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s\JS\5. Publicacion\"/>
    </mc:Choice>
  </mc:AlternateContent>
  <xr:revisionPtr revIDLastSave="0" documentId="13_ncr:1_{14731D14-1DCB-4634-A96B-623887DDBFA8}" xr6:coauthVersionLast="36" xr6:coauthVersionMax="36" xr10:uidLastSave="{00000000-0000-0000-0000-000000000000}"/>
  <bookViews>
    <workbookView xWindow="0" yWindow="0" windowWidth="19200" windowHeight="5895" tabRatio="700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84" l="1"/>
  <c r="AP10" i="84"/>
  <c r="AH10" i="84"/>
  <c r="AM10" i="84"/>
  <c r="EN10" i="85"/>
  <c r="EO10" i="85"/>
  <c r="AK10" i="84"/>
  <c r="AN10" i="84"/>
  <c r="AF10" i="84"/>
  <c r="AL10" i="84"/>
  <c r="AO10" i="84"/>
  <c r="AG10" i="84"/>
  <c r="AJ10" i="84"/>
  <c r="BE12" i="93"/>
  <c r="BE13" i="93"/>
  <c r="BE14" i="93"/>
  <c r="AG9" i="93" l="1"/>
  <c r="AF9" i="93"/>
  <c r="BE11" i="93"/>
  <c r="BE10" i="93"/>
  <c r="DT33" i="91" l="1"/>
  <c r="DS33" i="91"/>
  <c r="EY43" i="91"/>
  <c r="EJ33" i="91"/>
  <c r="ED33" i="91"/>
  <c r="EH33" i="91"/>
  <c r="EK43" i="91"/>
  <c r="EO33" i="91"/>
  <c r="EI33" i="91"/>
  <c r="EA33" i="91"/>
  <c r="EN33" i="91"/>
  <c r="EC10" i="91"/>
  <c r="EC8" i="91" s="1"/>
  <c r="EC17" i="91" s="1"/>
  <c r="EO10" i="91"/>
  <c r="EO8" i="91" s="1"/>
  <c r="EO17" i="91" s="1"/>
  <c r="EN10" i="91"/>
  <c r="EN8" i="91" s="1"/>
  <c r="EN17" i="91" s="1"/>
  <c r="DY33" i="91"/>
  <c r="EO20" i="91"/>
  <c r="EO19" i="91" s="1"/>
  <c r="EN20" i="91"/>
  <c r="EN19" i="91" s="1"/>
  <c r="DZ33" i="91"/>
  <c r="EG10" i="91"/>
  <c r="EG8" i="91" s="1"/>
  <c r="EG17" i="91" s="1"/>
  <c r="DV33" i="91"/>
  <c r="EC20" i="91"/>
  <c r="EC19" i="91" s="1"/>
  <c r="EM10" i="91"/>
  <c r="EM8" i="91" s="1"/>
  <c r="EM17" i="91" s="1"/>
  <c r="DN33" i="91"/>
  <c r="EF33" i="91"/>
  <c r="EF10" i="91"/>
  <c r="EF8" i="91" s="1"/>
  <c r="EF17" i="91" s="1"/>
  <c r="EG20" i="91"/>
  <c r="EG19" i="91" s="1"/>
  <c r="EE33" i="91"/>
  <c r="ED20" i="91"/>
  <c r="ED19" i="91" s="1"/>
  <c r="EH10" i="91"/>
  <c r="EH8" i="91" s="1"/>
  <c r="EH17" i="91" s="1"/>
  <c r="DZ10" i="91"/>
  <c r="DZ8" i="91" s="1"/>
  <c r="DZ17" i="91" s="1"/>
  <c r="ED10" i="91"/>
  <c r="ED8" i="91" s="1"/>
  <c r="ED17" i="91" s="1"/>
  <c r="EG33" i="91"/>
  <c r="EM33" i="91"/>
  <c r="EC33" i="91"/>
  <c r="EB33" i="91"/>
  <c r="EJ10" i="91"/>
  <c r="EJ8" i="91" s="1"/>
  <c r="EJ17" i="91" s="1"/>
  <c r="EB10" i="91"/>
  <c r="EB8" i="91" s="1"/>
  <c r="EB17" i="91" s="1"/>
  <c r="EI20" i="91"/>
  <c r="EI19" i="91" s="1"/>
  <c r="EA20" i="91"/>
  <c r="EA19" i="91" s="1"/>
  <c r="EE10" i="91"/>
  <c r="EE8" i="91" s="1"/>
  <c r="EE17" i="91" s="1"/>
  <c r="EI10" i="91"/>
  <c r="EI8" i="91" s="1"/>
  <c r="EI17" i="91" s="1"/>
  <c r="EA10" i="91"/>
  <c r="EA8" i="91" s="1"/>
  <c r="EA17" i="91" s="1"/>
  <c r="EJ20" i="91"/>
  <c r="EJ19" i="91" s="1"/>
  <c r="EB20" i="91"/>
  <c r="EB19" i="91" s="1"/>
  <c r="EH20" i="91"/>
  <c r="EH19" i="91" s="1"/>
  <c r="DZ20" i="91"/>
  <c r="DZ19" i="91" s="1"/>
  <c r="EF20" i="91"/>
  <c r="EF19" i="91" s="1"/>
  <c r="EM20" i="91"/>
  <c r="EM19" i="91" s="1"/>
  <c r="EE20" i="91"/>
  <c r="EE19" i="91" s="1"/>
  <c r="DO20" i="91"/>
  <c r="DO19" i="91" s="1"/>
  <c r="DS10" i="91"/>
  <c r="DS8" i="91" s="1"/>
  <c r="DS17" i="91" s="1"/>
  <c r="DU33" i="91"/>
  <c r="DM33" i="91"/>
  <c r="DV20" i="91"/>
  <c r="DV19" i="91" s="1"/>
  <c r="DN20" i="91"/>
  <c r="DN19" i="91" s="1"/>
  <c r="DR10" i="91"/>
  <c r="DR8" i="91" s="1"/>
  <c r="DR17" i="91" s="1"/>
  <c r="DL33" i="91"/>
  <c r="DU20" i="91"/>
  <c r="DU19" i="91" s="1"/>
  <c r="DM20" i="91"/>
  <c r="DM19" i="91" s="1"/>
  <c r="DU10" i="91"/>
  <c r="DU8" i="91" s="1"/>
  <c r="DU17" i="91" s="1"/>
  <c r="DQ10" i="91"/>
  <c r="DQ8" i="91" s="1"/>
  <c r="DQ17" i="91" s="1"/>
  <c r="DY20" i="91"/>
  <c r="DY19" i="91" s="1"/>
  <c r="DT20" i="91"/>
  <c r="DT19" i="91" s="1"/>
  <c r="DL20" i="91"/>
  <c r="DL19" i="91" s="1"/>
  <c r="DP10" i="91"/>
  <c r="DP8" i="91" s="1"/>
  <c r="DP17" i="91" s="1"/>
  <c r="DR33" i="91"/>
  <c r="DQ33" i="91"/>
  <c r="DV10" i="91"/>
  <c r="DV8" i="91" s="1"/>
  <c r="DV17" i="91" s="1"/>
  <c r="DN10" i="91"/>
  <c r="DN8" i="91" s="1"/>
  <c r="DN17" i="91" s="1"/>
  <c r="DY10" i="91"/>
  <c r="DY8" i="91" s="1"/>
  <c r="DY17" i="91" s="1"/>
  <c r="DP33" i="91"/>
  <c r="DM10" i="91"/>
  <c r="DM8" i="91" s="1"/>
  <c r="DM17" i="91" s="1"/>
  <c r="DS20" i="91"/>
  <c r="DS19" i="91" s="1"/>
  <c r="DO10" i="91"/>
  <c r="DO8" i="91" s="1"/>
  <c r="DO17" i="91" s="1"/>
  <c r="DO33" i="91"/>
  <c r="DP20" i="91"/>
  <c r="DP19" i="91" s="1"/>
  <c r="DT10" i="91"/>
  <c r="DT8" i="91" s="1"/>
  <c r="DT17" i="91" s="1"/>
  <c r="DL10" i="91"/>
  <c r="DL8" i="91" s="1"/>
  <c r="DL17" i="91" s="1"/>
  <c r="DR20" i="91"/>
  <c r="DR19" i="91" s="1"/>
  <c r="DQ20" i="91"/>
  <c r="DQ19" i="91" s="1"/>
  <c r="EK19" i="91" l="1"/>
  <c r="EY19" i="91"/>
  <c r="CY33" i="91" l="1"/>
  <c r="DG33" i="91"/>
  <c r="DC33" i="91"/>
  <c r="BO33" i="91" l="1"/>
  <c r="CQ33" i="91"/>
  <c r="DE33" i="91"/>
  <c r="DF33" i="91"/>
  <c r="CX33" i="91"/>
  <c r="DK33" i="91"/>
  <c r="DA33" i="91"/>
  <c r="DK10" i="91"/>
  <c r="DK8" i="91" s="1"/>
  <c r="DK17" i="91" s="1"/>
  <c r="DA10" i="91"/>
  <c r="DA8" i="91" s="1"/>
  <c r="DA17" i="91" s="1"/>
  <c r="CR33" i="91"/>
  <c r="DH10" i="91"/>
  <c r="DH8" i="91" s="1"/>
  <c r="DH17" i="91" s="1"/>
  <c r="DB33" i="91"/>
  <c r="DB10" i="91"/>
  <c r="DB8" i="91" s="1"/>
  <c r="DB17" i="91" s="1"/>
  <c r="DD33" i="91"/>
  <c r="DH33" i="91"/>
  <c r="CZ33" i="91"/>
  <c r="CW33" i="91"/>
  <c r="CW10" i="91"/>
  <c r="CW8" i="91" s="1"/>
  <c r="CW17" i="91" s="1"/>
  <c r="CM10" i="91"/>
  <c r="CM8" i="91" s="1"/>
  <c r="CM17" i="91" s="1"/>
  <c r="CE33" i="91"/>
  <c r="CT33" i="91"/>
  <c r="CL33" i="91"/>
  <c r="DF20" i="91"/>
  <c r="DF19" i="91" s="1"/>
  <c r="CX20" i="91"/>
  <c r="CX19" i="91" s="1"/>
  <c r="DF10" i="91"/>
  <c r="DF8" i="91" s="1"/>
  <c r="DF17" i="91" s="1"/>
  <c r="CX10" i="91"/>
  <c r="CX8" i="91" s="1"/>
  <c r="CX17" i="91" s="1"/>
  <c r="DE20" i="91"/>
  <c r="DE19" i="91" s="1"/>
  <c r="DE10" i="91"/>
  <c r="DE8" i="91" s="1"/>
  <c r="DE17" i="91" s="1"/>
  <c r="CJ33" i="91"/>
  <c r="DD20" i="91"/>
  <c r="DD19" i="91" s="1"/>
  <c r="CZ10" i="91"/>
  <c r="CZ8" i="91" s="1"/>
  <c r="CZ17" i="91" s="1"/>
  <c r="DD10" i="91"/>
  <c r="DD8" i="91" s="1"/>
  <c r="DD17" i="91" s="1"/>
  <c r="DC20" i="91"/>
  <c r="DC19" i="91" s="1"/>
  <c r="DG20" i="91"/>
  <c r="DG19" i="91" s="1"/>
  <c r="CY20" i="91"/>
  <c r="CY19" i="91" s="1"/>
  <c r="DG10" i="91"/>
  <c r="DG8" i="91" s="1"/>
  <c r="DG17" i="91" s="1"/>
  <c r="CY10" i="91"/>
  <c r="CY8" i="91" s="1"/>
  <c r="CY17" i="91" s="1"/>
  <c r="DC10" i="91"/>
  <c r="DC8" i="91" s="1"/>
  <c r="DC17" i="91" s="1"/>
  <c r="DB20" i="91"/>
  <c r="DB19" i="91" s="1"/>
  <c r="DK20" i="91"/>
  <c r="DK19" i="91" s="1"/>
  <c r="DW19" i="91" s="1"/>
  <c r="DA20" i="91"/>
  <c r="DA19" i="91" s="1"/>
  <c r="DH20" i="91"/>
  <c r="DH19" i="91" s="1"/>
  <c r="CZ20" i="91"/>
  <c r="CZ19" i="91" s="1"/>
  <c r="CM20" i="91"/>
  <c r="CM19" i="91" s="1"/>
  <c r="CS33" i="91"/>
  <c r="CK33" i="91"/>
  <c r="CP10" i="91"/>
  <c r="CP8" i="91" s="1"/>
  <c r="CP17" i="91" s="1"/>
  <c r="CQ20" i="91"/>
  <c r="CQ19" i="91" s="1"/>
  <c r="CO10" i="91"/>
  <c r="CO8" i="91" s="1"/>
  <c r="CO17" i="91" s="1"/>
  <c r="CW20" i="91"/>
  <c r="CW19" i="91" s="1"/>
  <c r="AL33" i="91"/>
  <c r="CB33" i="91"/>
  <c r="CF33" i="91"/>
  <c r="CP33" i="91"/>
  <c r="BQ33" i="91"/>
  <c r="CO33" i="91"/>
  <c r="CT10" i="91"/>
  <c r="CT8" i="91" s="1"/>
  <c r="CT17" i="91" s="1"/>
  <c r="CL10" i="91"/>
  <c r="CL8" i="91" s="1"/>
  <c r="CL17" i="91" s="1"/>
  <c r="CN33" i="91"/>
  <c r="CO20" i="91"/>
  <c r="CO19" i="91" s="1"/>
  <c r="CS10" i="91"/>
  <c r="CS8" i="91" s="1"/>
  <c r="CS17" i="91" s="1"/>
  <c r="CK10" i="91"/>
  <c r="CK8" i="91" s="1"/>
  <c r="CK17" i="91" s="1"/>
  <c r="CQ10" i="91"/>
  <c r="CQ8" i="91" s="1"/>
  <c r="CQ17" i="91" s="1"/>
  <c r="CM33" i="91"/>
  <c r="CN20" i="91"/>
  <c r="CN19" i="91" s="1"/>
  <c r="CN10" i="91"/>
  <c r="CN8" i="91" s="1"/>
  <c r="CN17" i="91" s="1"/>
  <c r="CR10" i="91"/>
  <c r="CR8" i="91" s="1"/>
  <c r="CR17" i="91" s="1"/>
  <c r="CJ10" i="91"/>
  <c r="CJ8" i="91" s="1"/>
  <c r="CJ17" i="91" s="1"/>
  <c r="CT20" i="91"/>
  <c r="CT19" i="91" s="1"/>
  <c r="CL20" i="91"/>
  <c r="CL19" i="91" s="1"/>
  <c r="CS20" i="91"/>
  <c r="CS19" i="91" s="1"/>
  <c r="CK20" i="91"/>
  <c r="CK19" i="91" s="1"/>
  <c r="CR20" i="91"/>
  <c r="CR19" i="91" s="1"/>
  <c r="CJ20" i="91"/>
  <c r="CJ19" i="91" s="1"/>
  <c r="CP20" i="91"/>
  <c r="CP19" i="91" s="1"/>
  <c r="BI33" i="91"/>
  <c r="BY10" i="91"/>
  <c r="BY8" i="91" s="1"/>
  <c r="BY17" i="91" s="1"/>
  <c r="BX10" i="91"/>
  <c r="BX8" i="91" s="1"/>
  <c r="BX17" i="91" s="1"/>
  <c r="BU33" i="91"/>
  <c r="BK20" i="91"/>
  <c r="BK19" i="91" s="1"/>
  <c r="CD20" i="91"/>
  <c r="CD19" i="91" s="1"/>
  <c r="BZ10" i="91"/>
  <c r="BZ8" i="91" s="1"/>
  <c r="BZ17" i="91" s="1"/>
  <c r="CE20" i="91"/>
  <c r="CE19" i="91" s="1"/>
  <c r="CA33" i="91"/>
  <c r="CA10" i="91"/>
  <c r="CA8" i="91" s="1"/>
  <c r="CA17" i="91" s="1"/>
  <c r="BZ33" i="91"/>
  <c r="CC33" i="91"/>
  <c r="CI33" i="91"/>
  <c r="BY33" i="91"/>
  <c r="CA20" i="91"/>
  <c r="CA19" i="91" s="1"/>
  <c r="CE10" i="91"/>
  <c r="CE8" i="91" s="1"/>
  <c r="CE17" i="91" s="1"/>
  <c r="BW10" i="91"/>
  <c r="BW8" i="91" s="1"/>
  <c r="BW17" i="91" s="1"/>
  <c r="BX33" i="91"/>
  <c r="CD10" i="91"/>
  <c r="CD8" i="91" s="1"/>
  <c r="CD17" i="91" s="1"/>
  <c r="BV10" i="91"/>
  <c r="BV8" i="91" s="1"/>
  <c r="BV17" i="91" s="1"/>
  <c r="BW20" i="91"/>
  <c r="BW19" i="91" s="1"/>
  <c r="BW33" i="91"/>
  <c r="CC20" i="91"/>
  <c r="CC19" i="91" s="1"/>
  <c r="CI10" i="91"/>
  <c r="CI8" i="91" s="1"/>
  <c r="CI17" i="91" s="1"/>
  <c r="CC10" i="91"/>
  <c r="CC8" i="91" s="1"/>
  <c r="CC17" i="91" s="1"/>
  <c r="CD33" i="91"/>
  <c r="BV33" i="91"/>
  <c r="CB20" i="91"/>
  <c r="CB19" i="91" s="1"/>
  <c r="CF10" i="91"/>
  <c r="CF8" i="91" s="1"/>
  <c r="CF17" i="91" s="1"/>
  <c r="CB10" i="91"/>
  <c r="CB8" i="91" s="1"/>
  <c r="CB17" i="91" s="1"/>
  <c r="BV20" i="91"/>
  <c r="BV19" i="91" s="1"/>
  <c r="BZ20" i="91"/>
  <c r="BZ19" i="91" s="1"/>
  <c r="CI20" i="91"/>
  <c r="CI19" i="91" s="1"/>
  <c r="BY20" i="91"/>
  <c r="BY19" i="91" s="1"/>
  <c r="CF20" i="91"/>
  <c r="CF19" i="91" s="1"/>
  <c r="BX20" i="91"/>
  <c r="BX19" i="91" s="1"/>
  <c r="BO20" i="91"/>
  <c r="BO19" i="91" s="1"/>
  <c r="BU20" i="91"/>
  <c r="BU19" i="91" s="1"/>
  <c r="BK10" i="91"/>
  <c r="BK8" i="91" s="1"/>
  <c r="BK17" i="91" s="1"/>
  <c r="BU10" i="91"/>
  <c r="BU8" i="91" s="1"/>
  <c r="BU17" i="91" s="1"/>
  <c r="BP33" i="91"/>
  <c r="BH33" i="91"/>
  <c r="BN10" i="91"/>
  <c r="BN8" i="91" s="1"/>
  <c r="BN17" i="91" s="1"/>
  <c r="BO10" i="91"/>
  <c r="BO8" i="91" s="1"/>
  <c r="BO17" i="91" s="1"/>
  <c r="BN33" i="91"/>
  <c r="BL20" i="91"/>
  <c r="BL19" i="91" s="1"/>
  <c r="BP20" i="91"/>
  <c r="BP19" i="91" s="1"/>
  <c r="BH20" i="91"/>
  <c r="BH19" i="91" s="1"/>
  <c r="BP10" i="91"/>
  <c r="BP8" i="91" s="1"/>
  <c r="BP17" i="91" s="1"/>
  <c r="BH10" i="91"/>
  <c r="BH8" i="91" s="1"/>
  <c r="BH17" i="91" s="1"/>
  <c r="BL10" i="91"/>
  <c r="BL8" i="91" s="1"/>
  <c r="BL17" i="91" s="1"/>
  <c r="AM33" i="91"/>
  <c r="AS33" i="91"/>
  <c r="AM20" i="91"/>
  <c r="AM19" i="91" s="1"/>
  <c r="BM33" i="91"/>
  <c r="BL33" i="91"/>
  <c r="BR10" i="91"/>
  <c r="BR8" i="91" s="1"/>
  <c r="BR17" i="91" s="1"/>
  <c r="BJ10" i="91"/>
  <c r="BJ8" i="91" s="1"/>
  <c r="BJ17" i="91" s="1"/>
  <c r="BK33" i="91"/>
  <c r="BM10" i="91"/>
  <c r="BM8" i="91" s="1"/>
  <c r="BM17" i="91" s="1"/>
  <c r="BQ10" i="91"/>
  <c r="BQ8" i="91" s="1"/>
  <c r="BQ17" i="91" s="1"/>
  <c r="BI10" i="91"/>
  <c r="BI8" i="91" s="1"/>
  <c r="BI17" i="91" s="1"/>
  <c r="BR33" i="91"/>
  <c r="BJ33" i="91"/>
  <c r="BR20" i="91"/>
  <c r="BR19" i="91" s="1"/>
  <c r="BJ20" i="91"/>
  <c r="BJ19" i="91" s="1"/>
  <c r="BN20" i="91"/>
  <c r="BN19" i="91" s="1"/>
  <c r="BQ20" i="91"/>
  <c r="BQ19" i="91" s="1"/>
  <c r="BI20" i="91"/>
  <c r="BI19" i="91" s="1"/>
  <c r="BM20" i="91"/>
  <c r="BM19" i="91" s="1"/>
  <c r="AV10" i="91"/>
  <c r="AV8" i="91" s="1"/>
  <c r="AV17" i="91" s="1"/>
  <c r="BA33" i="91"/>
  <c r="AX33" i="91"/>
  <c r="BG33" i="91"/>
  <c r="AP33" i="91"/>
  <c r="AW33" i="91"/>
  <c r="BC20" i="91"/>
  <c r="BC19" i="91" s="1"/>
  <c r="AU20" i="91"/>
  <c r="AU19" i="91" s="1"/>
  <c r="BC10" i="91"/>
  <c r="BC8" i="91" s="1"/>
  <c r="BC17" i="91" s="1"/>
  <c r="AU10" i="91"/>
  <c r="AU8" i="91" s="1"/>
  <c r="AU17" i="91" s="1"/>
  <c r="BD10" i="91"/>
  <c r="BD8" i="91" s="1"/>
  <c r="BD17" i="91" s="1"/>
  <c r="BD33" i="91"/>
  <c r="AV33" i="91"/>
  <c r="BB10" i="91"/>
  <c r="BB8" i="91" s="1"/>
  <c r="BB17" i="91" s="1"/>
  <c r="AT10" i="91"/>
  <c r="AT8" i="91" s="1"/>
  <c r="AT17" i="91" s="1"/>
  <c r="BC33" i="91"/>
  <c r="AU33" i="91"/>
  <c r="BG10" i="91"/>
  <c r="BG8" i="91" s="1"/>
  <c r="BG17" i="91" s="1"/>
  <c r="AW10" i="91"/>
  <c r="AW8" i="91" s="1"/>
  <c r="AW17" i="91" s="1"/>
  <c r="BB33" i="91"/>
  <c r="AT33" i="91"/>
  <c r="BD20" i="91"/>
  <c r="BD19" i="91" s="1"/>
  <c r="AV20" i="91"/>
  <c r="AV19" i="91" s="1"/>
  <c r="AZ10" i="91"/>
  <c r="AZ8" i="91" s="1"/>
  <c r="AZ17" i="91" s="1"/>
  <c r="AY20" i="91"/>
  <c r="AY19" i="91" s="1"/>
  <c r="AZ33" i="91"/>
  <c r="BB20" i="91"/>
  <c r="BB19" i="91" s="1"/>
  <c r="AT20" i="91"/>
  <c r="AT19" i="91" s="1"/>
  <c r="AY33" i="91"/>
  <c r="BA20" i="91"/>
  <c r="BA19" i="91" s="1"/>
  <c r="BG20" i="91"/>
  <c r="BG19" i="91" s="1"/>
  <c r="AW20" i="91"/>
  <c r="AW19" i="91" s="1"/>
  <c r="AY10" i="91"/>
  <c r="AY8" i="91" s="1"/>
  <c r="AY17" i="91" s="1"/>
  <c r="BA10" i="91"/>
  <c r="BA8" i="91" s="1"/>
  <c r="BA17" i="91" s="1"/>
  <c r="AX10" i="91"/>
  <c r="AX8" i="91" s="1"/>
  <c r="AX17" i="91" s="1"/>
  <c r="AZ20" i="91"/>
  <c r="AZ19" i="91" s="1"/>
  <c r="AX20" i="91"/>
  <c r="AX19" i="91" s="1"/>
  <c r="AH33" i="91"/>
  <c r="AI10" i="91"/>
  <c r="AI8" i="91" s="1"/>
  <c r="AI17" i="91" s="1"/>
  <c r="AO33" i="91"/>
  <c r="AG33" i="91"/>
  <c r="AP20" i="91"/>
  <c r="AP19" i="91" s="1"/>
  <c r="AH20" i="91"/>
  <c r="AH19" i="91" s="1"/>
  <c r="AL10" i="91"/>
  <c r="AL8" i="91" s="1"/>
  <c r="AL17" i="91" s="1"/>
  <c r="AS20" i="91"/>
  <c r="AS19" i="91" s="1"/>
  <c r="AN33" i="91"/>
  <c r="AF33" i="91"/>
  <c r="AO20" i="91"/>
  <c r="AO19" i="91" s="1"/>
  <c r="AG20" i="91"/>
  <c r="AG19" i="91" s="1"/>
  <c r="AI20" i="91"/>
  <c r="AI19" i="91" s="1"/>
  <c r="AS10" i="91"/>
  <c r="AS8" i="91" s="1"/>
  <c r="AS17" i="91" s="1"/>
  <c r="AM10" i="91"/>
  <c r="AM8" i="91" s="1"/>
  <c r="AM17" i="91" s="1"/>
  <c r="AJ10" i="91"/>
  <c r="AJ8" i="91" s="1"/>
  <c r="AJ17" i="91" s="1"/>
  <c r="AK33" i="91"/>
  <c r="AP10" i="91"/>
  <c r="AP8" i="91" s="1"/>
  <c r="AP17" i="91" s="1"/>
  <c r="AH10" i="91"/>
  <c r="AH8" i="91" s="1"/>
  <c r="AH17" i="91" s="1"/>
  <c r="AJ33" i="91"/>
  <c r="AK20" i="91"/>
  <c r="AK19" i="91" s="1"/>
  <c r="AK10" i="91"/>
  <c r="AK8" i="91" s="1"/>
  <c r="AK17" i="91" s="1"/>
  <c r="AO10" i="91"/>
  <c r="AO8" i="91" s="1"/>
  <c r="AO17" i="91" s="1"/>
  <c r="AG10" i="91"/>
  <c r="AG8" i="91" s="1"/>
  <c r="AG17" i="91" s="1"/>
  <c r="AI33" i="91"/>
  <c r="AN10" i="91"/>
  <c r="AN8" i="91" s="1"/>
  <c r="AN17" i="91" s="1"/>
  <c r="AF10" i="91"/>
  <c r="AF8" i="91" s="1"/>
  <c r="AF17" i="91" s="1"/>
  <c r="AN20" i="91"/>
  <c r="AN19" i="91" s="1"/>
  <c r="AF20" i="91"/>
  <c r="AF19" i="91" s="1"/>
  <c r="AL20" i="91"/>
  <c r="AL19" i="91" s="1"/>
  <c r="AJ20" i="91"/>
  <c r="AJ19" i="91" s="1"/>
  <c r="DI19" i="91" l="1"/>
  <c r="BS19" i="91"/>
  <c r="CU19" i="91"/>
  <c r="BE19" i="91"/>
  <c r="CG19" i="91"/>
  <c r="AB33" i="91" l="1"/>
  <c r="T33" i="91"/>
  <c r="Y33" i="91"/>
  <c r="AA33" i="91"/>
  <c r="S33" i="91"/>
  <c r="Z33" i="91"/>
  <c r="R33" i="91"/>
  <c r="V33" i="91"/>
  <c r="AE33" i="91"/>
  <c r="U33" i="91"/>
  <c r="Y20" i="91"/>
  <c r="Y19" i="91" s="1"/>
  <c r="AE10" i="91"/>
  <c r="AE8" i="91" s="1"/>
  <c r="AE17" i="91" s="1"/>
  <c r="Y10" i="91"/>
  <c r="Y8" i="91" s="1"/>
  <c r="Y17" i="91" s="1"/>
  <c r="U20" i="91"/>
  <c r="U19" i="91" s="1"/>
  <c r="U10" i="91"/>
  <c r="U8" i="91" s="1"/>
  <c r="U17" i="91" s="1"/>
  <c r="AB20" i="91"/>
  <c r="AB19" i="91" s="1"/>
  <c r="T20" i="91"/>
  <c r="T19" i="91" s="1"/>
  <c r="X10" i="91"/>
  <c r="X8" i="91" s="1"/>
  <c r="X17" i="91" s="1"/>
  <c r="AB10" i="91"/>
  <c r="AB8" i="91" s="1"/>
  <c r="AB17" i="91" s="1"/>
  <c r="T10" i="91"/>
  <c r="T8" i="91" s="1"/>
  <c r="T17" i="91" s="1"/>
  <c r="AE20" i="91"/>
  <c r="AE19" i="91" s="1"/>
  <c r="AQ19" i="91" s="1"/>
  <c r="X33" i="91"/>
  <c r="AA20" i="91"/>
  <c r="AA19" i="91" s="1"/>
  <c r="S20" i="91"/>
  <c r="S19" i="91" s="1"/>
  <c r="W10" i="91"/>
  <c r="W8" i="91" s="1"/>
  <c r="W17" i="91" s="1"/>
  <c r="AA10" i="91"/>
  <c r="AA8" i="91" s="1"/>
  <c r="AA17" i="91" s="1"/>
  <c r="S10" i="91"/>
  <c r="S8" i="91" s="1"/>
  <c r="S17" i="91" s="1"/>
  <c r="W33" i="91"/>
  <c r="Z20" i="91"/>
  <c r="Z19" i="91" s="1"/>
  <c r="R20" i="91"/>
  <c r="R19" i="91" s="1"/>
  <c r="V20" i="91"/>
  <c r="V19" i="91" s="1"/>
  <c r="V10" i="91"/>
  <c r="V8" i="91" s="1"/>
  <c r="V17" i="91" s="1"/>
  <c r="Z10" i="91"/>
  <c r="Z8" i="91" s="1"/>
  <c r="Z17" i="91" s="1"/>
  <c r="R10" i="91"/>
  <c r="R8" i="91" s="1"/>
  <c r="R17" i="91" s="1"/>
  <c r="X20" i="91"/>
  <c r="X19" i="91" s="1"/>
  <c r="W20" i="91"/>
  <c r="W19" i="91" s="1"/>
  <c r="C20" i="91" l="1"/>
  <c r="H33" i="91"/>
  <c r="K33" i="91"/>
  <c r="Q33" i="91"/>
  <c r="G10" i="91"/>
  <c r="G8" i="91" s="1"/>
  <c r="G17" i="91" s="1"/>
  <c r="L33" i="91"/>
  <c r="J33" i="91"/>
  <c r="Q10" i="91"/>
  <c r="Q8" i="91" s="1"/>
  <c r="Q17" i="91" s="1"/>
  <c r="I20" i="91"/>
  <c r="I19" i="91" s="1"/>
  <c r="M20" i="91"/>
  <c r="M19" i="91" s="1"/>
  <c r="E20" i="91"/>
  <c r="E19" i="91" s="1"/>
  <c r="E10" i="91"/>
  <c r="E8" i="91" s="1"/>
  <c r="E17" i="91" s="1"/>
  <c r="M10" i="91"/>
  <c r="M8" i="91" s="1"/>
  <c r="M17" i="91" s="1"/>
  <c r="I10" i="91"/>
  <c r="I8" i="91" s="1"/>
  <c r="I17" i="91" s="1"/>
  <c r="G33" i="91"/>
  <c r="H20" i="91"/>
  <c r="H19" i="91" s="1"/>
  <c r="L10" i="91"/>
  <c r="L8" i="91" s="1"/>
  <c r="L17" i="91" s="1"/>
  <c r="D10" i="91"/>
  <c r="D8" i="91" s="1"/>
  <c r="D17" i="91" s="1"/>
  <c r="H10" i="91"/>
  <c r="H8" i="91" s="1"/>
  <c r="H17" i="91" s="1"/>
  <c r="J10" i="91"/>
  <c r="J8" i="91" s="1"/>
  <c r="J17" i="91" s="1"/>
  <c r="N33" i="91"/>
  <c r="F33" i="91"/>
  <c r="K20" i="91"/>
  <c r="K19" i="91" s="1"/>
  <c r="K10" i="91"/>
  <c r="K8" i="91" s="1"/>
  <c r="K17" i="91" s="1"/>
  <c r="I33" i="91"/>
  <c r="M33" i="91"/>
  <c r="E33" i="91"/>
  <c r="N20" i="91"/>
  <c r="N19" i="91" s="1"/>
  <c r="F20" i="91"/>
  <c r="F19" i="91" s="1"/>
  <c r="N10" i="91"/>
  <c r="N8" i="91" s="1"/>
  <c r="N17" i="91" s="1"/>
  <c r="F10" i="91"/>
  <c r="F8" i="91" s="1"/>
  <c r="F17" i="91" s="1"/>
  <c r="G20" i="91"/>
  <c r="G19" i="91" s="1"/>
  <c r="D33" i="91"/>
  <c r="Q20" i="91"/>
  <c r="Q19" i="91" s="1"/>
  <c r="AC19" i="91" s="1"/>
  <c r="J20" i="91"/>
  <c r="J19" i="91" s="1"/>
  <c r="L20" i="91"/>
  <c r="L19" i="91" s="1"/>
  <c r="D20" i="91"/>
  <c r="D19" i="91" s="1"/>
  <c r="C10" i="91"/>
  <c r="C33" i="91"/>
  <c r="C8" i="91" l="1"/>
  <c r="C19" i="91"/>
  <c r="O19" i="91" s="1"/>
  <c r="C17" i="91" l="1"/>
  <c r="EY42" i="93" l="1"/>
  <c r="EK42" i="93"/>
  <c r="DW42" i="93"/>
  <c r="DI42" i="93"/>
  <c r="CU42" i="93"/>
  <c r="CG42" i="93"/>
  <c r="BS42" i="93"/>
  <c r="BE42" i="93"/>
  <c r="AQ42" i="93"/>
  <c r="AC42" i="93"/>
  <c r="O42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F37" i="93"/>
  <c r="DE37" i="93"/>
  <c r="DC37" i="93"/>
  <c r="CQ37" i="93"/>
  <c r="CO37" i="93"/>
  <c r="CN37" i="93"/>
  <c r="CM37" i="93"/>
  <c r="CI37" i="93"/>
  <c r="CF37" i="93"/>
  <c r="CE37" i="93"/>
  <c r="CD37" i="93"/>
  <c r="CC37" i="93"/>
  <c r="BZ37" i="93"/>
  <c r="BY37" i="93"/>
  <c r="BX37" i="93"/>
  <c r="BW37" i="93"/>
  <c r="BV37" i="93"/>
  <c r="BU37" i="93"/>
  <c r="BQ37" i="93"/>
  <c r="BP37" i="93"/>
  <c r="BN37" i="93"/>
  <c r="BM37" i="93"/>
  <c r="BL37" i="93"/>
  <c r="BI37" i="93"/>
  <c r="BH37" i="93"/>
  <c r="BC37" i="93"/>
  <c r="AY37" i="93"/>
  <c r="AW37" i="93"/>
  <c r="AU37" i="93"/>
  <c r="AT37" i="93"/>
  <c r="AS37" i="93"/>
  <c r="AM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DH37" i="93"/>
  <c r="DG37" i="93"/>
  <c r="DD37" i="93"/>
  <c r="CZ37" i="93"/>
  <c r="CY37" i="93"/>
  <c r="CW37" i="93"/>
  <c r="CT37" i="93"/>
  <c r="CP37" i="93"/>
  <c r="CL37" i="93"/>
  <c r="BD37" i="93"/>
  <c r="AZ37" i="93"/>
  <c r="AV37" i="93"/>
  <c r="AP37" i="93"/>
  <c r="AL37" i="93"/>
  <c r="AI37" i="93"/>
  <c r="AH37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5" i="92"/>
  <c r="EJ35" i="92"/>
  <c r="EI35" i="92"/>
  <c r="EH35" i="92"/>
  <c r="EG35" i="92"/>
  <c r="EF35" i="92"/>
  <c r="EE35" i="92"/>
  <c r="ED35" i="92"/>
  <c r="EC35" i="92"/>
  <c r="EB35" i="92"/>
  <c r="EA35" i="92"/>
  <c r="DZ35" i="92"/>
  <c r="DY35" i="92"/>
  <c r="DV35" i="92"/>
  <c r="DU35" i="92"/>
  <c r="DT35" i="92"/>
  <c r="DS35" i="92"/>
  <c r="DR35" i="92"/>
  <c r="DQ35" i="92"/>
  <c r="DP35" i="92"/>
  <c r="DO35" i="92"/>
  <c r="DN35" i="92"/>
  <c r="DM35" i="92"/>
  <c r="DL35" i="92"/>
  <c r="DH35" i="92"/>
  <c r="DG35" i="92"/>
  <c r="DF35" i="92"/>
  <c r="DE35" i="92"/>
  <c r="DD35" i="92"/>
  <c r="DC35" i="92"/>
  <c r="DB35" i="92"/>
  <c r="DA35" i="92"/>
  <c r="CZ35" i="92"/>
  <c r="CY35" i="92"/>
  <c r="CX35" i="92"/>
  <c r="CW35" i="92"/>
  <c r="CT35" i="92"/>
  <c r="CS35" i="92"/>
  <c r="CQ35" i="92"/>
  <c r="CP35" i="92"/>
  <c r="CO35" i="92"/>
  <c r="CN35" i="92"/>
  <c r="CM35" i="92"/>
  <c r="CL35" i="92"/>
  <c r="CK35" i="92"/>
  <c r="CI35" i="92"/>
  <c r="CF35" i="92"/>
  <c r="CE35" i="92"/>
  <c r="CD35" i="92"/>
  <c r="CC35" i="92"/>
  <c r="CB35" i="92"/>
  <c r="BY35" i="92"/>
  <c r="BX35" i="92"/>
  <c r="BW35" i="92"/>
  <c r="BV35" i="92"/>
  <c r="BR35" i="92"/>
  <c r="BQ35" i="92"/>
  <c r="BP35" i="92"/>
  <c r="BO35" i="92"/>
  <c r="BN35" i="92"/>
  <c r="BM35" i="92"/>
  <c r="BL35" i="92"/>
  <c r="BK35" i="92"/>
  <c r="BJ35" i="92"/>
  <c r="BI35" i="92"/>
  <c r="BG35" i="92"/>
  <c r="BD35" i="92"/>
  <c r="BC35" i="92"/>
  <c r="BB35" i="92"/>
  <c r="BA35" i="92"/>
  <c r="AZ35" i="92"/>
  <c r="AY35" i="92"/>
  <c r="AW35" i="92"/>
  <c r="AV35" i="92"/>
  <c r="AU35" i="92"/>
  <c r="AT35" i="92"/>
  <c r="AS35" i="92"/>
  <c r="AP35" i="92"/>
  <c r="AO35" i="92"/>
  <c r="AN35" i="92"/>
  <c r="AM35" i="92"/>
  <c r="AL35" i="92"/>
  <c r="AK35" i="92"/>
  <c r="AJ35" i="92"/>
  <c r="AI35" i="92"/>
  <c r="AH35" i="92"/>
  <c r="AG35" i="92"/>
  <c r="AB35" i="92"/>
  <c r="AA35" i="92"/>
  <c r="Z35" i="92"/>
  <c r="Y35" i="92"/>
  <c r="X35" i="92"/>
  <c r="W35" i="92"/>
  <c r="V35" i="92"/>
  <c r="U35" i="92"/>
  <c r="T35" i="92"/>
  <c r="S35" i="92"/>
  <c r="R35" i="92"/>
  <c r="Q35" i="92"/>
  <c r="N35" i="92"/>
  <c r="M35" i="92"/>
  <c r="L35" i="92"/>
  <c r="K35" i="92"/>
  <c r="J35" i="92"/>
  <c r="I35" i="92"/>
  <c r="H35" i="92"/>
  <c r="G35" i="92"/>
  <c r="F35" i="92"/>
  <c r="E35" i="92"/>
  <c r="D35" i="92"/>
  <c r="EN35" i="92"/>
  <c r="CR35" i="92"/>
  <c r="CJ35" i="92"/>
  <c r="CA35" i="92"/>
  <c r="BZ35" i="92"/>
  <c r="BH35" i="92"/>
  <c r="AX35" i="92"/>
  <c r="AF35" i="92"/>
  <c r="EO34" i="92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O20" i="92" s="1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BA20" i="92" s="1"/>
  <c r="AZ21" i="92"/>
  <c r="AY21" i="92"/>
  <c r="AX21" i="92"/>
  <c r="AV21" i="92"/>
  <c r="AU21" i="92"/>
  <c r="AS21" i="92"/>
  <c r="AS20" i="92" s="1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N21" i="92"/>
  <c r="M21" i="92"/>
  <c r="L21" i="92"/>
  <c r="J21" i="92"/>
  <c r="I21" i="92"/>
  <c r="G21" i="92"/>
  <c r="F21" i="92"/>
  <c r="E21" i="92"/>
  <c r="D21" i="92"/>
  <c r="EM21" i="92"/>
  <c r="DS21" i="92"/>
  <c r="DK21" i="92"/>
  <c r="DA21" i="92"/>
  <c r="CQ21" i="92"/>
  <c r="CI21" i="92"/>
  <c r="CD21" i="92"/>
  <c r="BY21" i="92"/>
  <c r="AW21" i="92"/>
  <c r="AW20" i="92" s="1"/>
  <c r="AT21" i="92"/>
  <c r="AM21" i="92"/>
  <c r="AE21" i="92"/>
  <c r="K21" i="92"/>
  <c r="H21" i="92"/>
  <c r="C21" i="92"/>
  <c r="EY42" i="91"/>
  <c r="EK42" i="91"/>
  <c r="DW42" i="91"/>
  <c r="DI42" i="91"/>
  <c r="CU42" i="91"/>
  <c r="CG42" i="91"/>
  <c r="BS42" i="91"/>
  <c r="BE42" i="91"/>
  <c r="AQ42" i="91"/>
  <c r="AC42" i="91"/>
  <c r="O42" i="91"/>
  <c r="AU19" i="93" l="1"/>
  <c r="CE19" i="93"/>
  <c r="H9" i="93"/>
  <c r="H8" i="93" s="1"/>
  <c r="AW9" i="93"/>
  <c r="AW8" i="93" s="1"/>
  <c r="BG9" i="93"/>
  <c r="BO9" i="93"/>
  <c r="BO8" i="93" s="1"/>
  <c r="BY9" i="93"/>
  <c r="BY8" i="93" s="1"/>
  <c r="CI9" i="93"/>
  <c r="CI8" i="93" s="1"/>
  <c r="CI17" i="93" s="1"/>
  <c r="CQ9" i="93"/>
  <c r="CQ8" i="93" s="1"/>
  <c r="DA9" i="93"/>
  <c r="DA8" i="93" s="1"/>
  <c r="DS9" i="93"/>
  <c r="V19" i="93"/>
  <c r="BH19" i="93"/>
  <c r="DL19" i="93"/>
  <c r="EN19" i="93"/>
  <c r="L19" i="93"/>
  <c r="AX19" i="93"/>
  <c r="W19" i="93"/>
  <c r="BI19" i="93"/>
  <c r="BL9" i="93"/>
  <c r="BL8" i="93" s="1"/>
  <c r="DQ20" i="92"/>
  <c r="M19" i="93"/>
  <c r="ED37" i="93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34" i="92"/>
  <c r="E20" i="92" s="1"/>
  <c r="DW44" i="92"/>
  <c r="EO20" i="92"/>
  <c r="AY20" i="92"/>
  <c r="CK20" i="92"/>
  <c r="DT20" i="92"/>
  <c r="K9" i="93"/>
  <c r="U9" i="93"/>
  <c r="U8" i="93" s="1"/>
  <c r="U17" i="93" s="1"/>
  <c r="AZ9" i="93"/>
  <c r="AZ8" i="93" s="1"/>
  <c r="AZ17" i="93" s="1"/>
  <c r="BJ9" i="93"/>
  <c r="BJ8" i="93" s="1"/>
  <c r="BR9" i="93"/>
  <c r="BR8" i="93" s="1"/>
  <c r="BR17" i="93" s="1"/>
  <c r="CB9" i="93"/>
  <c r="CL9" i="93"/>
  <c r="CL8" i="93" s="1"/>
  <c r="CT9" i="93"/>
  <c r="DD9" i="93"/>
  <c r="DD8" i="93" s="1"/>
  <c r="DN9" i="93"/>
  <c r="DN8" i="93" s="1"/>
  <c r="DN17" i="93" s="1"/>
  <c r="DV9" i="93"/>
  <c r="DV8" i="93" s="1"/>
  <c r="DV17" i="93" s="1"/>
  <c r="EF9" i="93"/>
  <c r="EF8" i="93" s="1"/>
  <c r="EF17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R19" i="93"/>
  <c r="DM19" i="93"/>
  <c r="EO19" i="93"/>
  <c r="S19" i="93"/>
  <c r="AT19" i="93"/>
  <c r="CD19" i="93"/>
  <c r="G9" i="93"/>
  <c r="G8" i="93" s="1"/>
  <c r="G17" i="93" s="1"/>
  <c r="AW19" i="93"/>
  <c r="I9" i="93"/>
  <c r="I8" i="93" s="1"/>
  <c r="I17" i="93" s="1"/>
  <c r="S9" i="93"/>
  <c r="S8" i="93" s="1"/>
  <c r="S17" i="93" s="1"/>
  <c r="AA9" i="93"/>
  <c r="AA8" i="93" s="1"/>
  <c r="AX9" i="93"/>
  <c r="AX8" i="93" s="1"/>
  <c r="AX17" i="93" s="1"/>
  <c r="BP9" i="93"/>
  <c r="BP8" i="93" s="1"/>
  <c r="BP17" i="93" s="1"/>
  <c r="BY19" i="93"/>
  <c r="EA9" i="93"/>
  <c r="EA8" i="93" s="1"/>
  <c r="AM19" i="93"/>
  <c r="BB19" i="93"/>
  <c r="CN19" i="93"/>
  <c r="EC19" i="93"/>
  <c r="BP19" i="93"/>
  <c r="AG19" i="93"/>
  <c r="EI9" i="93"/>
  <c r="EI8" i="93" s="1"/>
  <c r="EI17" i="93" s="1"/>
  <c r="AF19" i="93"/>
  <c r="Y9" i="93"/>
  <c r="Y8" i="93" s="1"/>
  <c r="Y17" i="93" s="1"/>
  <c r="AV9" i="93"/>
  <c r="AV8" i="93" s="1"/>
  <c r="AV17" i="93" s="1"/>
  <c r="BD9" i="93"/>
  <c r="BN9" i="93"/>
  <c r="BN8" i="93" s="1"/>
  <c r="BX9" i="93"/>
  <c r="BX8" i="93" s="1"/>
  <c r="BX17" i="93" s="1"/>
  <c r="CF9" i="93"/>
  <c r="CF8" i="93" s="1"/>
  <c r="CP9" i="93"/>
  <c r="CP8" i="93" s="1"/>
  <c r="CP17" i="93" s="1"/>
  <c r="CZ9" i="93"/>
  <c r="CZ8" i="93" s="1"/>
  <c r="CZ17" i="93" s="1"/>
  <c r="DH9" i="93"/>
  <c r="DH8" i="93" s="1"/>
  <c r="DH17" i="93" s="1"/>
  <c r="DR9" i="93"/>
  <c r="DR8" i="93" s="1"/>
  <c r="DR17" i="93" s="1"/>
  <c r="D19" i="93"/>
  <c r="AN19" i="93"/>
  <c r="BZ19" i="93"/>
  <c r="U19" i="93"/>
  <c r="CR19" i="93"/>
  <c r="EB19" i="93"/>
  <c r="V9" i="93"/>
  <c r="V8" i="93" s="1"/>
  <c r="V17" i="93" s="1"/>
  <c r="CW9" i="93"/>
  <c r="CW8" i="93" s="1"/>
  <c r="EG9" i="93"/>
  <c r="EG8" i="93" s="1"/>
  <c r="EG17" i="93" s="1"/>
  <c r="AZ20" i="92"/>
  <c r="DU20" i="92"/>
  <c r="DM20" i="92"/>
  <c r="EM37" i="93"/>
  <c r="AV20" i="92"/>
  <c r="CF20" i="92"/>
  <c r="DR20" i="92"/>
  <c r="BZ9" i="93"/>
  <c r="BZ8" i="93" s="1"/>
  <c r="BZ17" i="93" s="1"/>
  <c r="CJ9" i="93"/>
  <c r="CJ8" i="93" s="1"/>
  <c r="BQ19" i="93"/>
  <c r="T19" i="93"/>
  <c r="J9" i="93"/>
  <c r="J8" i="93" s="1"/>
  <c r="AY9" i="93"/>
  <c r="AY8" i="93" s="1"/>
  <c r="BQ9" i="93"/>
  <c r="BQ8" i="93" s="1"/>
  <c r="CA9" i="93"/>
  <c r="CA8" i="93" s="1"/>
  <c r="CA17" i="93" s="1"/>
  <c r="CK9" i="93"/>
  <c r="CS9" i="93"/>
  <c r="DC9" i="93"/>
  <c r="DC8" i="93" s="1"/>
  <c r="DC17" i="93" s="1"/>
  <c r="DM9" i="93"/>
  <c r="DM8" i="93" s="1"/>
  <c r="DM17" i="93" s="1"/>
  <c r="DU9" i="93"/>
  <c r="DU8" i="93" s="1"/>
  <c r="DO19" i="93"/>
  <c r="AI19" i="93"/>
  <c r="BV19" i="93"/>
  <c r="DE19" i="93"/>
  <c r="DV20" i="92"/>
  <c r="DU19" i="93"/>
  <c r="DN20" i="92"/>
  <c r="AY19" i="93"/>
  <c r="BX20" i="92"/>
  <c r="CB20" i="92"/>
  <c r="BC19" i="93"/>
  <c r="CO19" i="93"/>
  <c r="DQ19" i="93"/>
  <c r="D9" i="93"/>
  <c r="D8" i="93" s="1"/>
  <c r="D17" i="93" s="1"/>
  <c r="L9" i="93"/>
  <c r="L8" i="93" s="1"/>
  <c r="L17" i="93" s="1"/>
  <c r="BA9" i="93"/>
  <c r="BA8" i="93" s="1"/>
  <c r="BA17" i="93" s="1"/>
  <c r="CC9" i="93"/>
  <c r="CC8" i="93" s="1"/>
  <c r="CC17" i="93" s="1"/>
  <c r="CM9" i="93"/>
  <c r="CM8" i="93" s="1"/>
  <c r="CM17" i="93" s="1"/>
  <c r="DE9" i="93"/>
  <c r="DO9" i="93"/>
  <c r="DO8" i="93" s="1"/>
  <c r="DO17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N17" i="93" s="1"/>
  <c r="AU9" i="93"/>
  <c r="AU8" i="93" s="1"/>
  <c r="AU17" i="93" s="1"/>
  <c r="BC9" i="93"/>
  <c r="BC8" i="93" s="1"/>
  <c r="BC17" i="93" s="1"/>
  <c r="BW9" i="93"/>
  <c r="CE9" i="93"/>
  <c r="CO9" i="93"/>
  <c r="CY9" i="93"/>
  <c r="CY8" i="93" s="1"/>
  <c r="CY17" i="93" s="1"/>
  <c r="DG9" i="93"/>
  <c r="DG8" i="93" s="1"/>
  <c r="DQ9" i="93"/>
  <c r="DQ8" i="93" s="1"/>
  <c r="DQ17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L9" i="93"/>
  <c r="DT9" i="93"/>
  <c r="DT8" i="93" s="1"/>
  <c r="DT17" i="93" s="1"/>
  <c r="AB19" i="93"/>
  <c r="BN19" i="93"/>
  <c r="CZ19" i="93"/>
  <c r="DP19" i="93"/>
  <c r="W9" i="93"/>
  <c r="W8" i="93" s="1"/>
  <c r="DZ9" i="93"/>
  <c r="DZ8" i="93" s="1"/>
  <c r="DZ17" i="93" s="1"/>
  <c r="BC20" i="92"/>
  <c r="N19" i="93"/>
  <c r="CL19" i="93"/>
  <c r="AU20" i="92"/>
  <c r="EA20" i="92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E17" i="93" s="1"/>
  <c r="M9" i="93"/>
  <c r="M8" i="93" s="1"/>
  <c r="M17" i="93" s="1"/>
  <c r="AT9" i="93"/>
  <c r="AT8" i="93" s="1"/>
  <c r="AT17" i="93" s="1"/>
  <c r="BB9" i="93"/>
  <c r="BV9" i="93"/>
  <c r="BV8" i="93" s="1"/>
  <c r="BV17" i="93" s="1"/>
  <c r="CD9" i="93"/>
  <c r="CD8" i="93" s="1"/>
  <c r="CD17" i="93" s="1"/>
  <c r="CN9" i="93"/>
  <c r="CN8" i="93" s="1"/>
  <c r="CN17" i="93" s="1"/>
  <c r="CX9" i="93"/>
  <c r="CX8" i="93" s="1"/>
  <c r="CX17" i="93" s="1"/>
  <c r="DF9" i="93"/>
  <c r="DF8" i="93" s="1"/>
  <c r="DF17" i="93" s="1"/>
  <c r="DP9" i="93"/>
  <c r="DP8" i="93" s="1"/>
  <c r="DP17" i="93" s="1"/>
  <c r="AV19" i="93"/>
  <c r="CF19" i="93"/>
  <c r="CT19" i="93"/>
  <c r="BS43" i="93"/>
  <c r="BJ17" i="93"/>
  <c r="AN21" i="92"/>
  <c r="CJ21" i="92"/>
  <c r="CJ20" i="92" s="1"/>
  <c r="ED21" i="92"/>
  <c r="CG24" i="93"/>
  <c r="AC25" i="93"/>
  <c r="EK25" i="93"/>
  <c r="CG26" i="93"/>
  <c r="AC27" i="93"/>
  <c r="BE36" i="93"/>
  <c r="CG36" i="93"/>
  <c r="DI36" i="93"/>
  <c r="BQ21" i="92"/>
  <c r="CS21" i="92"/>
  <c r="AH21" i="92"/>
  <c r="AH20" i="92" s="1"/>
  <c r="BR21" i="92"/>
  <c r="DE21" i="92"/>
  <c r="DI21" i="92" s="1"/>
  <c r="O36" i="93"/>
  <c r="BS36" i="93"/>
  <c r="DW36" i="93"/>
  <c r="EK36" i="93"/>
  <c r="EY36" i="93"/>
  <c r="BJ19" i="93"/>
  <c r="CB19" i="93"/>
  <c r="BE23" i="92"/>
  <c r="AC24" i="92"/>
  <c r="EK24" i="92"/>
  <c r="CG25" i="92"/>
  <c r="AC26" i="92"/>
  <c r="AI9" i="93"/>
  <c r="AI8" i="93" s="1"/>
  <c r="AI17" i="93" s="1"/>
  <c r="BU9" i="93"/>
  <c r="BU8" i="93" s="1"/>
  <c r="DE8" i="93"/>
  <c r="DE17" i="93" s="1"/>
  <c r="BA19" i="93"/>
  <c r="BK19" i="93"/>
  <c r="CM19" i="93"/>
  <c r="AJ17" i="93"/>
  <c r="R9" i="93"/>
  <c r="R8" i="93" s="1"/>
  <c r="R17" i="93" s="1"/>
  <c r="EH9" i="93"/>
  <c r="EH8" i="93" s="1"/>
  <c r="EH17" i="93" s="1"/>
  <c r="CU36" i="93"/>
  <c r="AC36" i="93"/>
  <c r="CA37" i="93"/>
  <c r="CK37" i="93"/>
  <c r="CS37" i="93"/>
  <c r="EY32" i="93"/>
  <c r="BJ37" i="93"/>
  <c r="BR37" i="93"/>
  <c r="CB37" i="93"/>
  <c r="O40" i="93"/>
  <c r="DW40" i="93"/>
  <c r="BS41" i="93"/>
  <c r="O42" i="92"/>
  <c r="AC42" i="92"/>
  <c r="DI38" i="93"/>
  <c r="AC39" i="93"/>
  <c r="BE39" i="93"/>
  <c r="BA37" i="93"/>
  <c r="BK37" i="93"/>
  <c r="EK39" i="93"/>
  <c r="CG40" i="93"/>
  <c r="DI40" i="93"/>
  <c r="BE41" i="93"/>
  <c r="EK41" i="93"/>
  <c r="AQ43" i="93"/>
  <c r="EK43" i="93"/>
  <c r="BE33" i="92"/>
  <c r="BS33" i="92"/>
  <c r="CG33" i="92"/>
  <c r="EK38" i="93"/>
  <c r="AJ37" i="93"/>
  <c r="BB37" i="93"/>
  <c r="CX37" i="93"/>
  <c r="CG41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Y19" i="93"/>
  <c r="CC19" i="93"/>
  <c r="DD19" i="93"/>
  <c r="AQ36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DI41" i="93"/>
  <c r="BE43" i="93"/>
  <c r="BE35" i="92"/>
  <c r="CG37" i="92"/>
  <c r="DI37" i="92"/>
  <c r="BE41" i="92"/>
  <c r="G19" i="93"/>
  <c r="CR37" i="93"/>
  <c r="DB37" i="93"/>
  <c r="AQ40" i="93"/>
  <c r="EY40" i="93"/>
  <c r="CU41" i="93"/>
  <c r="O34" i="91"/>
  <c r="AC34" i="91"/>
  <c r="BE34" i="91"/>
  <c r="AQ33" i="91"/>
  <c r="O35" i="91"/>
  <c r="AC35" i="91"/>
  <c r="BE35" i="91"/>
  <c r="DI35" i="91"/>
  <c r="DW35" i="91"/>
  <c r="EK35" i="91"/>
  <c r="BS39" i="91"/>
  <c r="CG39" i="91"/>
  <c r="BS15" i="91"/>
  <c r="EY15" i="91"/>
  <c r="AQ15" i="91"/>
  <c r="EK15" i="91"/>
  <c r="AC15" i="91"/>
  <c r="AG17" i="93"/>
  <c r="AO17" i="93"/>
  <c r="AY17" i="93"/>
  <c r="BQ17" i="93"/>
  <c r="BE9" i="91"/>
  <c r="AQ7" i="91"/>
  <c r="CG23" i="91"/>
  <c r="AC24" i="91"/>
  <c r="EK24" i="91"/>
  <c r="CG25" i="91"/>
  <c r="EK7" i="91"/>
  <c r="O15" i="91"/>
  <c r="O12" i="92"/>
  <c r="AQ12" i="92"/>
  <c r="EY12" i="92"/>
  <c r="O13" i="92"/>
  <c r="BS13" i="92"/>
  <c r="CU13" i="92"/>
  <c r="CU15" i="92"/>
  <c r="DI15" i="92"/>
  <c r="EK15" i="92"/>
  <c r="O7" i="91"/>
  <c r="EY7" i="91"/>
  <c r="AC29" i="92"/>
  <c r="BE29" i="92"/>
  <c r="CG29" i="92"/>
  <c r="DI30" i="92"/>
  <c r="EK30" i="92"/>
  <c r="EY30" i="92"/>
  <c r="AQ32" i="92"/>
  <c r="CG32" i="92"/>
  <c r="DI32" i="92"/>
  <c r="AC7" i="91"/>
  <c r="AQ12" i="91"/>
  <c r="EY12" i="91"/>
  <c r="CU13" i="91"/>
  <c r="AC28" i="91"/>
  <c r="EK28" i="91"/>
  <c r="CG29" i="91"/>
  <c r="AC30" i="91"/>
  <c r="BE30" i="91"/>
  <c r="BE7" i="93"/>
  <c r="BO17" i="93"/>
  <c r="BY17" i="93"/>
  <c r="CQ17" i="93"/>
  <c r="DA17" i="93"/>
  <c r="DW14" i="93"/>
  <c r="BH17" i="93"/>
  <c r="CJ17" i="93"/>
  <c r="CR17" i="93"/>
  <c r="O11" i="93"/>
  <c r="DW11" i="93"/>
  <c r="EY11" i="93"/>
  <c r="CG9" i="91"/>
  <c r="BS16" i="91"/>
  <c r="CG16" i="91"/>
  <c r="AC32" i="91"/>
  <c r="BE32" i="91"/>
  <c r="EK32" i="91"/>
  <c r="DI9" i="91"/>
  <c r="DW34" i="91"/>
  <c r="DI7" i="91"/>
  <c r="DW7" i="91"/>
  <c r="CU7" i="91"/>
  <c r="O9" i="91"/>
  <c r="AC9" i="91"/>
  <c r="BE7" i="91"/>
  <c r="BS7" i="91"/>
  <c r="CG7" i="91"/>
  <c r="AQ9" i="91"/>
  <c r="DW9" i="91"/>
  <c r="EY9" i="91"/>
  <c r="O11" i="91"/>
  <c r="AC11" i="91"/>
  <c r="AQ11" i="91"/>
  <c r="DW11" i="91"/>
  <c r="EY11" i="91"/>
  <c r="BS12" i="91"/>
  <c r="CG12" i="91"/>
  <c r="CU12" i="91"/>
  <c r="O13" i="91"/>
  <c r="AC13" i="91"/>
  <c r="AQ13" i="91"/>
  <c r="DW13" i="91"/>
  <c r="EK13" i="91"/>
  <c r="EY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Y10" i="92"/>
  <c r="Y8" i="92" s="1"/>
  <c r="Y18" i="92" s="1"/>
  <c r="BK10" i="92"/>
  <c r="BK8" i="92" s="1"/>
  <c r="BK18" i="92" s="1"/>
  <c r="DY10" i="92"/>
  <c r="EG10" i="92"/>
  <c r="EG8" i="92" s="1"/>
  <c r="EG18" i="92" s="1"/>
  <c r="EK34" i="91"/>
  <c r="DI39" i="91"/>
  <c r="O40" i="91"/>
  <c r="AC40" i="91"/>
  <c r="BE40" i="91"/>
  <c r="DI40" i="91"/>
  <c r="DW40" i="91"/>
  <c r="EK40" i="91"/>
  <c r="BE41" i="91"/>
  <c r="BS41" i="91"/>
  <c r="CG41" i="91"/>
  <c r="AQ43" i="91"/>
  <c r="BE43" i="91"/>
  <c r="BS43" i="91"/>
  <c r="DW43" i="91"/>
  <c r="O7" i="92"/>
  <c r="AQ7" i="92"/>
  <c r="CG7" i="92"/>
  <c r="CU7" i="92"/>
  <c r="DW7" i="92"/>
  <c r="EY7" i="92"/>
  <c r="DW15" i="91"/>
  <c r="CU16" i="91"/>
  <c r="AC21" i="91"/>
  <c r="BE31" i="91"/>
  <c r="AQ14" i="91"/>
  <c r="EY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16" i="91"/>
  <c r="AQ21" i="91"/>
  <c r="BE22" i="91"/>
  <c r="BS22" i="91"/>
  <c r="CG22" i="91"/>
  <c r="AQ23" i="91"/>
  <c r="BS23" i="91"/>
  <c r="DI23" i="91"/>
  <c r="EY23" i="91"/>
  <c r="O24" i="91"/>
  <c r="BE24" i="91"/>
  <c r="CU24" i="91"/>
  <c r="DW24" i="91"/>
  <c r="AQ25" i="91"/>
  <c r="BS25" i="91"/>
  <c r="DI25" i="91"/>
  <c r="EY25" i="91"/>
  <c r="AQ27" i="91"/>
  <c r="BS27" i="91"/>
  <c r="DI27" i="91"/>
  <c r="EY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BE16" i="91"/>
  <c r="EY16" i="91"/>
  <c r="CU23" i="91"/>
  <c r="AQ24" i="91"/>
  <c r="EY24" i="91"/>
  <c r="CU25" i="91"/>
  <c r="AQ28" i="91"/>
  <c r="EY28" i="91"/>
  <c r="BE15" i="91"/>
  <c r="DW16" i="91"/>
  <c r="EK16" i="91"/>
  <c r="EY29" i="91"/>
  <c r="CU31" i="91"/>
  <c r="DI16" i="91"/>
  <c r="AH10" i="92"/>
  <c r="AH8" i="92" s="1"/>
  <c r="AH18" i="92" s="1"/>
  <c r="AP10" i="92"/>
  <c r="AP8" i="92" s="1"/>
  <c r="AP18" i="92" s="1"/>
  <c r="CB10" i="92"/>
  <c r="CB8" i="92" s="1"/>
  <c r="CB18" i="92" s="1"/>
  <c r="DI34" i="91"/>
  <c r="BE39" i="91"/>
  <c r="CU43" i="91"/>
  <c r="BS7" i="92"/>
  <c r="BE11" i="92"/>
  <c r="DI12" i="92"/>
  <c r="BE13" i="92"/>
  <c r="H10" i="92"/>
  <c r="H8" i="92" s="1"/>
  <c r="H18" i="92" s="1"/>
  <c r="Z10" i="92"/>
  <c r="Z8" i="92" s="1"/>
  <c r="Z18" i="92" s="1"/>
  <c r="AJ10" i="92"/>
  <c r="AJ8" i="92" s="1"/>
  <c r="AJ18" i="92" s="1"/>
  <c r="CX10" i="92"/>
  <c r="CX8" i="92" s="1"/>
  <c r="CX18" i="92" s="1"/>
  <c r="DP10" i="92"/>
  <c r="DP8" i="92" s="1"/>
  <c r="DP18" i="92" s="1"/>
  <c r="BE15" i="92"/>
  <c r="AC31" i="91"/>
  <c r="AQ31" i="91"/>
  <c r="BS31" i="91"/>
  <c r="EK31" i="91"/>
  <c r="EY31" i="91"/>
  <c r="O32" i="91"/>
  <c r="AQ32" i="91"/>
  <c r="CU32" i="91"/>
  <c r="DW32" i="91"/>
  <c r="EY32" i="91"/>
  <c r="I10" i="92"/>
  <c r="I8" i="92" s="1"/>
  <c r="I18" i="92" s="1"/>
  <c r="CO10" i="92"/>
  <c r="CO8" i="92" s="1"/>
  <c r="CO18" i="92" s="1"/>
  <c r="CY10" i="92"/>
  <c r="CY8" i="92" s="1"/>
  <c r="CY18" i="92" s="1"/>
  <c r="DG10" i="92"/>
  <c r="DG8" i="92" s="1"/>
  <c r="DG18" i="92" s="1"/>
  <c r="EK11" i="93"/>
  <c r="O12" i="93"/>
  <c r="DW12" i="93"/>
  <c r="O14" i="93"/>
  <c r="AQ14" i="93"/>
  <c r="O31" i="91"/>
  <c r="DW31" i="91"/>
  <c r="CG34" i="91"/>
  <c r="AC39" i="91"/>
  <c r="EK39" i="91"/>
  <c r="DI41" i="91"/>
  <c r="O43" i="91"/>
  <c r="O9" i="92"/>
  <c r="DW9" i="92"/>
  <c r="CP10" i="92"/>
  <c r="CP8" i="92" s="1"/>
  <c r="CP18" i="92" s="1"/>
  <c r="AQ34" i="91"/>
  <c r="BS34" i="91"/>
  <c r="EY34" i="91"/>
  <c r="AQ35" i="91"/>
  <c r="BS35" i="91"/>
  <c r="CG35" i="91"/>
  <c r="EY35" i="91"/>
  <c r="O39" i="91"/>
  <c r="AQ39" i="91"/>
  <c r="CU39" i="91"/>
  <c r="DW39" i="91"/>
  <c r="EY39" i="91"/>
  <c r="BS40" i="91"/>
  <c r="CG40" i="91"/>
  <c r="CU40" i="91"/>
  <c r="EY40" i="91"/>
  <c r="O41" i="91"/>
  <c r="AC41" i="91"/>
  <c r="CU41" i="91"/>
  <c r="DW41" i="91"/>
  <c r="EK41" i="91"/>
  <c r="EY41" i="91"/>
  <c r="AC43" i="91"/>
  <c r="DI43" i="91"/>
  <c r="AC7" i="92"/>
  <c r="BE7" i="92"/>
  <c r="EK7" i="92"/>
  <c r="BS11" i="92"/>
  <c r="BS12" i="92"/>
  <c r="DW12" i="92"/>
  <c r="DW13" i="92"/>
  <c r="BY10" i="92"/>
  <c r="BY8" i="92" s="1"/>
  <c r="BY18" i="92" s="1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BH10" i="92"/>
  <c r="BH8" i="92" s="1"/>
  <c r="BP10" i="92"/>
  <c r="BP8" i="92" s="1"/>
  <c r="BP18" i="92" s="1"/>
  <c r="CG23" i="92"/>
  <c r="DI25" i="92"/>
  <c r="DI26" i="92"/>
  <c r="DI30" i="91"/>
  <c r="CG31" i="91"/>
  <c r="DI31" i="91"/>
  <c r="BS32" i="91"/>
  <c r="CG32" i="91"/>
  <c r="DI32" i="91"/>
  <c r="AQ40" i="91"/>
  <c r="AQ41" i="91"/>
  <c r="CG43" i="91"/>
  <c r="DI7" i="92"/>
  <c r="AY10" i="92"/>
  <c r="AY8" i="92" s="1"/>
  <c r="AY18" i="92" s="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CF17" i="93"/>
  <c r="AA17" i="93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O7" i="93"/>
  <c r="AC7" i="93"/>
  <c r="AQ7" i="93"/>
  <c r="BS7" i="93"/>
  <c r="EK7" i="93"/>
  <c r="EY7" i="93"/>
  <c r="BI9" i="93"/>
  <c r="BI8" i="93" s="1"/>
  <c r="BI17" i="93" s="1"/>
  <c r="EE9" i="93"/>
  <c r="EE8" i="93" s="1"/>
  <c r="EE17" i="93" s="1"/>
  <c r="CU12" i="93"/>
  <c r="EO9" i="93"/>
  <c r="EO8" i="93" s="1"/>
  <c r="EO17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O41" i="93"/>
  <c r="AQ41" i="93"/>
  <c r="EY43" i="93"/>
  <c r="DW7" i="93"/>
  <c r="AL17" i="93"/>
  <c r="CT8" i="93"/>
  <c r="CT17" i="93" s="1"/>
  <c r="X9" i="93"/>
  <c r="X8" i="93" s="1"/>
  <c r="X17" i="93" s="1"/>
  <c r="F37" i="93"/>
  <c r="N37" i="93"/>
  <c r="W37" i="93"/>
  <c r="AG37" i="93"/>
  <c r="AO37" i="93"/>
  <c r="AP1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AC16" i="93"/>
  <c r="BE16" i="93"/>
  <c r="BS16" i="93"/>
  <c r="O38" i="93"/>
  <c r="X37" i="93"/>
  <c r="EN37" i="93"/>
  <c r="EY38" i="93"/>
  <c r="O39" i="93"/>
  <c r="C37" i="93"/>
  <c r="AQ39" i="93"/>
  <c r="AC40" i="93"/>
  <c r="DW41" i="93"/>
  <c r="EY41" i="93"/>
  <c r="DI42" i="92"/>
  <c r="H17" i="93"/>
  <c r="AC11" i="93"/>
  <c r="Z9" i="93"/>
  <c r="Z8" i="93" s="1"/>
  <c r="Z17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7" i="93"/>
  <c r="CU7" i="93"/>
  <c r="DI7" i="93"/>
  <c r="J17" i="93"/>
  <c r="DG17" i="93"/>
  <c r="EA17" i="93"/>
  <c r="BW8" i="93"/>
  <c r="BW17" i="93" s="1"/>
  <c r="CE8" i="93"/>
  <c r="CE17" i="93" s="1"/>
  <c r="CO8" i="93"/>
  <c r="CO17" i="93" s="1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AC41" i="93"/>
  <c r="DI43" i="93"/>
  <c r="AH17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EY22" i="91"/>
  <c r="BS9" i="91"/>
  <c r="BS11" i="91"/>
  <c r="EK11" i="91"/>
  <c r="DI21" i="91"/>
  <c r="DW22" i="91"/>
  <c r="CU21" i="91"/>
  <c r="DW21" i="91"/>
  <c r="EK21" i="91"/>
  <c r="EK22" i="91"/>
  <c r="CU9" i="91"/>
  <c r="BE11" i="91"/>
  <c r="EY2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EY30" i="91"/>
  <c r="CU34" i="91"/>
  <c r="BE26" i="91"/>
  <c r="DI26" i="91"/>
  <c r="BE33" i="91"/>
  <c r="BS30" i="91"/>
  <c r="CG27" i="91"/>
  <c r="EK30" i="91"/>
  <c r="AQ26" i="91"/>
  <c r="EY26" i="91"/>
  <c r="CU30" i="91"/>
  <c r="DI11" i="92"/>
  <c r="DW11" i="92"/>
  <c r="R10" i="92"/>
  <c r="R8" i="92" s="1"/>
  <c r="R18" i="92" s="1"/>
  <c r="AC14" i="92"/>
  <c r="BE14" i="92"/>
  <c r="BS14" i="92"/>
  <c r="AQ11" i="92"/>
  <c r="EK11" i="92"/>
  <c r="CU12" i="92"/>
  <c r="AC13" i="92"/>
  <c r="EY13" i="92"/>
  <c r="J10" i="92"/>
  <c r="J8" i="92" s="1"/>
  <c r="J18" i="92" s="1"/>
  <c r="S10" i="92"/>
  <c r="S8" i="92" s="1"/>
  <c r="S18" i="92" s="1"/>
  <c r="AA10" i="92"/>
  <c r="AA8" i="92" s="1"/>
  <c r="AA18" i="92" s="1"/>
  <c r="AK10" i="92"/>
  <c r="AK8" i="92" s="1"/>
  <c r="AK18" i="92" s="1"/>
  <c r="AT10" i="92"/>
  <c r="AT8" i="92" s="1"/>
  <c r="AT18" i="92" s="1"/>
  <c r="BB10" i="92"/>
  <c r="BB8" i="92" s="1"/>
  <c r="BB18" i="92" s="1"/>
  <c r="EO10" i="92"/>
  <c r="EO8" i="92" s="1"/>
  <c r="EO18" i="92" s="1"/>
  <c r="AQ15" i="92"/>
  <c r="EY16" i="92"/>
  <c r="AC9" i="92"/>
  <c r="EY9" i="92"/>
  <c r="K10" i="92"/>
  <c r="K8" i="92" s="1"/>
  <c r="K18" i="92" s="1"/>
  <c r="T10" i="92"/>
  <c r="T8" i="92" s="1"/>
  <c r="T18" i="92" s="1"/>
  <c r="AB10" i="92"/>
  <c r="AB8" i="92" s="1"/>
  <c r="AB18" i="92" s="1"/>
  <c r="DO10" i="92"/>
  <c r="DO8" i="92" s="1"/>
  <c r="DO18" i="92" s="1"/>
  <c r="DW14" i="92"/>
  <c r="EF10" i="92"/>
  <c r="EF8" i="92" s="1"/>
  <c r="EF18" i="92" s="1"/>
  <c r="BH18" i="92"/>
  <c r="BS9" i="92"/>
  <c r="AC12" i="92"/>
  <c r="EY14" i="92"/>
  <c r="BE16" i="92"/>
  <c r="CG16" i="92"/>
  <c r="CG9" i="92"/>
  <c r="BA10" i="92"/>
  <c r="BA8" i="92" s="1"/>
  <c r="BA18" i="92" s="1"/>
  <c r="O11" i="92"/>
  <c r="BE12" i="92"/>
  <c r="CG13" i="92"/>
  <c r="DI13" i="92"/>
  <c r="BG10" i="92"/>
  <c r="BO10" i="92"/>
  <c r="BO8" i="92" s="1"/>
  <c r="BO18" i="92" s="1"/>
  <c r="BX10" i="92"/>
  <c r="BX8" i="92" s="1"/>
  <c r="BX18" i="92" s="1"/>
  <c r="CF10" i="92"/>
  <c r="CF8" i="92" s="1"/>
  <c r="CF18" i="92" s="1"/>
  <c r="CZ10" i="92"/>
  <c r="CZ8" i="92" s="1"/>
  <c r="CZ18" i="92" s="1"/>
  <c r="DH10" i="92"/>
  <c r="DH8" i="92" s="1"/>
  <c r="DH18" i="92" s="1"/>
  <c r="DQ10" i="92"/>
  <c r="DQ8" i="92" s="1"/>
  <c r="DQ18" i="92" s="1"/>
  <c r="DZ10" i="92"/>
  <c r="DZ8" i="92" s="1"/>
  <c r="DZ18" i="92" s="1"/>
  <c r="EK14" i="92"/>
  <c r="EH10" i="92"/>
  <c r="EH8" i="92" s="1"/>
  <c r="EH18" i="92" s="1"/>
  <c r="DW15" i="92"/>
  <c r="EY15" i="92"/>
  <c r="DI9" i="92"/>
  <c r="AC11" i="92"/>
  <c r="EY11" i="92"/>
  <c r="AQ13" i="92"/>
  <c r="EK13" i="92"/>
  <c r="AG10" i="92"/>
  <c r="AG8" i="92" s="1"/>
  <c r="AG18" i="92" s="1"/>
  <c r="AO10" i="92"/>
  <c r="AO8" i="92" s="1"/>
  <c r="AO18" i="92" s="1"/>
  <c r="AX10" i="92"/>
  <c r="AX8" i="92" s="1"/>
  <c r="AX18" i="92" s="1"/>
  <c r="CU14" i="92"/>
  <c r="CQ10" i="92"/>
  <c r="CQ8" i="92" s="1"/>
  <c r="CQ18" i="92" s="1"/>
  <c r="DA10" i="92"/>
  <c r="DA8" i="92" s="1"/>
  <c r="DA18" i="92" s="1"/>
  <c r="DI14" i="92"/>
  <c r="DR10" i="92"/>
  <c r="DR8" i="92" s="1"/>
  <c r="DR18" i="92" s="1"/>
  <c r="EA10" i="92"/>
  <c r="EA8" i="92" s="1"/>
  <c r="EA18" i="92" s="1"/>
  <c r="EI10" i="92"/>
  <c r="EI8" i="92" s="1"/>
  <c r="EI18" i="92" s="1"/>
  <c r="AC15" i="92"/>
  <c r="EK16" i="92"/>
  <c r="AQ9" i="92"/>
  <c r="BE9" i="92"/>
  <c r="EK9" i="92"/>
  <c r="DF10" i="92"/>
  <c r="DF8" i="92" s="1"/>
  <c r="DF18" i="92" s="1"/>
  <c r="CG12" i="92"/>
  <c r="G10" i="92"/>
  <c r="G8" i="92" s="1"/>
  <c r="G18" i="92" s="1"/>
  <c r="O14" i="92"/>
  <c r="X10" i="92"/>
  <c r="X8" i="92" s="1"/>
  <c r="X18" i="92" s="1"/>
  <c r="BI10" i="92"/>
  <c r="BI8" i="92" s="1"/>
  <c r="BI18" i="92" s="1"/>
  <c r="BQ10" i="92"/>
  <c r="BQ8" i="92" s="1"/>
  <c r="BQ18" i="92" s="1"/>
  <c r="BZ10" i="92"/>
  <c r="BZ8" i="92" s="1"/>
  <c r="BZ18" i="92" s="1"/>
  <c r="CJ10" i="92"/>
  <c r="CJ8" i="92" s="1"/>
  <c r="CJ18" i="92" s="1"/>
  <c r="CR10" i="92"/>
  <c r="CR8" i="92" s="1"/>
  <c r="CR18" i="92" s="1"/>
  <c r="DB10" i="92"/>
  <c r="DB8" i="92" s="1"/>
  <c r="DB18" i="92" s="1"/>
  <c r="DK10" i="92"/>
  <c r="DS10" i="92"/>
  <c r="DS8" i="92" s="1"/>
  <c r="DS18" i="92" s="1"/>
  <c r="EB10" i="92"/>
  <c r="EB8" i="92" s="1"/>
  <c r="EB18" i="92" s="1"/>
  <c r="EJ10" i="92"/>
  <c r="EJ8" i="92" s="1"/>
  <c r="EJ18" i="92" s="1"/>
  <c r="CG11" i="92"/>
  <c r="CU11" i="92"/>
  <c r="EK12" i="92"/>
  <c r="Q10" i="92"/>
  <c r="AI10" i="92"/>
  <c r="AI8" i="92" s="1"/>
  <c r="AI18" i="92" s="1"/>
  <c r="AQ14" i="92"/>
  <c r="AZ10" i="92"/>
  <c r="AZ8" i="92" s="1"/>
  <c r="AZ18" i="92" s="1"/>
  <c r="BJ10" i="92"/>
  <c r="BJ8" i="92" s="1"/>
  <c r="BJ18" i="92" s="1"/>
  <c r="BR10" i="92"/>
  <c r="BR8" i="92" s="1"/>
  <c r="BR18" i="92" s="1"/>
  <c r="CA10" i="92"/>
  <c r="CA8" i="92" s="1"/>
  <c r="CA18" i="92" s="1"/>
  <c r="CK10" i="92"/>
  <c r="CK8" i="92" s="1"/>
  <c r="CK18" i="92" s="1"/>
  <c r="CS10" i="92"/>
  <c r="CS8" i="92" s="1"/>
  <c r="CS18" i="92" s="1"/>
  <c r="CG15" i="92"/>
  <c r="BS16" i="92"/>
  <c r="CU16" i="92"/>
  <c r="AQ22" i="92"/>
  <c r="BS22" i="92"/>
  <c r="BG21" i="92"/>
  <c r="D10" i="92"/>
  <c r="D8" i="92" s="1"/>
  <c r="D18" i="92" s="1"/>
  <c r="L10" i="92"/>
  <c r="L8" i="92" s="1"/>
  <c r="L18" i="92" s="1"/>
  <c r="U10" i="92"/>
  <c r="U8" i="92" s="1"/>
  <c r="U18" i="92" s="1"/>
  <c r="AL10" i="92"/>
  <c r="AL8" i="92" s="1"/>
  <c r="AL18" i="92" s="1"/>
  <c r="AU10" i="92"/>
  <c r="AU8" i="92" s="1"/>
  <c r="AU18" i="92" s="1"/>
  <c r="BC10" i="92"/>
  <c r="BC8" i="92" s="1"/>
  <c r="BC18" i="92" s="1"/>
  <c r="BL10" i="92"/>
  <c r="BL8" i="92" s="1"/>
  <c r="BL18" i="92" s="1"/>
  <c r="CC10" i="92"/>
  <c r="CC8" i="92" s="1"/>
  <c r="CC18" i="92" s="1"/>
  <c r="CL10" i="92"/>
  <c r="CL8" i="92" s="1"/>
  <c r="CL18" i="92" s="1"/>
  <c r="CT10" i="92"/>
  <c r="CT8" i="92" s="1"/>
  <c r="CT18" i="92" s="1"/>
  <c r="DC10" i="92"/>
  <c r="DC8" i="92" s="1"/>
  <c r="DC18" i="92" s="1"/>
  <c r="DL10" i="92"/>
  <c r="DL8" i="92" s="1"/>
  <c r="DL18" i="92" s="1"/>
  <c r="DT10" i="92"/>
  <c r="DT8" i="92" s="1"/>
  <c r="DT18" i="92" s="1"/>
  <c r="EC10" i="92"/>
  <c r="EC8" i="92" s="1"/>
  <c r="EC18" i="92" s="1"/>
  <c r="BE21" i="92"/>
  <c r="EY21" i="92"/>
  <c r="EK22" i="92"/>
  <c r="E10" i="92"/>
  <c r="E8" i="92" s="1"/>
  <c r="E18" i="92" s="1"/>
  <c r="M10" i="92"/>
  <c r="M8" i="92" s="1"/>
  <c r="M18" i="92" s="1"/>
  <c r="V10" i="92"/>
  <c r="V8" i="92" s="1"/>
  <c r="V18" i="92" s="1"/>
  <c r="AM10" i="92"/>
  <c r="AM8" i="92" s="1"/>
  <c r="AM18" i="92" s="1"/>
  <c r="AV10" i="92"/>
  <c r="AV8" i="92" s="1"/>
  <c r="AV18" i="92" s="1"/>
  <c r="BD10" i="92"/>
  <c r="BD8" i="92" s="1"/>
  <c r="BD18" i="92" s="1"/>
  <c r="BM10" i="92"/>
  <c r="BM8" i="92" s="1"/>
  <c r="BM18" i="92" s="1"/>
  <c r="BV10" i="92"/>
  <c r="BV8" i="92" s="1"/>
  <c r="BV18" i="92" s="1"/>
  <c r="CD10" i="92"/>
  <c r="CD8" i="92" s="1"/>
  <c r="CD18" i="92" s="1"/>
  <c r="CM10" i="92"/>
  <c r="CM8" i="92" s="1"/>
  <c r="CM18" i="92" s="1"/>
  <c r="DD10" i="92"/>
  <c r="DD8" i="92" s="1"/>
  <c r="DD18" i="92" s="1"/>
  <c r="DM10" i="92"/>
  <c r="DM8" i="92" s="1"/>
  <c r="DM18" i="92" s="1"/>
  <c r="DU10" i="92"/>
  <c r="DU8" i="92" s="1"/>
  <c r="DU18" i="92" s="1"/>
  <c r="ED10" i="92"/>
  <c r="ED8" i="92" s="1"/>
  <c r="ED18" i="92" s="1"/>
  <c r="EM10" i="92"/>
  <c r="EM8" i="92" s="1"/>
  <c r="O22" i="92"/>
  <c r="F10" i="92"/>
  <c r="F8" i="92" s="1"/>
  <c r="F18" i="92" s="1"/>
  <c r="N10" i="92"/>
  <c r="N8" i="92" s="1"/>
  <c r="N18" i="92" s="1"/>
  <c r="W10" i="92"/>
  <c r="W8" i="92" s="1"/>
  <c r="W18" i="92" s="1"/>
  <c r="AF10" i="92"/>
  <c r="AF8" i="92" s="1"/>
  <c r="AF18" i="92" s="1"/>
  <c r="AN10" i="92"/>
  <c r="AN8" i="92" s="1"/>
  <c r="AN18" i="92" s="1"/>
  <c r="AW10" i="92"/>
  <c r="AW8" i="92" s="1"/>
  <c r="AW18" i="92" s="1"/>
  <c r="BN10" i="92"/>
  <c r="BN8" i="92" s="1"/>
  <c r="BN18" i="92" s="1"/>
  <c r="BW10" i="92"/>
  <c r="BW8" i="92" s="1"/>
  <c r="BW18" i="92" s="1"/>
  <c r="CE10" i="92"/>
  <c r="CE8" i="92" s="1"/>
  <c r="CE18" i="92" s="1"/>
  <c r="CN10" i="92"/>
  <c r="CN8" i="92" s="1"/>
  <c r="CN18" i="92" s="1"/>
  <c r="CW10" i="92"/>
  <c r="DE10" i="92"/>
  <c r="DE8" i="92" s="1"/>
  <c r="DE18" i="92" s="1"/>
  <c r="DN10" i="92"/>
  <c r="DN8" i="92" s="1"/>
  <c r="DN18" i="92" s="1"/>
  <c r="DV10" i="92"/>
  <c r="DV8" i="92" s="1"/>
  <c r="DV18" i="92" s="1"/>
  <c r="EE10" i="92"/>
  <c r="EE8" i="92" s="1"/>
  <c r="EE18" i="92" s="1"/>
  <c r="EN10" i="92"/>
  <c r="EN8" i="92" s="1"/>
  <c r="EN18" i="92" s="1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EK21" i="92"/>
  <c r="DY20" i="92"/>
  <c r="AC22" i="92"/>
  <c r="O31" i="92"/>
  <c r="AC31" i="92"/>
  <c r="DI31" i="92"/>
  <c r="AQ31" i="92"/>
  <c r="CG31" i="92"/>
  <c r="AI34" i="92"/>
  <c r="AC35" i="92"/>
  <c r="O27" i="92"/>
  <c r="BS28" i="92"/>
  <c r="DW29" i="92"/>
  <c r="CG34" i="92"/>
  <c r="CL34" i="92"/>
  <c r="CM34" i="92" s="1"/>
  <c r="BS30" i="92"/>
  <c r="BE31" i="92"/>
  <c r="EK35" i="92"/>
  <c r="CX34" i="92"/>
  <c r="DW27" i="92"/>
  <c r="O29" i="92"/>
  <c r="CU30" i="92"/>
  <c r="DW30" i="92"/>
  <c r="EK31" i="92"/>
  <c r="EB34" i="92"/>
  <c r="EC34" i="92" s="1"/>
  <c r="DI35" i="92"/>
  <c r="BE27" i="92"/>
  <c r="EY27" i="92"/>
  <c r="O28" i="92"/>
  <c r="DI28" i="92"/>
  <c r="AQ29" i="92"/>
  <c r="BS29" i="92"/>
  <c r="F34" i="92"/>
  <c r="BS35" i="92"/>
  <c r="CU35" i="92"/>
  <c r="BS36" i="92"/>
  <c r="BS31" i="92"/>
  <c r="AC36" i="92"/>
  <c r="EK36" i="92"/>
  <c r="CU36" i="92"/>
  <c r="CU31" i="92"/>
  <c r="C35" i="92"/>
  <c r="DK35" i="92"/>
  <c r="DW35" i="92" s="1"/>
  <c r="BU35" i="92"/>
  <c r="CG35" i="92" s="1"/>
  <c r="AE35" i="92"/>
  <c r="EM35" i="92"/>
  <c r="EY35" i="92" s="1"/>
  <c r="F17" i="93"/>
  <c r="W17" i="93"/>
  <c r="AF17" i="93"/>
  <c r="AN17" i="93"/>
  <c r="AW17" i="93"/>
  <c r="BL17" i="93"/>
  <c r="DL8" i="93"/>
  <c r="DL17" i="93" s="1"/>
  <c r="EC9" i="93"/>
  <c r="EC8" i="93" s="1"/>
  <c r="EC17" i="93" s="1"/>
  <c r="T9" i="93"/>
  <c r="T8" i="93" s="1"/>
  <c r="T17" i="93" s="1"/>
  <c r="AB9" i="93"/>
  <c r="AB8" i="93" s="1"/>
  <c r="AB17" i="93" s="1"/>
  <c r="BD8" i="93"/>
  <c r="BD17" i="93" s="1"/>
  <c r="AC12" i="93"/>
  <c r="BS13" i="93"/>
  <c r="CU13" i="93"/>
  <c r="DI14" i="93"/>
  <c r="EK14" i="93"/>
  <c r="O16" i="93"/>
  <c r="O10" i="93"/>
  <c r="C9" i="93"/>
  <c r="K8" i="93"/>
  <c r="K17" i="93" s="1"/>
  <c r="AQ10" i="93"/>
  <c r="AE9" i="93"/>
  <c r="AM9" i="93"/>
  <c r="AM8" i="93" s="1"/>
  <c r="AM17" i="93" s="1"/>
  <c r="EK10" i="93"/>
  <c r="DY9" i="93"/>
  <c r="BS11" i="93"/>
  <c r="CU11" i="93"/>
  <c r="CG12" i="93"/>
  <c r="CG10" i="93"/>
  <c r="O13" i="93"/>
  <c r="DI15" i="93"/>
  <c r="EY15" i="93"/>
  <c r="CL17" i="93"/>
  <c r="DI10" i="93"/>
  <c r="EB9" i="93"/>
  <c r="EB8" i="93" s="1"/>
  <c r="EB17" i="93" s="1"/>
  <c r="EJ9" i="93"/>
  <c r="EJ8" i="93" s="1"/>
  <c r="EJ17" i="93" s="1"/>
  <c r="AQ12" i="93"/>
  <c r="EY14" i="93"/>
  <c r="EK15" i="93"/>
  <c r="BN17" i="93"/>
  <c r="EN9" i="93"/>
  <c r="EN8" i="93" s="1"/>
  <c r="EN17" i="93" s="1"/>
  <c r="AC10" i="93"/>
  <c r="Q9" i="93"/>
  <c r="AS9" i="93"/>
  <c r="BK9" i="93"/>
  <c r="BK8" i="93" s="1"/>
  <c r="BK17" i="93" s="1"/>
  <c r="BS10" i="93"/>
  <c r="CB8" i="93"/>
  <c r="CB17" i="93" s="1"/>
  <c r="CK8" i="93"/>
  <c r="CK17" i="93" s="1"/>
  <c r="CS8" i="93"/>
  <c r="CS17" i="93" s="1"/>
  <c r="DB8" i="93"/>
  <c r="DB17" i="93" s="1"/>
  <c r="DW10" i="93"/>
  <c r="DK9" i="93"/>
  <c r="DS8" i="93"/>
  <c r="DS17" i="93" s="1"/>
  <c r="EY10" i="93"/>
  <c r="EM9" i="93"/>
  <c r="CG11" i="93"/>
  <c r="DI11" i="93"/>
  <c r="EY13" i="93"/>
  <c r="BG8" i="93"/>
  <c r="BB8" i="93"/>
  <c r="BB17" i="93" s="1"/>
  <c r="ED9" i="93"/>
  <c r="ED8" i="93" s="1"/>
  <c r="ED17" i="93" s="1"/>
  <c r="EY12" i="93"/>
  <c r="EK13" i="93"/>
  <c r="AC14" i="93"/>
  <c r="BS15" i="93"/>
  <c r="CU15" i="93"/>
  <c r="CG16" i="93"/>
  <c r="DI16" i="93"/>
  <c r="EK16" i="93"/>
  <c r="DD17" i="93"/>
  <c r="DU17" i="93"/>
  <c r="AK9" i="93"/>
  <c r="AK8" i="93" s="1"/>
  <c r="AK17" i="93" s="1"/>
  <c r="BM9" i="93"/>
  <c r="BM8" i="93" s="1"/>
  <c r="BM17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BE37" i="93" l="1"/>
  <c r="DI20" i="93"/>
  <c r="AQ19" i="93"/>
  <c r="AQ21" i="92"/>
  <c r="CL20" i="92"/>
  <c r="O35" i="92"/>
  <c r="C10" i="92"/>
  <c r="O10" i="92" s="1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EY33" i="91"/>
  <c r="DW33" i="91"/>
  <c r="CU33" i="91"/>
  <c r="BS33" i="91"/>
  <c r="BE10" i="91"/>
  <c r="EK33" i="91"/>
  <c r="EK10" i="91"/>
  <c r="CG10" i="91"/>
  <c r="EY10" i="91"/>
  <c r="DW10" i="91"/>
  <c r="DI10" i="91"/>
  <c r="CU10" i="91"/>
  <c r="DI8" i="91"/>
  <c r="EY8" i="91"/>
  <c r="DW26" i="91"/>
  <c r="AQ17" i="92"/>
  <c r="EY37" i="93"/>
  <c r="AQ10" i="91"/>
  <c r="AC17" i="92"/>
  <c r="BS10" i="91"/>
  <c r="AC10" i="91"/>
  <c r="EM18" i="92"/>
  <c r="EY8" i="92"/>
  <c r="DI10" i="92"/>
  <c r="CW8" i="92"/>
  <c r="EK9" i="93"/>
  <c r="DY8" i="93"/>
  <c r="DI19" i="93"/>
  <c r="CU19" i="93"/>
  <c r="CG9" i="93"/>
  <c r="CU9" i="93"/>
  <c r="CU17" i="93"/>
  <c r="DW17" i="92"/>
  <c r="BS17" i="92"/>
  <c r="EK10" i="92"/>
  <c r="DY8" i="92"/>
  <c r="CG33" i="91"/>
  <c r="CU20" i="91"/>
  <c r="O26" i="91"/>
  <c r="DI33" i="91"/>
  <c r="BU17" i="93"/>
  <c r="CG8" i="93"/>
  <c r="AE10" i="92"/>
  <c r="CY34" i="92"/>
  <c r="CX20" i="92"/>
  <c r="AJ34" i="92"/>
  <c r="AI20" i="92"/>
  <c r="BU20" i="92"/>
  <c r="CG21" i="92"/>
  <c r="EB20" i="92"/>
  <c r="BE34" i="92"/>
  <c r="AT20" i="92"/>
  <c r="EK17" i="92"/>
  <c r="O17" i="92"/>
  <c r="BE8" i="91"/>
  <c r="BG17" i="93"/>
  <c r="BS8" i="93"/>
  <c r="CW17" i="93"/>
  <c r="DI8" i="93"/>
  <c r="AQ9" i="93"/>
  <c r="AE8" i="93"/>
  <c r="CU17" i="91"/>
  <c r="DW20" i="91"/>
  <c r="EY10" i="92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AC10" i="92"/>
  <c r="Q8" i="92"/>
  <c r="BS10" i="92"/>
  <c r="BG8" i="92"/>
  <c r="AC17" i="91"/>
  <c r="O20" i="91"/>
  <c r="CU8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BS17" i="91"/>
  <c r="BS8" i="91"/>
  <c r="Q8" i="93"/>
  <c r="AC9" i="93"/>
  <c r="C19" i="93"/>
  <c r="O20" i="93"/>
  <c r="EK20" i="93"/>
  <c r="DY19" i="93"/>
  <c r="DW10" i="92"/>
  <c r="DK8" i="92"/>
  <c r="AC26" i="91"/>
  <c r="CG20" i="91"/>
  <c r="DI17" i="91"/>
  <c r="C8" i="92" l="1"/>
  <c r="EY20" i="91"/>
  <c r="EK17" i="91"/>
  <c r="EK8" i="91"/>
  <c r="DI20" i="91"/>
  <c r="DW8" i="91"/>
  <c r="BE20" i="91"/>
  <c r="O8" i="91"/>
  <c r="CU10" i="92"/>
  <c r="CI8" i="92"/>
  <c r="BE10" i="92"/>
  <c r="AS8" i="92"/>
  <c r="CG20" i="92"/>
  <c r="DY18" i="92"/>
  <c r="EK8" i="92"/>
  <c r="BS20" i="91"/>
  <c r="AS17" i="93"/>
  <c r="BE8" i="93"/>
  <c r="BE19" i="93"/>
  <c r="EM17" i="93"/>
  <c r="EY8" i="93"/>
  <c r="DW17" i="91"/>
  <c r="BG18" i="92"/>
  <c r="BS8" i="92"/>
  <c r="EK19" i="93"/>
  <c r="Q17" i="93"/>
  <c r="AC8" i="93"/>
  <c r="AQ20" i="91"/>
  <c r="Q18" i="92"/>
  <c r="AC8" i="92"/>
  <c r="DI17" i="93"/>
  <c r="AK34" i="92"/>
  <c r="AJ20" i="92"/>
  <c r="C18" i="92"/>
  <c r="O8" i="92"/>
  <c r="EK20" i="91"/>
  <c r="BE17" i="91"/>
  <c r="H34" i="92"/>
  <c r="G20" i="92"/>
  <c r="DW19" i="93"/>
  <c r="CO34" i="92"/>
  <c r="CN20" i="92"/>
  <c r="BE20" i="92"/>
  <c r="CZ34" i="92"/>
  <c r="CY20" i="92"/>
  <c r="C17" i="93"/>
  <c r="O8" i="93"/>
  <c r="AC20" i="91"/>
  <c r="DK17" i="93"/>
  <c r="DW8" i="93"/>
  <c r="CG17" i="93"/>
  <c r="DK18" i="92"/>
  <c r="DW8" i="92"/>
  <c r="CG8" i="91"/>
  <c r="BS17" i="93"/>
  <c r="AQ10" i="92"/>
  <c r="AE8" i="92"/>
  <c r="AQ8" i="91"/>
  <c r="EY18" i="92"/>
  <c r="BH34" i="92"/>
  <c r="AE17" i="93"/>
  <c r="AQ8" i="93"/>
  <c r="O19" i="93"/>
  <c r="S34" i="92"/>
  <c r="R20" i="92"/>
  <c r="O17" i="91"/>
  <c r="EE34" i="92"/>
  <c r="ED20" i="92"/>
  <c r="CG10" i="92"/>
  <c r="BU8" i="92"/>
  <c r="DY17" i="93"/>
  <c r="EK8" i="93"/>
  <c r="CW18" i="92"/>
  <c r="DI8" i="92"/>
  <c r="EY17" i="91" l="1"/>
  <c r="AC18" i="92"/>
  <c r="AQ17" i="91"/>
  <c r="BU18" i="92"/>
  <c r="CG8" i="92"/>
  <c r="AE18" i="92"/>
  <c r="AQ8" i="92"/>
  <c r="DW17" i="93"/>
  <c r="DA34" i="92"/>
  <c r="CZ20" i="92"/>
  <c r="AL34" i="92"/>
  <c r="AK20" i="92"/>
  <c r="T34" i="92"/>
  <c r="S20" i="92"/>
  <c r="BS18" i="92"/>
  <c r="AS18" i="92"/>
  <c r="BE8" i="92"/>
  <c r="BI34" i="92"/>
  <c r="BH20" i="92"/>
  <c r="DW18" i="92"/>
  <c r="EY17" i="93"/>
  <c r="CI18" i="92"/>
  <c r="CU8" i="92"/>
  <c r="O17" i="93"/>
  <c r="AC17" i="93"/>
  <c r="DI18" i="92"/>
  <c r="EF34" i="92"/>
  <c r="EE20" i="92"/>
  <c r="EK17" i="93"/>
  <c r="EK18" i="92"/>
  <c r="CG17" i="91"/>
  <c r="I34" i="92"/>
  <c r="H20" i="92"/>
  <c r="AQ17" i="93"/>
  <c r="CP34" i="92"/>
  <c r="CO20" i="92"/>
  <c r="O18" i="92"/>
  <c r="BE17" i="93"/>
  <c r="EG34" i="92" l="1"/>
  <c r="EF20" i="92"/>
  <c r="AM34" i="92"/>
  <c r="AL20" i="92"/>
  <c r="CQ34" i="92"/>
  <c r="CP20" i="92"/>
  <c r="CU18" i="92"/>
  <c r="BJ34" i="92"/>
  <c r="BI20" i="92"/>
  <c r="DB34" i="92"/>
  <c r="DA20" i="92"/>
  <c r="J34" i="92"/>
  <c r="I20" i="92"/>
  <c r="BE18" i="92"/>
  <c r="U34" i="92"/>
  <c r="T20" i="92"/>
  <c r="AQ18" i="92"/>
  <c r="CG18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N20" i="92"/>
  <c r="EM20" i="92"/>
  <c r="BO34" i="92"/>
  <c r="BN20" i="92"/>
  <c r="CU20" i="92"/>
  <c r="EK20" i="92"/>
  <c r="AA34" i="92" l="1"/>
  <c r="Z20" i="92"/>
  <c r="BP34" i="92"/>
  <c r="BO20" i="92"/>
  <c r="O20" i="92"/>
  <c r="DH34" i="92"/>
  <c r="DG20" i="92"/>
  <c r="DH20" i="92" l="1"/>
  <c r="DI34" i="92"/>
  <c r="BQ34" i="92"/>
  <c r="BP20" i="92"/>
  <c r="AB34" i="92"/>
  <c r="AA20" i="92"/>
  <c r="DI20" i="92" l="1"/>
  <c r="EY34" i="92"/>
  <c r="AB20" i="92"/>
  <c r="AC34" i="92"/>
  <c r="BR34" i="92"/>
  <c r="BQ20" i="92"/>
  <c r="AC20" i="92" l="1"/>
  <c r="BR20" i="92"/>
  <c r="BS34" i="92"/>
  <c r="EY20" i="92"/>
  <c r="BS20" i="92" l="1"/>
  <c r="EO8" i="85" l="1"/>
  <c r="EO16" i="85" s="1"/>
  <c r="EN8" i="85"/>
  <c r="EN19" i="85"/>
  <c r="EN18" i="85" s="1"/>
  <c r="EO19" i="85"/>
  <c r="EO18" i="85" s="1"/>
  <c r="EN30" i="85"/>
  <c r="EO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DW37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EK37" i="85" l="1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O35" i="85"/>
  <c r="EO32" i="85" s="1"/>
  <c r="EO17" i="85" s="1"/>
  <c r="EY42" i="85"/>
  <c r="EN16" i="85"/>
  <c r="EK42" i="85"/>
  <c r="EN35" i="85"/>
  <c r="EJ10" i="85"/>
  <c r="EJ8" i="85" s="1"/>
  <c r="EJ16" i="85" s="1"/>
  <c r="EB10" i="85"/>
  <c r="EB8" i="85" s="1"/>
  <c r="EB16" i="85" s="1"/>
  <c r="EE35" i="85"/>
  <c r="EE32" i="85" s="1"/>
  <c r="ED35" i="85"/>
  <c r="ED32" i="85" s="1"/>
  <c r="EE19" i="85"/>
  <c r="EE18" i="85" s="1"/>
  <c r="EI10" i="85"/>
  <c r="EI8" i="85" s="1"/>
  <c r="EI16" i="85" s="1"/>
  <c r="EA10" i="85"/>
  <c r="EA8" i="85" s="1"/>
  <c r="EA16" i="85" s="1"/>
  <c r="EG35" i="85"/>
  <c r="EG32" i="85" s="1"/>
  <c r="EM35" i="85"/>
  <c r="EC35" i="85"/>
  <c r="EC32" i="85" s="1"/>
  <c r="ED19" i="85"/>
  <c r="ED18" i="85" s="1"/>
  <c r="EH10" i="85"/>
  <c r="EH8" i="85" s="1"/>
  <c r="EH16" i="85" s="1"/>
  <c r="DZ10" i="85"/>
  <c r="DZ8" i="85" s="1"/>
  <c r="DZ16" i="85" s="1"/>
  <c r="EJ35" i="85"/>
  <c r="EJ32" i="85" s="1"/>
  <c r="EB35" i="85"/>
  <c r="EB32" i="85" s="1"/>
  <c r="EF19" i="85"/>
  <c r="EF18" i="85" s="1"/>
  <c r="DQ35" i="85"/>
  <c r="DQ32" i="85" s="1"/>
  <c r="EI35" i="85"/>
  <c r="EI32" i="85" s="1"/>
  <c r="EA35" i="85"/>
  <c r="EA32" i="85" s="1"/>
  <c r="EJ19" i="85"/>
  <c r="EJ18" i="85" s="1"/>
  <c r="EB19" i="85"/>
  <c r="EB18" i="85" s="1"/>
  <c r="EF10" i="85"/>
  <c r="EF8" i="85" s="1"/>
  <c r="EF16" i="85" s="1"/>
  <c r="EH35" i="85"/>
  <c r="EH32" i="85" s="1"/>
  <c r="DZ35" i="85"/>
  <c r="DZ32" i="85" s="1"/>
  <c r="EI19" i="85"/>
  <c r="EI18" i="85" s="1"/>
  <c r="EA19" i="85"/>
  <c r="EA18" i="85" s="1"/>
  <c r="EE10" i="85"/>
  <c r="EE8" i="85" s="1"/>
  <c r="EE16" i="85" s="1"/>
  <c r="DW42" i="85"/>
  <c r="EH19" i="85"/>
  <c r="EH18" i="85" s="1"/>
  <c r="DZ19" i="85"/>
  <c r="DZ18" i="85" s="1"/>
  <c r="ED10" i="85"/>
  <c r="ED8" i="85" s="1"/>
  <c r="ED16" i="85" s="1"/>
  <c r="EF35" i="85"/>
  <c r="EF32" i="85" s="1"/>
  <c r="EM19" i="85"/>
  <c r="EM18" i="85" s="1"/>
  <c r="EC19" i="85"/>
  <c r="EC18" i="85" s="1"/>
  <c r="EG19" i="85"/>
  <c r="EG18" i="85" s="1"/>
  <c r="EG10" i="85"/>
  <c r="EG8" i="85" s="1"/>
  <c r="EG16" i="85" s="1"/>
  <c r="EM10" i="85"/>
  <c r="EM8" i="85" s="1"/>
  <c r="EM16" i="85" s="1"/>
  <c r="EC10" i="85"/>
  <c r="EC8" i="85" s="1"/>
  <c r="EC16" i="85" s="1"/>
  <c r="DM10" i="85"/>
  <c r="DM8" i="85" s="1"/>
  <c r="DM16" i="85" s="1"/>
  <c r="DS10" i="85"/>
  <c r="DS8" i="85" s="1"/>
  <c r="DS16" i="85" s="1"/>
  <c r="DT35" i="85"/>
  <c r="DT32" i="85" s="1"/>
  <c r="DQ19" i="85"/>
  <c r="DQ18" i="85" s="1"/>
  <c r="DT19" i="85"/>
  <c r="DT18" i="85" s="1"/>
  <c r="DL19" i="85"/>
  <c r="DL18" i="85" s="1"/>
  <c r="DP19" i="85"/>
  <c r="DP18" i="85" s="1"/>
  <c r="DP10" i="85"/>
  <c r="DP8" i="85" s="1"/>
  <c r="DP16" i="85" s="1"/>
  <c r="DT10" i="85"/>
  <c r="DT8" i="85" s="1"/>
  <c r="DT16" i="85" s="1"/>
  <c r="DL10" i="85"/>
  <c r="DL8" i="85" s="1"/>
  <c r="DL16" i="85" s="1"/>
  <c r="DV35" i="85"/>
  <c r="DV32" i="85" s="1"/>
  <c r="DN35" i="85"/>
  <c r="DN32" i="85" s="1"/>
  <c r="DR35" i="85"/>
  <c r="DR32" i="85" s="1"/>
  <c r="DL35" i="85"/>
  <c r="DL32" i="85" s="1"/>
  <c r="DU10" i="85"/>
  <c r="DU8" i="85" s="1"/>
  <c r="DU16" i="85" s="1"/>
  <c r="DR19" i="85"/>
  <c r="DR18" i="85" s="1"/>
  <c r="DV19" i="85"/>
  <c r="DV18" i="85" s="1"/>
  <c r="DN19" i="85"/>
  <c r="DN18" i="85" s="1"/>
  <c r="DV10" i="85"/>
  <c r="DV8" i="85" s="1"/>
  <c r="DV16" i="85" s="1"/>
  <c r="DN10" i="85"/>
  <c r="DN8" i="85" s="1"/>
  <c r="DN16" i="85" s="1"/>
  <c r="DR10" i="85"/>
  <c r="DR8" i="85" s="1"/>
  <c r="DR16" i="85" s="1"/>
  <c r="DP35" i="85"/>
  <c r="DP32" i="85" s="1"/>
  <c r="DU19" i="85"/>
  <c r="DU18" i="85" s="1"/>
  <c r="DQ10" i="85"/>
  <c r="DQ8" i="85" s="1"/>
  <c r="DQ16" i="85" s="1"/>
  <c r="DS35" i="85"/>
  <c r="DS32" i="85" s="1"/>
  <c r="DY35" i="85"/>
  <c r="DO35" i="85"/>
  <c r="DO32" i="85" s="1"/>
  <c r="DM19" i="85"/>
  <c r="DM18" i="85" s="1"/>
  <c r="DY19" i="85"/>
  <c r="DY18" i="85" s="1"/>
  <c r="DO19" i="85"/>
  <c r="DO18" i="85" s="1"/>
  <c r="DS19" i="85"/>
  <c r="DS18" i="85" s="1"/>
  <c r="DY10" i="85"/>
  <c r="DY8" i="85" s="1"/>
  <c r="DY16" i="85" s="1"/>
  <c r="DO10" i="85"/>
  <c r="DO8" i="85" s="1"/>
  <c r="DO16" i="85" s="1"/>
  <c r="DU35" i="85"/>
  <c r="DU32" i="85" s="1"/>
  <c r="DM35" i="85"/>
  <c r="DM32" i="85" s="1"/>
  <c r="DB35" i="85"/>
  <c r="DB32" i="85" s="1"/>
  <c r="DG10" i="85"/>
  <c r="DG8" i="85" s="1"/>
  <c r="DG16" i="85" s="1"/>
  <c r="DI42" i="85"/>
  <c r="DK35" i="85"/>
  <c r="CY19" i="85"/>
  <c r="CY18" i="85" s="1"/>
  <c r="DH35" i="85"/>
  <c r="DH32" i="85" s="1"/>
  <c r="CZ35" i="85"/>
  <c r="CZ32" i="85" s="1"/>
  <c r="DB19" i="85"/>
  <c r="DB18" i="85" s="1"/>
  <c r="DF10" i="85"/>
  <c r="DF8" i="85" s="1"/>
  <c r="DF16" i="85" s="1"/>
  <c r="CX10" i="85"/>
  <c r="CX8" i="85" s="1"/>
  <c r="CX16" i="85" s="1"/>
  <c r="DC35" i="85"/>
  <c r="DC32" i="85" s="1"/>
  <c r="DG35" i="85"/>
  <c r="DG32" i="85" s="1"/>
  <c r="CY35" i="85"/>
  <c r="CY32" i="85" s="1"/>
  <c r="CZ10" i="85"/>
  <c r="CZ8" i="85" s="1"/>
  <c r="CZ16" i="85" s="1"/>
  <c r="DE35" i="85"/>
  <c r="DE32" i="85" s="1"/>
  <c r="CY10" i="85"/>
  <c r="CY8" i="85" s="1"/>
  <c r="CY16" i="85" s="1"/>
  <c r="DF35" i="85"/>
  <c r="DF32" i="85" s="1"/>
  <c r="CX35" i="85"/>
  <c r="CX32" i="85" s="1"/>
  <c r="DH19" i="85"/>
  <c r="DH18" i="85" s="1"/>
  <c r="CZ19" i="85"/>
  <c r="CZ18" i="85" s="1"/>
  <c r="DD10" i="85"/>
  <c r="DD8" i="85" s="1"/>
  <c r="DD16" i="85" s="1"/>
  <c r="DA35" i="85"/>
  <c r="DA32" i="85" s="1"/>
  <c r="DG19" i="85"/>
  <c r="DG18" i="85" s="1"/>
  <c r="DC19" i="85"/>
  <c r="DC18" i="85" s="1"/>
  <c r="DC10" i="85"/>
  <c r="DC8" i="85" s="1"/>
  <c r="DC16" i="85" s="1"/>
  <c r="DD35" i="85"/>
  <c r="DD32" i="85" s="1"/>
  <c r="DF19" i="85"/>
  <c r="DF18" i="85" s="1"/>
  <c r="CX19" i="85"/>
  <c r="CX18" i="85" s="1"/>
  <c r="DB10" i="85"/>
  <c r="DB8" i="85" s="1"/>
  <c r="DB16" i="85" s="1"/>
  <c r="DD19" i="85"/>
  <c r="DD18" i="85" s="1"/>
  <c r="DH10" i="85"/>
  <c r="DH8" i="85" s="1"/>
  <c r="DH16" i="85" s="1"/>
  <c r="DK19" i="85"/>
  <c r="DK18" i="85" s="1"/>
  <c r="DA19" i="85"/>
  <c r="DA18" i="85" s="1"/>
  <c r="DE19" i="85"/>
  <c r="DE18" i="85" s="1"/>
  <c r="DE10" i="85"/>
  <c r="DE8" i="85" s="1"/>
  <c r="DE16" i="85" s="1"/>
  <c r="DK10" i="85"/>
  <c r="DK8" i="85" s="1"/>
  <c r="DK16" i="85" s="1"/>
  <c r="DA10" i="85"/>
  <c r="DA8" i="85" s="1"/>
  <c r="DA16" i="85" s="1"/>
  <c r="CN19" i="85"/>
  <c r="CN18" i="85" s="1"/>
  <c r="CT35" i="85"/>
  <c r="CT32" i="85" s="1"/>
  <c r="CU42" i="85"/>
  <c r="CN35" i="85"/>
  <c r="CN32" i="85" s="1"/>
  <c r="CP19" i="85"/>
  <c r="CP18" i="85" s="1"/>
  <c r="CT10" i="85"/>
  <c r="CT8" i="85" s="1"/>
  <c r="CT16" i="85" s="1"/>
  <c r="CL10" i="85"/>
  <c r="CL8" i="85" s="1"/>
  <c r="CL16" i="85" s="1"/>
  <c r="CQ35" i="85"/>
  <c r="CQ32" i="85" s="1"/>
  <c r="CW35" i="85"/>
  <c r="CM35" i="85"/>
  <c r="CM32" i="85" s="1"/>
  <c r="CS19" i="85"/>
  <c r="CS18" i="85" s="1"/>
  <c r="CK19" i="85"/>
  <c r="CK18" i="85" s="1"/>
  <c r="CO19" i="85"/>
  <c r="CO18" i="85" s="1"/>
  <c r="CO10" i="85"/>
  <c r="CO8" i="85" s="1"/>
  <c r="CO16" i="85" s="1"/>
  <c r="CS10" i="85"/>
  <c r="CS8" i="85" s="1"/>
  <c r="CS16" i="85" s="1"/>
  <c r="CK10" i="85"/>
  <c r="CK8" i="85" s="1"/>
  <c r="CK16" i="85" s="1"/>
  <c r="CO35" i="85"/>
  <c r="CO32" i="85" s="1"/>
  <c r="CS35" i="85"/>
  <c r="CS32" i="85" s="1"/>
  <c r="CK35" i="85"/>
  <c r="CK32" i="85" s="1"/>
  <c r="CR35" i="85"/>
  <c r="CR32" i="85" s="1"/>
  <c r="CJ35" i="85"/>
  <c r="CJ32" i="85" s="1"/>
  <c r="CT19" i="85"/>
  <c r="CT18" i="85" s="1"/>
  <c r="CL19" i="85"/>
  <c r="CL18" i="85" s="1"/>
  <c r="CP10" i="85"/>
  <c r="CP8" i="85" s="1"/>
  <c r="CP16" i="85" s="1"/>
  <c r="CG42" i="85"/>
  <c r="CR10" i="85"/>
  <c r="CR8" i="85" s="1"/>
  <c r="CR16" i="85" s="1"/>
  <c r="CP35" i="85"/>
  <c r="CP32" i="85" s="1"/>
  <c r="CR19" i="85"/>
  <c r="CR18" i="85" s="1"/>
  <c r="CJ19" i="85"/>
  <c r="CJ18" i="85" s="1"/>
  <c r="CN10" i="85"/>
  <c r="CN8" i="85" s="1"/>
  <c r="CN16" i="85" s="1"/>
  <c r="CL35" i="85"/>
  <c r="CL32" i="85" s="1"/>
  <c r="CJ10" i="85"/>
  <c r="CJ8" i="85" s="1"/>
  <c r="CJ16" i="85" s="1"/>
  <c r="CW19" i="85"/>
  <c r="CW18" i="85" s="1"/>
  <c r="CM19" i="85"/>
  <c r="CM18" i="85" s="1"/>
  <c r="CQ19" i="85"/>
  <c r="CQ18" i="85" s="1"/>
  <c r="CQ10" i="85"/>
  <c r="CQ8" i="85" s="1"/>
  <c r="CQ16" i="85" s="1"/>
  <c r="CW10" i="85"/>
  <c r="CW8" i="85" s="1"/>
  <c r="CW16" i="85" s="1"/>
  <c r="CM10" i="85"/>
  <c r="CM8" i="85" s="1"/>
  <c r="CM16" i="85" s="1"/>
  <c r="CB35" i="85"/>
  <c r="CB32" i="85" s="1"/>
  <c r="CI19" i="85"/>
  <c r="CI18" i="85" s="1"/>
  <c r="BY19" i="85"/>
  <c r="BY18" i="85" s="1"/>
  <c r="CC19" i="85"/>
  <c r="CC18" i="85" s="1"/>
  <c r="CC10" i="85"/>
  <c r="CC8" i="85" s="1"/>
  <c r="CC16" i="85" s="1"/>
  <c r="CI10" i="85"/>
  <c r="CI8" i="85" s="1"/>
  <c r="CI16" i="85" s="1"/>
  <c r="BY10" i="85"/>
  <c r="BY8" i="85" s="1"/>
  <c r="BY16" i="85" s="1"/>
  <c r="CA35" i="85"/>
  <c r="CA32" i="85" s="1"/>
  <c r="CB19" i="85"/>
  <c r="CB18" i="85" s="1"/>
  <c r="CF10" i="85"/>
  <c r="CF8" i="85" s="1"/>
  <c r="CF16" i="85" s="1"/>
  <c r="BX10" i="85"/>
  <c r="BX8" i="85" s="1"/>
  <c r="BX16" i="85" s="1"/>
  <c r="CC35" i="85"/>
  <c r="CC32" i="85" s="1"/>
  <c r="CI35" i="85"/>
  <c r="CI32" i="85" s="1"/>
  <c r="BY35" i="85"/>
  <c r="BY32" i="85" s="1"/>
  <c r="BZ19" i="85"/>
  <c r="BZ18" i="85" s="1"/>
  <c r="CF35" i="85"/>
  <c r="CF32" i="85" s="1"/>
  <c r="BX35" i="85"/>
  <c r="BX32" i="85" s="1"/>
  <c r="CA19" i="85"/>
  <c r="CA18" i="85" s="1"/>
  <c r="CE35" i="85"/>
  <c r="CE32" i="85" s="1"/>
  <c r="BW35" i="85"/>
  <c r="BW32" i="85" s="1"/>
  <c r="CF19" i="85"/>
  <c r="CF18" i="85" s="1"/>
  <c r="BX19" i="85"/>
  <c r="BX18" i="85" s="1"/>
  <c r="CB10" i="85"/>
  <c r="CB8" i="85" s="1"/>
  <c r="CB16" i="85" s="1"/>
  <c r="BW10" i="85"/>
  <c r="BW8" i="85" s="1"/>
  <c r="BW16" i="85" s="1"/>
  <c r="CD35" i="85"/>
  <c r="CD32" i="85" s="1"/>
  <c r="BV35" i="85"/>
  <c r="BV32" i="85" s="1"/>
  <c r="CE19" i="85"/>
  <c r="CE18" i="85" s="1"/>
  <c r="BW19" i="85"/>
  <c r="BW18" i="85" s="1"/>
  <c r="CA10" i="85"/>
  <c r="CA8" i="85" s="1"/>
  <c r="CA16" i="85" s="1"/>
  <c r="BZ35" i="85"/>
  <c r="BZ32" i="85" s="1"/>
  <c r="CE10" i="85"/>
  <c r="CE8" i="85" s="1"/>
  <c r="CE16" i="85" s="1"/>
  <c r="BS42" i="85"/>
  <c r="CD19" i="85"/>
  <c r="CD18" i="85" s="1"/>
  <c r="BV19" i="85"/>
  <c r="BV18" i="85" s="1"/>
  <c r="CD10" i="85"/>
  <c r="CD8" i="85" s="1"/>
  <c r="CD16" i="85" s="1"/>
  <c r="BV10" i="85"/>
  <c r="BV8" i="85" s="1"/>
  <c r="BV16" i="85" s="1"/>
  <c r="BZ10" i="85"/>
  <c r="BZ8" i="85" s="1"/>
  <c r="BZ16" i="85" s="1"/>
  <c r="BN35" i="85"/>
  <c r="BN32" i="85" s="1"/>
  <c r="BN19" i="85"/>
  <c r="BN18" i="85" s="1"/>
  <c r="BR10" i="85"/>
  <c r="BR8" i="85" s="1"/>
  <c r="BR16" i="85" s="1"/>
  <c r="BJ10" i="85"/>
  <c r="BJ8" i="85" s="1"/>
  <c r="BJ16" i="85" s="1"/>
  <c r="AY10" i="85"/>
  <c r="AY8" i="85" s="1"/>
  <c r="AY16" i="85" s="1"/>
  <c r="BM35" i="85"/>
  <c r="BM32" i="85" s="1"/>
  <c r="BL35" i="85"/>
  <c r="BL32" i="85" s="1"/>
  <c r="BL19" i="85"/>
  <c r="BL18" i="85" s="1"/>
  <c r="BP10" i="85"/>
  <c r="BP8" i="85" s="1"/>
  <c r="BP16" i="85" s="1"/>
  <c r="BH10" i="85"/>
  <c r="BH8" i="85" s="1"/>
  <c r="BH16" i="85" s="1"/>
  <c r="BU35" i="85"/>
  <c r="BK35" i="85"/>
  <c r="BK32" i="85" s="1"/>
  <c r="BO19" i="85"/>
  <c r="BO18" i="85" s="1"/>
  <c r="BU19" i="85"/>
  <c r="BU18" i="85" s="1"/>
  <c r="BK19" i="85"/>
  <c r="BK18" i="85" s="1"/>
  <c r="BU10" i="85"/>
  <c r="BU8" i="85" s="1"/>
  <c r="BU16" i="85" s="1"/>
  <c r="BK10" i="85"/>
  <c r="BK8" i="85" s="1"/>
  <c r="BK16" i="85" s="1"/>
  <c r="BO10" i="85"/>
  <c r="BO8" i="85" s="1"/>
  <c r="BO16" i="85" s="1"/>
  <c r="BR35" i="85"/>
  <c r="BR32" i="85" s="1"/>
  <c r="BJ35" i="85"/>
  <c r="BJ32" i="85" s="1"/>
  <c r="BR19" i="85"/>
  <c r="BR18" i="85" s="1"/>
  <c r="BJ19" i="85"/>
  <c r="BJ18" i="85" s="1"/>
  <c r="BN10" i="85"/>
  <c r="BN8" i="85" s="1"/>
  <c r="BN16" i="85" s="1"/>
  <c r="BQ35" i="85"/>
  <c r="BQ32" i="85" s="1"/>
  <c r="BI35" i="85"/>
  <c r="BI32" i="85" s="1"/>
  <c r="BM19" i="85"/>
  <c r="BM18" i="85" s="1"/>
  <c r="BQ19" i="85"/>
  <c r="BQ18" i="85" s="1"/>
  <c r="BI19" i="85"/>
  <c r="BI18" i="85" s="1"/>
  <c r="BQ10" i="85"/>
  <c r="BQ8" i="85" s="1"/>
  <c r="BQ16" i="85" s="1"/>
  <c r="BI10" i="85"/>
  <c r="BI8" i="85" s="1"/>
  <c r="BI16" i="85" s="1"/>
  <c r="BM10" i="85"/>
  <c r="BM8" i="85" s="1"/>
  <c r="BM16" i="85" s="1"/>
  <c r="BP35" i="85"/>
  <c r="BP32" i="85" s="1"/>
  <c r="BH35" i="85"/>
  <c r="BH32" i="85" s="1"/>
  <c r="BP19" i="85"/>
  <c r="BP18" i="85" s="1"/>
  <c r="BH19" i="85"/>
  <c r="BH18" i="85" s="1"/>
  <c r="BL10" i="85"/>
  <c r="BL8" i="85" s="1"/>
  <c r="BL16" i="85" s="1"/>
  <c r="BO35" i="85"/>
  <c r="BO32" i="85" s="1"/>
  <c r="BG35" i="85"/>
  <c r="AW35" i="85"/>
  <c r="AW32" i="85" s="1"/>
  <c r="BE42" i="85"/>
  <c r="BD35" i="85"/>
  <c r="BD32" i="85" s="1"/>
  <c r="AV35" i="85"/>
  <c r="AV32" i="85" s="1"/>
  <c r="BC19" i="85"/>
  <c r="BC18" i="85" s="1"/>
  <c r="AU19" i="85"/>
  <c r="AU18" i="85" s="1"/>
  <c r="AY19" i="85"/>
  <c r="AY18" i="85" s="1"/>
  <c r="BC10" i="85"/>
  <c r="BC8" i="85" s="1"/>
  <c r="BC16" i="85" s="1"/>
  <c r="AU10" i="85"/>
  <c r="AU8" i="85" s="1"/>
  <c r="AU16" i="85" s="1"/>
  <c r="AV10" i="85"/>
  <c r="AV8" i="85" s="1"/>
  <c r="AV16" i="85" s="1"/>
  <c r="AY35" i="85"/>
  <c r="AY32" i="85" s="1"/>
  <c r="BC35" i="85"/>
  <c r="BC32" i="85" s="1"/>
  <c r="AU35" i="85"/>
  <c r="AU32" i="85" s="1"/>
  <c r="AT19" i="85"/>
  <c r="AT18" i="85" s="1"/>
  <c r="BB19" i="85"/>
  <c r="BB18" i="85" s="1"/>
  <c r="AX19" i="85"/>
  <c r="AX18" i="85" s="1"/>
  <c r="AX10" i="85"/>
  <c r="AX8" i="85" s="1"/>
  <c r="AX16" i="85" s="1"/>
  <c r="BB10" i="85"/>
  <c r="BB8" i="85" s="1"/>
  <c r="BB16" i="85" s="1"/>
  <c r="AT10" i="85"/>
  <c r="AT8" i="85" s="1"/>
  <c r="AT16" i="85" s="1"/>
  <c r="AX35" i="85"/>
  <c r="AX32" i="85" s="1"/>
  <c r="BB35" i="85"/>
  <c r="BB32" i="85" s="1"/>
  <c r="AT35" i="85"/>
  <c r="AT32" i="85" s="1"/>
  <c r="AQ42" i="85"/>
  <c r="BD19" i="85"/>
  <c r="BD18" i="85" s="1"/>
  <c r="AV19" i="85"/>
  <c r="AV18" i="85" s="1"/>
  <c r="AZ10" i="85"/>
  <c r="AZ8" i="85" s="1"/>
  <c r="AZ16" i="85" s="1"/>
  <c r="AZ19" i="85"/>
  <c r="AZ18" i="85" s="1"/>
  <c r="AZ35" i="85"/>
  <c r="AZ32" i="85" s="1"/>
  <c r="BA35" i="85"/>
  <c r="BA32" i="85" s="1"/>
  <c r="BD10" i="85"/>
  <c r="BD8" i="85" s="1"/>
  <c r="BD16" i="85" s="1"/>
  <c r="BG19" i="85"/>
  <c r="BG18" i="85" s="1"/>
  <c r="AW19" i="85"/>
  <c r="AW18" i="85" s="1"/>
  <c r="BA19" i="85"/>
  <c r="BA18" i="85" s="1"/>
  <c r="BA10" i="85"/>
  <c r="BA8" i="85" s="1"/>
  <c r="BA16" i="85" s="1"/>
  <c r="BG10" i="85"/>
  <c r="BG8" i="85" s="1"/>
  <c r="BG16" i="85" s="1"/>
  <c r="AW10" i="85"/>
  <c r="AW8" i="85" s="1"/>
  <c r="AW16" i="85" s="1"/>
  <c r="AP35" i="85"/>
  <c r="AP32" i="85" s="1"/>
  <c r="AE19" i="85"/>
  <c r="AE18" i="85" s="1"/>
  <c r="AN35" i="85"/>
  <c r="AN32" i="85" s="1"/>
  <c r="AF35" i="85"/>
  <c r="AF32" i="85" s="1"/>
  <c r="AJ35" i="85"/>
  <c r="AJ32" i="85" s="1"/>
  <c r="AS19" i="85"/>
  <c r="AS18" i="85" s="1"/>
  <c r="AI19" i="85"/>
  <c r="AI18" i="85" s="1"/>
  <c r="AM19" i="85"/>
  <c r="AM18" i="85" s="1"/>
  <c r="AM10" i="85"/>
  <c r="AM8" i="85" s="1"/>
  <c r="AM16" i="85" s="1"/>
  <c r="AS10" i="85"/>
  <c r="AS8" i="85" s="1"/>
  <c r="AS16" i="85" s="1"/>
  <c r="AI10" i="85"/>
  <c r="AI8" i="85" s="1"/>
  <c r="AI16" i="85" s="1"/>
  <c r="AM35" i="85"/>
  <c r="AM32" i="85" s="1"/>
  <c r="AS35" i="85"/>
  <c r="AI35" i="85"/>
  <c r="AI32" i="85" s="1"/>
  <c r="AL19" i="85"/>
  <c r="AL18" i="85" s="1"/>
  <c r="AP10" i="85"/>
  <c r="AP8" i="85" s="1"/>
  <c r="AP16" i="85" s="1"/>
  <c r="AH10" i="85"/>
  <c r="AH8" i="85" s="1"/>
  <c r="AH16" i="85" s="1"/>
  <c r="AO35" i="85"/>
  <c r="AO32" i="85" s="1"/>
  <c r="AG35" i="85"/>
  <c r="AG32" i="85" s="1"/>
  <c r="AH35" i="85"/>
  <c r="AH32" i="85" s="1"/>
  <c r="AP19" i="85"/>
  <c r="AP18" i="85" s="1"/>
  <c r="AH19" i="85"/>
  <c r="AH18" i="85" s="1"/>
  <c r="AL10" i="85"/>
  <c r="AL8" i="85" s="1"/>
  <c r="AL16" i="85" s="1"/>
  <c r="AG10" i="85"/>
  <c r="AG8" i="85" s="1"/>
  <c r="AG16" i="85" s="1"/>
  <c r="AL35" i="85"/>
  <c r="AL32" i="85" s="1"/>
  <c r="AO19" i="85"/>
  <c r="AO18" i="85" s="1"/>
  <c r="AG19" i="85"/>
  <c r="AG18" i="85" s="1"/>
  <c r="AK10" i="85"/>
  <c r="AK8" i="85" s="1"/>
  <c r="AK16" i="85" s="1"/>
  <c r="AK19" i="85"/>
  <c r="AK18" i="85" s="1"/>
  <c r="AO10" i="85"/>
  <c r="AO8" i="85" s="1"/>
  <c r="AO16" i="85" s="1"/>
  <c r="AK35" i="85"/>
  <c r="AK32" i="85" s="1"/>
  <c r="AJ19" i="85"/>
  <c r="AJ18" i="85" s="1"/>
  <c r="AN19" i="85"/>
  <c r="AN18" i="85" s="1"/>
  <c r="AF19" i="85"/>
  <c r="AF18" i="85" s="1"/>
  <c r="AN10" i="85"/>
  <c r="AN8" i="85" s="1"/>
  <c r="AN16" i="85" s="1"/>
  <c r="AF10" i="85"/>
  <c r="AF8" i="85" s="1"/>
  <c r="AF16" i="85" s="1"/>
  <c r="AJ10" i="85"/>
  <c r="AJ8" i="85" s="1"/>
  <c r="AJ16" i="85" s="1"/>
  <c r="T10" i="85"/>
  <c r="T8" i="85" s="1"/>
  <c r="T16" i="85" s="1"/>
  <c r="U35" i="85"/>
  <c r="U32" i="85" s="1"/>
  <c r="AC42" i="85"/>
  <c r="AB35" i="85"/>
  <c r="AB32" i="85" s="1"/>
  <c r="T35" i="85"/>
  <c r="T32" i="85" s="1"/>
  <c r="W19" i="85"/>
  <c r="W18" i="85" s="1"/>
  <c r="AA10" i="85"/>
  <c r="AA8" i="85" s="1"/>
  <c r="AA16" i="85" s="1"/>
  <c r="S10" i="85"/>
  <c r="S8" i="85" s="1"/>
  <c r="S16" i="85" s="1"/>
  <c r="X19" i="85"/>
  <c r="X18" i="85" s="1"/>
  <c r="O42" i="85"/>
  <c r="AA35" i="85"/>
  <c r="AA32" i="85" s="1"/>
  <c r="S35" i="85"/>
  <c r="S32" i="85" s="1"/>
  <c r="AE35" i="85"/>
  <c r="AE32" i="85" s="1"/>
  <c r="AB19" i="85"/>
  <c r="AB18" i="85" s="1"/>
  <c r="T19" i="85"/>
  <c r="T18" i="85" s="1"/>
  <c r="X10" i="85"/>
  <c r="X8" i="85" s="1"/>
  <c r="X16" i="85" s="1"/>
  <c r="X35" i="85"/>
  <c r="X32" i="85" s="1"/>
  <c r="AA19" i="85"/>
  <c r="AA18" i="85" s="1"/>
  <c r="S19" i="85"/>
  <c r="S18" i="85" s="1"/>
  <c r="W10" i="85"/>
  <c r="W8" i="85" s="1"/>
  <c r="W16" i="85" s="1"/>
  <c r="Y35" i="85"/>
  <c r="Y32" i="85" s="1"/>
  <c r="W35" i="85"/>
  <c r="W32" i="85" s="1"/>
  <c r="V19" i="85"/>
  <c r="V18" i="85" s="1"/>
  <c r="Z19" i="85"/>
  <c r="Z18" i="85" s="1"/>
  <c r="R19" i="85"/>
  <c r="R18" i="85" s="1"/>
  <c r="Z10" i="85"/>
  <c r="Z8" i="85" s="1"/>
  <c r="Z16" i="85" s="1"/>
  <c r="R10" i="85"/>
  <c r="R8" i="85" s="1"/>
  <c r="R16" i="85" s="1"/>
  <c r="V10" i="85"/>
  <c r="V8" i="85" s="1"/>
  <c r="V16" i="85" s="1"/>
  <c r="AB10" i="85"/>
  <c r="AB8" i="85" s="1"/>
  <c r="AB16" i="85" s="1"/>
  <c r="Z35" i="85"/>
  <c r="Z32" i="85" s="1"/>
  <c r="R35" i="85"/>
  <c r="R32" i="85" s="1"/>
  <c r="V35" i="85"/>
  <c r="V32" i="85" s="1"/>
  <c r="U19" i="85"/>
  <c r="U18" i="85" s="1"/>
  <c r="Y19" i="85"/>
  <c r="Y18" i="85" s="1"/>
  <c r="Y10" i="85"/>
  <c r="Y8" i="85" s="1"/>
  <c r="Y16" i="85" s="1"/>
  <c r="AE10" i="85"/>
  <c r="AE8" i="85" s="1"/>
  <c r="AE16" i="85" s="1"/>
  <c r="U10" i="85"/>
  <c r="U8" i="85" s="1"/>
  <c r="U16" i="85" s="1"/>
  <c r="M10" i="85"/>
  <c r="M8" i="85" s="1"/>
  <c r="M16" i="85" s="1"/>
  <c r="E10" i="85"/>
  <c r="E8" i="85" s="1"/>
  <c r="E16" i="85" s="1"/>
  <c r="I35" i="85"/>
  <c r="I32" i="85" s="1"/>
  <c r="E35" i="85"/>
  <c r="E32" i="85" s="1"/>
  <c r="I10" i="85"/>
  <c r="I8" i="85" s="1"/>
  <c r="I16" i="85" s="1"/>
  <c r="K10" i="85"/>
  <c r="K8" i="85" s="1"/>
  <c r="K16" i="85" s="1"/>
  <c r="H10" i="85"/>
  <c r="H8" i="85" s="1"/>
  <c r="H16" i="85" s="1"/>
  <c r="I19" i="85"/>
  <c r="I18" i="85" s="1"/>
  <c r="H35" i="85"/>
  <c r="H32" i="85" s="1"/>
  <c r="L35" i="85"/>
  <c r="L32" i="85" s="1"/>
  <c r="D35" i="85"/>
  <c r="D32" i="85" s="1"/>
  <c r="L19" i="85"/>
  <c r="L18" i="85" s="1"/>
  <c r="D19" i="85"/>
  <c r="D18" i="85" s="1"/>
  <c r="H19" i="85"/>
  <c r="H18" i="85" s="1"/>
  <c r="L10" i="85"/>
  <c r="L8" i="85" s="1"/>
  <c r="L16" i="85" s="1"/>
  <c r="D10" i="85"/>
  <c r="D8" i="85" s="1"/>
  <c r="D16" i="85" s="1"/>
  <c r="E19" i="85"/>
  <c r="E18" i="85" s="1"/>
  <c r="M35" i="85"/>
  <c r="M32" i="85" s="1"/>
  <c r="K35" i="85"/>
  <c r="K32" i="85" s="1"/>
  <c r="Q35" i="85"/>
  <c r="G35" i="85"/>
  <c r="G32" i="85" s="1"/>
  <c r="Q19" i="85"/>
  <c r="Q18" i="85" s="1"/>
  <c r="G19" i="85"/>
  <c r="G18" i="85" s="1"/>
  <c r="K19" i="85"/>
  <c r="K18" i="85" s="1"/>
  <c r="Q10" i="85"/>
  <c r="Q8" i="85" s="1"/>
  <c r="Q16" i="85" s="1"/>
  <c r="G10" i="85"/>
  <c r="G8" i="85" s="1"/>
  <c r="G16" i="85" s="1"/>
  <c r="M19" i="85"/>
  <c r="M18" i="85" s="1"/>
  <c r="J35" i="85"/>
  <c r="J32" i="85" s="1"/>
  <c r="N35" i="85"/>
  <c r="N32" i="85" s="1"/>
  <c r="F35" i="85"/>
  <c r="F32" i="85" s="1"/>
  <c r="N19" i="85"/>
  <c r="N18" i="85" s="1"/>
  <c r="F19" i="85"/>
  <c r="F18" i="85" s="1"/>
  <c r="J19" i="85"/>
  <c r="J18" i="85" s="1"/>
  <c r="J10" i="85"/>
  <c r="J8" i="85" s="1"/>
  <c r="J16" i="85" s="1"/>
  <c r="N10" i="85"/>
  <c r="N8" i="85" s="1"/>
  <c r="N16" i="85" s="1"/>
  <c r="F10" i="85"/>
  <c r="F8" i="85" s="1"/>
  <c r="F16" i="85" s="1"/>
  <c r="C35" i="85"/>
  <c r="C19" i="85"/>
  <c r="C10" i="85"/>
  <c r="EM32" i="85" l="1"/>
  <c r="EM17" i="85" s="1"/>
  <c r="CJ17" i="85"/>
  <c r="BU32" i="85"/>
  <c r="BU17" i="85" s="1"/>
  <c r="BG32" i="85"/>
  <c r="BG17" i="85" s="1"/>
  <c r="AS32" i="85"/>
  <c r="AS17" i="85" s="1"/>
  <c r="DY32" i="85"/>
  <c r="DY17" i="85" s="1"/>
  <c r="Q32" i="85"/>
  <c r="Q17" i="85" s="1"/>
  <c r="DK32" i="85"/>
  <c r="DK17" i="85" s="1"/>
  <c r="W17" i="85"/>
  <c r="EN32" i="85"/>
  <c r="EN17" i="85" s="1"/>
  <c r="CW32" i="85"/>
  <c r="DL17" i="85"/>
  <c r="C32" i="85"/>
  <c r="C18" i="85"/>
  <c r="C8" i="85"/>
  <c r="EJ17" i="85"/>
  <c r="DM17" i="85"/>
  <c r="EA17" i="85"/>
  <c r="ED17" i="85"/>
  <c r="EE17" i="85"/>
  <c r="DQ17" i="85"/>
  <c r="EG17" i="85"/>
  <c r="EI17" i="85"/>
  <c r="EB17" i="85"/>
  <c r="EC17" i="85"/>
  <c r="DZ17" i="85"/>
  <c r="EH17" i="85"/>
  <c r="EF17" i="85"/>
  <c r="DP17" i="85"/>
  <c r="DR17" i="85"/>
  <c r="DE17" i="85"/>
  <c r="DN17" i="85"/>
  <c r="DU17" i="85"/>
  <c r="DO17" i="85"/>
  <c r="DA17" i="85"/>
  <c r="CZ17" i="85"/>
  <c r="DH17" i="85"/>
  <c r="DS17" i="85"/>
  <c r="DV17" i="85"/>
  <c r="DT17" i="85"/>
  <c r="DD17" i="85"/>
  <c r="CT17" i="85"/>
  <c r="CN17" i="85"/>
  <c r="DG17" i="85"/>
  <c r="CX17" i="85"/>
  <c r="DF17" i="85"/>
  <c r="CY17" i="85"/>
  <c r="DB17" i="85"/>
  <c r="DC17" i="85"/>
  <c r="CM17" i="85"/>
  <c r="CR17" i="85"/>
  <c r="CP17" i="85"/>
  <c r="CL17" i="85"/>
  <c r="BZ17" i="85"/>
  <c r="CQ17" i="85"/>
  <c r="CO17" i="85"/>
  <c r="BA17" i="85"/>
  <c r="CK17" i="85"/>
  <c r="CS17" i="85"/>
  <c r="BX17" i="85"/>
  <c r="BR17" i="85"/>
  <c r="CA17" i="85"/>
  <c r="AZ17" i="85"/>
  <c r="BW17" i="85"/>
  <c r="CD17" i="85"/>
  <c r="CB17" i="85"/>
  <c r="BY17" i="85"/>
  <c r="CE17" i="85"/>
  <c r="CF17" i="85"/>
  <c r="CI17" i="85"/>
  <c r="BL17" i="85"/>
  <c r="BM17" i="85"/>
  <c r="CC17" i="85"/>
  <c r="BV17" i="85"/>
  <c r="BH17" i="85"/>
  <c r="BJ17" i="85"/>
  <c r="BO17" i="85"/>
  <c r="BK17" i="85"/>
  <c r="BP17" i="85"/>
  <c r="BQ17" i="85"/>
  <c r="BN17" i="85"/>
  <c r="BI17" i="85"/>
  <c r="AY17" i="85"/>
  <c r="AX17" i="85"/>
  <c r="AW17" i="85"/>
  <c r="BB17" i="85"/>
  <c r="AT17" i="85"/>
  <c r="AM17" i="85"/>
  <c r="AU17" i="85"/>
  <c r="BC17" i="85"/>
  <c r="AG17" i="85"/>
  <c r="AI17" i="85"/>
  <c r="AN17" i="85"/>
  <c r="AP17" i="85"/>
  <c r="AV17" i="85"/>
  <c r="BD17" i="85"/>
  <c r="AH17" i="85"/>
  <c r="AF17" i="85"/>
  <c r="U17" i="85"/>
  <c r="AK17" i="85"/>
  <c r="V17" i="85"/>
  <c r="AO17" i="85"/>
  <c r="E17" i="85"/>
  <c r="AL17" i="85"/>
  <c r="AJ17" i="85"/>
  <c r="R17" i="85"/>
  <c r="AB17" i="85"/>
  <c r="T17" i="85"/>
  <c r="Z17" i="85"/>
  <c r="X17" i="85"/>
  <c r="Y17" i="85"/>
  <c r="AE17" i="85"/>
  <c r="S17" i="85"/>
  <c r="AA17" i="85"/>
  <c r="I17" i="85"/>
  <c r="H17" i="85"/>
  <c r="J17" i="85"/>
  <c r="N17" i="85"/>
  <c r="K17" i="85"/>
  <c r="F17" i="85"/>
  <c r="G17" i="85"/>
  <c r="D17" i="85"/>
  <c r="L17" i="85"/>
  <c r="M17" i="85"/>
  <c r="C17" i="85" l="1"/>
  <c r="CW17" i="85"/>
  <c r="C16" i="85"/>
  <c r="EN30" i="84"/>
  <c r="EO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DR35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2" i="84" l="1"/>
  <c r="EN35" i="84"/>
  <c r="EN32" i="84" s="1"/>
  <c r="EK40" i="84"/>
  <c r="EY40" i="84"/>
  <c r="EF35" i="84"/>
  <c r="EF32" i="84" s="1"/>
  <c r="EI35" i="84"/>
  <c r="EI32" i="84" s="1"/>
  <c r="EA35" i="84"/>
  <c r="EA32" i="84" s="1"/>
  <c r="EO19" i="84"/>
  <c r="EO18" i="84" s="1"/>
  <c r="EO10" i="84"/>
  <c r="EO8" i="84" s="1"/>
  <c r="EO16" i="84" s="1"/>
  <c r="EN19" i="84"/>
  <c r="EN18" i="84" s="1"/>
  <c r="EN10" i="84"/>
  <c r="EN8" i="84" s="1"/>
  <c r="EN16" i="84" s="1"/>
  <c r="EO35" i="84"/>
  <c r="EO32" i="84" s="1"/>
  <c r="EM10" i="84"/>
  <c r="EM8" i="84" s="1"/>
  <c r="EM16" i="84" s="1"/>
  <c r="EC10" i="84"/>
  <c r="EC8" i="84" s="1"/>
  <c r="EC16" i="84" s="1"/>
  <c r="EJ10" i="84"/>
  <c r="EJ8" i="84" s="1"/>
  <c r="EJ16" i="84" s="1"/>
  <c r="ED19" i="84"/>
  <c r="ED18" i="84" s="1"/>
  <c r="EH19" i="84"/>
  <c r="EH18" i="84" s="1"/>
  <c r="DZ19" i="84"/>
  <c r="DZ18" i="84" s="1"/>
  <c r="EH10" i="84"/>
  <c r="EH8" i="84" s="1"/>
  <c r="EH16" i="84" s="1"/>
  <c r="DZ10" i="84"/>
  <c r="DZ8" i="84" s="1"/>
  <c r="DZ16" i="84" s="1"/>
  <c r="ED10" i="84"/>
  <c r="ED8" i="84" s="1"/>
  <c r="ED16" i="84" s="1"/>
  <c r="EH35" i="84"/>
  <c r="EH32" i="84" s="1"/>
  <c r="DZ35" i="84"/>
  <c r="DZ32" i="84" s="1"/>
  <c r="DV35" i="84"/>
  <c r="DV32" i="84" s="1"/>
  <c r="DN35" i="84"/>
  <c r="DN32" i="84" s="1"/>
  <c r="EE35" i="84"/>
  <c r="EE32" i="84" s="1"/>
  <c r="DW40" i="84"/>
  <c r="ED35" i="84"/>
  <c r="ED32" i="84" s="1"/>
  <c r="EG19" i="84"/>
  <c r="EG18" i="84" s="1"/>
  <c r="EM19" i="84"/>
  <c r="EM18" i="84" s="1"/>
  <c r="EC19" i="84"/>
  <c r="EC18" i="84" s="1"/>
  <c r="EG10" i="84"/>
  <c r="EG8" i="84" s="1"/>
  <c r="EG16" i="84" s="1"/>
  <c r="EG35" i="84"/>
  <c r="EG32" i="84" s="1"/>
  <c r="EM35" i="84"/>
  <c r="EC35" i="84"/>
  <c r="EC32" i="84" s="1"/>
  <c r="EF19" i="84"/>
  <c r="EF18" i="84" s="1"/>
  <c r="EJ19" i="84"/>
  <c r="EJ18" i="84" s="1"/>
  <c r="EB19" i="84"/>
  <c r="EB18" i="84" s="1"/>
  <c r="EB10" i="84"/>
  <c r="EB8" i="84" s="1"/>
  <c r="EB16" i="84" s="1"/>
  <c r="EF10" i="84"/>
  <c r="EF8" i="84" s="1"/>
  <c r="EF16" i="84" s="1"/>
  <c r="EJ35" i="84"/>
  <c r="EJ32" i="84" s="1"/>
  <c r="EB35" i="84"/>
  <c r="EB32" i="84" s="1"/>
  <c r="EE19" i="84"/>
  <c r="EE18" i="84" s="1"/>
  <c r="EI19" i="84"/>
  <c r="EI18" i="84" s="1"/>
  <c r="EA19" i="84"/>
  <c r="EA18" i="84" s="1"/>
  <c r="EI10" i="84"/>
  <c r="EI8" i="84" s="1"/>
  <c r="EI16" i="84" s="1"/>
  <c r="EA10" i="84"/>
  <c r="EA8" i="84" s="1"/>
  <c r="EA16" i="84" s="1"/>
  <c r="EE10" i="84"/>
  <c r="EE8" i="84" s="1"/>
  <c r="EE16" i="84" s="1"/>
  <c r="DY35" i="84"/>
  <c r="DO35" i="84"/>
  <c r="DO32" i="84" s="1"/>
  <c r="DS35" i="84"/>
  <c r="DS32" i="84" s="1"/>
  <c r="DP19" i="84"/>
  <c r="DP18" i="84" s="1"/>
  <c r="DO10" i="84"/>
  <c r="DO8" i="84" s="1"/>
  <c r="DO16" i="84" s="1"/>
  <c r="DG35" i="84"/>
  <c r="DG32" i="84" s="1"/>
  <c r="CY35" i="84"/>
  <c r="CY32" i="84" s="1"/>
  <c r="DQ19" i="84"/>
  <c r="DQ18" i="84" s="1"/>
  <c r="DU19" i="84"/>
  <c r="DU18" i="84" s="1"/>
  <c r="DM19" i="84"/>
  <c r="DM18" i="84" s="1"/>
  <c r="DU10" i="84"/>
  <c r="DU8" i="84" s="1"/>
  <c r="DU16" i="84" s="1"/>
  <c r="DM10" i="84"/>
  <c r="DM8" i="84" s="1"/>
  <c r="DM16" i="84" s="1"/>
  <c r="DQ10" i="84"/>
  <c r="DQ8" i="84" s="1"/>
  <c r="DQ16" i="84" s="1"/>
  <c r="DN10" i="84"/>
  <c r="DN8" i="84" s="1"/>
  <c r="DN16" i="84" s="1"/>
  <c r="DQ35" i="84"/>
  <c r="DQ32" i="84" s="1"/>
  <c r="DU35" i="84"/>
  <c r="DU32" i="84" s="1"/>
  <c r="DM35" i="84"/>
  <c r="DM32" i="84" s="1"/>
  <c r="DN19" i="84"/>
  <c r="DN18" i="84" s="1"/>
  <c r="DV10" i="84"/>
  <c r="DV8" i="84" s="1"/>
  <c r="DV16" i="84" s="1"/>
  <c r="DL19" i="84"/>
  <c r="DL18" i="84" s="1"/>
  <c r="DL10" i="84"/>
  <c r="DL8" i="84" s="1"/>
  <c r="DL16" i="84" s="1"/>
  <c r="DP35" i="84"/>
  <c r="DP32" i="84" s="1"/>
  <c r="DT35" i="84"/>
  <c r="DT32" i="84" s="1"/>
  <c r="DL35" i="84"/>
  <c r="DL32" i="84" s="1"/>
  <c r="DV19" i="84"/>
  <c r="DV18" i="84" s="1"/>
  <c r="DR10" i="84"/>
  <c r="DR8" i="84" s="1"/>
  <c r="DR16" i="84" s="1"/>
  <c r="DR19" i="84"/>
  <c r="DR18" i="84" s="1"/>
  <c r="DT19" i="84"/>
  <c r="DT18" i="84" s="1"/>
  <c r="DT10" i="84"/>
  <c r="DT8" i="84" s="1"/>
  <c r="DT16" i="84" s="1"/>
  <c r="DP10" i="84"/>
  <c r="DP8" i="84" s="1"/>
  <c r="DP16" i="84" s="1"/>
  <c r="DS19" i="84"/>
  <c r="DS18" i="84" s="1"/>
  <c r="DY19" i="84"/>
  <c r="DY18" i="84" s="1"/>
  <c r="DO19" i="84"/>
  <c r="DO18" i="84" s="1"/>
  <c r="DY10" i="84"/>
  <c r="DY8" i="84" s="1"/>
  <c r="DY16" i="84" s="1"/>
  <c r="DS10" i="84"/>
  <c r="DS8" i="84" s="1"/>
  <c r="DS16" i="84" s="1"/>
  <c r="DE35" i="84"/>
  <c r="DE32" i="84" s="1"/>
  <c r="DI40" i="84"/>
  <c r="CZ19" i="84"/>
  <c r="CZ18" i="84" s="1"/>
  <c r="DD35" i="84"/>
  <c r="DD32" i="84" s="1"/>
  <c r="DG19" i="84"/>
  <c r="DG18" i="84" s="1"/>
  <c r="CY19" i="84"/>
  <c r="CY18" i="84" s="1"/>
  <c r="DC10" i="84"/>
  <c r="DC8" i="84" s="1"/>
  <c r="DC16" i="84" s="1"/>
  <c r="DC35" i="84"/>
  <c r="DC32" i="84" s="1"/>
  <c r="DF19" i="84"/>
  <c r="DF18" i="84" s="1"/>
  <c r="CX19" i="84"/>
  <c r="CX18" i="84" s="1"/>
  <c r="DB10" i="84"/>
  <c r="DB8" i="84" s="1"/>
  <c r="DB16" i="84" s="1"/>
  <c r="DH19" i="84"/>
  <c r="DH18" i="84" s="1"/>
  <c r="DD10" i="84"/>
  <c r="DD8" i="84" s="1"/>
  <c r="DD16" i="84" s="1"/>
  <c r="DE19" i="84"/>
  <c r="DE18" i="84" s="1"/>
  <c r="DK10" i="84"/>
  <c r="DK8" i="84" s="1"/>
  <c r="DK16" i="84" s="1"/>
  <c r="DA10" i="84"/>
  <c r="DA8" i="84" s="1"/>
  <c r="DA16" i="84" s="1"/>
  <c r="DK35" i="84"/>
  <c r="DA35" i="84"/>
  <c r="DA32" i="84" s="1"/>
  <c r="DD19" i="84"/>
  <c r="DD18" i="84" s="1"/>
  <c r="DH10" i="84"/>
  <c r="DH8" i="84" s="1"/>
  <c r="DH16" i="84" s="1"/>
  <c r="CZ10" i="84"/>
  <c r="CZ8" i="84" s="1"/>
  <c r="CZ16" i="84" s="1"/>
  <c r="DH35" i="84"/>
  <c r="DH32" i="84" s="1"/>
  <c r="CZ35" i="84"/>
  <c r="CZ32" i="84" s="1"/>
  <c r="DC19" i="84"/>
  <c r="DC18" i="84" s="1"/>
  <c r="DG10" i="84"/>
  <c r="DG8" i="84" s="1"/>
  <c r="DG16" i="84" s="1"/>
  <c r="CY10" i="84"/>
  <c r="CY8" i="84" s="1"/>
  <c r="CY16" i="84" s="1"/>
  <c r="DB19" i="84"/>
  <c r="DB18" i="84" s="1"/>
  <c r="DF10" i="84"/>
  <c r="DF8" i="84" s="1"/>
  <c r="DF16" i="84" s="1"/>
  <c r="CX10" i="84"/>
  <c r="CX8" i="84" s="1"/>
  <c r="CX16" i="84" s="1"/>
  <c r="DB35" i="84"/>
  <c r="DB32" i="84" s="1"/>
  <c r="DF35" i="84"/>
  <c r="DF32" i="84" s="1"/>
  <c r="CX35" i="84"/>
  <c r="CX32" i="84" s="1"/>
  <c r="DK19" i="84"/>
  <c r="DK18" i="84" s="1"/>
  <c r="DA19" i="84"/>
  <c r="DA18" i="84" s="1"/>
  <c r="DE10" i="84"/>
  <c r="DE8" i="84" s="1"/>
  <c r="DE16" i="84" s="1"/>
  <c r="CT35" i="84"/>
  <c r="CT32" i="84" s="1"/>
  <c r="CL35" i="84"/>
  <c r="CL32" i="84" s="1"/>
  <c r="CS35" i="84"/>
  <c r="CS32" i="84" s="1"/>
  <c r="CI35" i="84"/>
  <c r="CU40" i="84"/>
  <c r="CK35" i="84"/>
  <c r="CK32" i="84" s="1"/>
  <c r="CR35" i="84"/>
  <c r="CR32" i="84" s="1"/>
  <c r="CJ35" i="84"/>
  <c r="CJ32" i="84" s="1"/>
  <c r="CN19" i="84"/>
  <c r="CN18" i="84" s="1"/>
  <c r="CR19" i="84"/>
  <c r="CR18" i="84" s="1"/>
  <c r="CJ19" i="84"/>
  <c r="CJ18" i="84" s="1"/>
  <c r="CR10" i="84"/>
  <c r="CR8" i="84" s="1"/>
  <c r="CR16" i="84" s="1"/>
  <c r="CJ10" i="84"/>
  <c r="CJ8" i="84" s="1"/>
  <c r="CJ16" i="84" s="1"/>
  <c r="CN10" i="84"/>
  <c r="CN8" i="84" s="1"/>
  <c r="CN16" i="84" s="1"/>
  <c r="CL19" i="84"/>
  <c r="CL18" i="84" s="1"/>
  <c r="CQ35" i="84"/>
  <c r="CQ32" i="84" s="1"/>
  <c r="CQ19" i="84"/>
  <c r="CQ18" i="84" s="1"/>
  <c r="CQ10" i="84"/>
  <c r="CQ8" i="84" s="1"/>
  <c r="CQ16" i="84" s="1"/>
  <c r="CW10" i="84"/>
  <c r="CW8" i="84" s="1"/>
  <c r="CW16" i="84" s="1"/>
  <c r="CM10" i="84"/>
  <c r="CM8" i="84" s="1"/>
  <c r="CM16" i="84" s="1"/>
  <c r="CP35" i="84"/>
  <c r="CP32" i="84" s="1"/>
  <c r="CP19" i="84"/>
  <c r="CP18" i="84" s="1"/>
  <c r="CT10" i="84"/>
  <c r="CT8" i="84" s="1"/>
  <c r="CT16" i="84" s="1"/>
  <c r="CL10" i="84"/>
  <c r="CL8" i="84" s="1"/>
  <c r="CL16" i="84" s="1"/>
  <c r="CO35" i="84"/>
  <c r="CO32" i="84" s="1"/>
  <c r="CS19" i="84"/>
  <c r="CS18" i="84" s="1"/>
  <c r="CK19" i="84"/>
  <c r="CK18" i="84" s="1"/>
  <c r="CO19" i="84"/>
  <c r="CO18" i="84" s="1"/>
  <c r="CO10" i="84"/>
  <c r="CO8" i="84" s="1"/>
  <c r="CO16" i="84" s="1"/>
  <c r="CS10" i="84"/>
  <c r="CS8" i="84" s="1"/>
  <c r="CS16" i="84" s="1"/>
  <c r="CK10" i="84"/>
  <c r="CK8" i="84" s="1"/>
  <c r="CK16" i="84" s="1"/>
  <c r="CT19" i="84"/>
  <c r="CT18" i="84" s="1"/>
  <c r="CN35" i="84"/>
  <c r="CN32" i="84" s="1"/>
  <c r="CP10" i="84"/>
  <c r="CP8" i="84" s="1"/>
  <c r="CP16" i="84" s="1"/>
  <c r="CW35" i="84"/>
  <c r="CM35" i="84"/>
  <c r="CM32" i="84" s="1"/>
  <c r="CW19" i="84"/>
  <c r="CW18" i="84" s="1"/>
  <c r="CM19" i="84"/>
  <c r="CM18" i="84" s="1"/>
  <c r="CI19" i="84"/>
  <c r="CI18" i="84" s="1"/>
  <c r="CI10" i="84"/>
  <c r="CI8" i="84" s="1"/>
  <c r="CI16" i="84" s="1"/>
  <c r="EM32" i="84" l="1"/>
  <c r="EM17" i="84" s="1"/>
  <c r="DK32" i="84"/>
  <c r="DK17" i="84" s="1"/>
  <c r="CI32" i="84"/>
  <c r="CI17" i="84" s="1"/>
  <c r="DY32" i="84"/>
  <c r="DY17" i="84" s="1"/>
  <c r="CW32" i="84"/>
  <c r="EN17" i="84"/>
  <c r="CX17" i="84"/>
  <c r="EA17" i="84"/>
  <c r="EF17" i="84"/>
  <c r="EE17" i="84"/>
  <c r="EO17" i="84"/>
  <c r="EH17" i="84"/>
  <c r="EI17" i="84"/>
  <c r="EG17" i="84"/>
  <c r="DZ17" i="84"/>
  <c r="ED17" i="84"/>
  <c r="EJ17" i="84"/>
  <c r="EC17" i="84"/>
  <c r="DV17" i="84"/>
  <c r="DS17" i="84"/>
  <c r="EB17" i="84"/>
  <c r="DN17" i="84"/>
  <c r="DM17" i="84"/>
  <c r="CZ17" i="84"/>
  <c r="DQ17" i="84"/>
  <c r="DR17" i="84"/>
  <c r="DP17" i="84"/>
  <c r="CS17" i="84"/>
  <c r="DL17" i="84"/>
  <c r="DU17" i="84"/>
  <c r="DT17" i="84"/>
  <c r="DO17" i="84"/>
  <c r="DD17" i="84"/>
  <c r="CT17" i="84"/>
  <c r="CJ17" i="84"/>
  <c r="CL17" i="84"/>
  <c r="DH17" i="84"/>
  <c r="CY17" i="84"/>
  <c r="DF17" i="84"/>
  <c r="DA17" i="84"/>
  <c r="CQ17" i="84"/>
  <c r="DB17" i="84"/>
  <c r="DE17" i="84"/>
  <c r="DC17" i="84"/>
  <c r="DG17" i="84"/>
  <c r="CM17" i="84"/>
  <c r="CN17" i="84"/>
  <c r="CK17" i="84"/>
  <c r="CO17" i="84"/>
  <c r="CR17" i="84"/>
  <c r="CP17" i="84"/>
  <c r="CW17" i="84" l="1"/>
  <c r="BV30" i="84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CE32" i="84" s="1"/>
  <c r="BP10" i="84"/>
  <c r="BP8" i="84" s="1"/>
  <c r="BP16" i="84" s="1"/>
  <c r="CC35" i="84"/>
  <c r="CC32" i="84" s="1"/>
  <c r="BY35" i="84"/>
  <c r="BY32" i="84" s="1"/>
  <c r="CB35" i="84"/>
  <c r="CB32" i="84" s="1"/>
  <c r="CB10" i="84"/>
  <c r="CB8" i="84" s="1"/>
  <c r="CB16" i="84" s="1"/>
  <c r="CG40" i="84"/>
  <c r="BZ35" i="84"/>
  <c r="BZ32" i="84" s="1"/>
  <c r="CA19" i="84"/>
  <c r="CA18" i="84" s="1"/>
  <c r="BI10" i="84"/>
  <c r="BI8" i="84" s="1"/>
  <c r="BI16" i="84" s="1"/>
  <c r="CA35" i="84"/>
  <c r="CA32" i="84" s="1"/>
  <c r="BY19" i="84"/>
  <c r="BY18" i="84" s="1"/>
  <c r="BW35" i="84"/>
  <c r="BW32" i="84" s="1"/>
  <c r="BZ10" i="84"/>
  <c r="BZ8" i="84" s="1"/>
  <c r="BZ16" i="84" s="1"/>
  <c r="BZ19" i="84"/>
  <c r="BZ18" i="84" s="1"/>
  <c r="CA10" i="84"/>
  <c r="CA8" i="84" s="1"/>
  <c r="CA16" i="84" s="1"/>
  <c r="BY10" i="84"/>
  <c r="BY8" i="84" s="1"/>
  <c r="BY16" i="84" s="1"/>
  <c r="CF35" i="84"/>
  <c r="CF32" i="84" s="1"/>
  <c r="BX35" i="84"/>
  <c r="BX32" i="84" s="1"/>
  <c r="CF10" i="84"/>
  <c r="CF8" i="84" s="1"/>
  <c r="CF16" i="84" s="1"/>
  <c r="BX10" i="84"/>
  <c r="BX8" i="84" s="1"/>
  <c r="BX16" i="84" s="1"/>
  <c r="AK35" i="84"/>
  <c r="AK32" i="84" s="1"/>
  <c r="BM35" i="84"/>
  <c r="BM32" i="84" s="1"/>
  <c r="BQ10" i="84"/>
  <c r="BQ8" i="84" s="1"/>
  <c r="BQ16" i="84" s="1"/>
  <c r="CE10" i="84"/>
  <c r="CE8" i="84" s="1"/>
  <c r="CE16" i="84" s="1"/>
  <c r="BW10" i="84"/>
  <c r="BW8" i="84" s="1"/>
  <c r="BW16" i="84" s="1"/>
  <c r="CD35" i="84"/>
  <c r="CD32" i="84" s="1"/>
  <c r="BV35" i="84"/>
  <c r="BV32" i="84" s="1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CD16" i="84" s="1"/>
  <c r="BV10" i="84"/>
  <c r="BV8" i="84" s="1"/>
  <c r="BV16" i="84" s="1"/>
  <c r="CC19" i="84"/>
  <c r="CC18" i="84" s="1"/>
  <c r="CC10" i="84"/>
  <c r="CC8" i="84" s="1"/>
  <c r="CC16" i="84" s="1"/>
  <c r="CB19" i="84"/>
  <c r="CB18" i="84" s="1"/>
  <c r="BS40" i="84"/>
  <c r="BH10" i="84"/>
  <c r="BH8" i="84" s="1"/>
  <c r="BH16" i="84" s="1"/>
  <c r="BO35" i="84"/>
  <c r="BO32" i="84" s="1"/>
  <c r="BU35" i="84"/>
  <c r="BK35" i="84"/>
  <c r="BK32" i="84" s="1"/>
  <c r="BL10" i="84"/>
  <c r="BL8" i="84" s="1"/>
  <c r="BL16" i="84" s="1"/>
  <c r="BR19" i="84"/>
  <c r="BR18" i="84" s="1"/>
  <c r="BJ19" i="84"/>
  <c r="BJ18" i="84" s="1"/>
  <c r="BN19" i="84"/>
  <c r="BN18" i="84" s="1"/>
  <c r="BN10" i="84"/>
  <c r="BN8" i="84" s="1"/>
  <c r="BN16" i="84" s="1"/>
  <c r="BR10" i="84"/>
  <c r="BR8" i="84" s="1"/>
  <c r="BR16" i="84" s="1"/>
  <c r="BJ10" i="84"/>
  <c r="BJ8" i="84" s="1"/>
  <c r="BJ16" i="84" s="1"/>
  <c r="BQ35" i="84"/>
  <c r="BQ32" i="84" s="1"/>
  <c r="BI35" i="84"/>
  <c r="BI32" i="84" s="1"/>
  <c r="BP19" i="84"/>
  <c r="BP18" i="84" s="1"/>
  <c r="BL35" i="84"/>
  <c r="BL32" i="84" s="1"/>
  <c r="BP35" i="84"/>
  <c r="BP32" i="84" s="1"/>
  <c r="BH35" i="84"/>
  <c r="BH32" i="84" s="1"/>
  <c r="BO19" i="84"/>
  <c r="BO18" i="84" s="1"/>
  <c r="BU19" i="84"/>
  <c r="BU18" i="84" s="1"/>
  <c r="BK19" i="84"/>
  <c r="BK18" i="84" s="1"/>
  <c r="BU10" i="84"/>
  <c r="BU8" i="84" s="1"/>
  <c r="BU16" i="84" s="1"/>
  <c r="BK10" i="84"/>
  <c r="BK8" i="84" s="1"/>
  <c r="BK16" i="84" s="1"/>
  <c r="BO10" i="84"/>
  <c r="BO8" i="84" s="1"/>
  <c r="BO16" i="84" s="1"/>
  <c r="BL19" i="84"/>
  <c r="BL18" i="84" s="1"/>
  <c r="BR35" i="84"/>
  <c r="BR32" i="84" s="1"/>
  <c r="BJ35" i="84"/>
  <c r="BJ32" i="84" s="1"/>
  <c r="BN35" i="84"/>
  <c r="BN32" i="84" s="1"/>
  <c r="BH19" i="84"/>
  <c r="BH18" i="84" s="1"/>
  <c r="BM19" i="84"/>
  <c r="BM18" i="84" s="1"/>
  <c r="BQ19" i="84"/>
  <c r="BQ18" i="84" s="1"/>
  <c r="BI19" i="84"/>
  <c r="BI18" i="84" s="1"/>
  <c r="BM10" i="84"/>
  <c r="BM8" i="84" s="1"/>
  <c r="BM16" i="84" s="1"/>
  <c r="AZ10" i="84"/>
  <c r="AZ8" i="84" s="1"/>
  <c r="AZ16" i="84" s="1"/>
  <c r="BA35" i="84"/>
  <c r="BA32" i="84" s="1"/>
  <c r="AZ35" i="84"/>
  <c r="AZ32" i="84" s="1"/>
  <c r="AX35" i="84"/>
  <c r="AX32" i="84" s="1"/>
  <c r="BE40" i="84"/>
  <c r="BG35" i="84"/>
  <c r="BD19" i="84"/>
  <c r="BD18" i="84" s="1"/>
  <c r="AV19" i="84"/>
  <c r="AV18" i="84" s="1"/>
  <c r="AO35" i="84"/>
  <c r="AO32" i="84" s="1"/>
  <c r="AY35" i="84"/>
  <c r="AY32" i="84" s="1"/>
  <c r="BC19" i="84"/>
  <c r="BC18" i="84" s="1"/>
  <c r="AU19" i="84"/>
  <c r="AU18" i="84" s="1"/>
  <c r="AY10" i="84"/>
  <c r="AY8" i="84" s="1"/>
  <c r="AY16" i="84" s="1"/>
  <c r="BB19" i="84"/>
  <c r="BB18" i="84" s="1"/>
  <c r="AT19" i="84"/>
  <c r="AT18" i="84" s="1"/>
  <c r="AX10" i="84"/>
  <c r="AX8" i="84" s="1"/>
  <c r="AX16" i="84" s="1"/>
  <c r="AW35" i="84"/>
  <c r="AW32" i="84" s="1"/>
  <c r="BD35" i="84"/>
  <c r="BD32" i="84" s="1"/>
  <c r="AV35" i="84"/>
  <c r="AV32" i="84" s="1"/>
  <c r="AZ19" i="84"/>
  <c r="AZ18" i="84" s="1"/>
  <c r="BD10" i="84"/>
  <c r="BD8" i="84" s="1"/>
  <c r="BD16" i="84" s="1"/>
  <c r="AV10" i="84"/>
  <c r="AV8" i="84" s="1"/>
  <c r="AV16" i="84" s="1"/>
  <c r="BC35" i="84"/>
  <c r="BC32" i="84" s="1"/>
  <c r="AU35" i="84"/>
  <c r="AU32" i="84" s="1"/>
  <c r="AY19" i="84"/>
  <c r="AY18" i="84" s="1"/>
  <c r="BC10" i="84"/>
  <c r="BC8" i="84" s="1"/>
  <c r="BC16" i="84" s="1"/>
  <c r="AU10" i="84"/>
  <c r="AU8" i="84" s="1"/>
  <c r="AU16" i="84" s="1"/>
  <c r="BB35" i="84"/>
  <c r="BB32" i="84" s="1"/>
  <c r="AT35" i="84"/>
  <c r="AT32" i="84" s="1"/>
  <c r="AX19" i="84"/>
  <c r="AX18" i="84" s="1"/>
  <c r="BB10" i="84"/>
  <c r="BB8" i="84" s="1"/>
  <c r="BB16" i="84" s="1"/>
  <c r="AT10" i="84"/>
  <c r="AT8" i="84" s="1"/>
  <c r="AT16" i="84" s="1"/>
  <c r="BA19" i="84"/>
  <c r="BA18" i="84" s="1"/>
  <c r="BG19" i="84"/>
  <c r="BG18" i="84" s="1"/>
  <c r="AW19" i="84"/>
  <c r="AW18" i="84" s="1"/>
  <c r="BG10" i="84"/>
  <c r="BG8" i="84" s="1"/>
  <c r="BG16" i="84" s="1"/>
  <c r="AW10" i="84"/>
  <c r="AW8" i="84" s="1"/>
  <c r="AW16" i="84" s="1"/>
  <c r="BA10" i="84"/>
  <c r="BA8" i="84" s="1"/>
  <c r="BA16" i="84" s="1"/>
  <c r="AN35" i="84"/>
  <c r="AN32" i="84" s="1"/>
  <c r="AF35" i="84"/>
  <c r="AF32" i="84" s="1"/>
  <c r="AG8" i="84"/>
  <c r="AG16" i="84" s="1"/>
  <c r="AQ40" i="84"/>
  <c r="AH8" i="84"/>
  <c r="AH16" i="84" s="1"/>
  <c r="AO8" i="84"/>
  <c r="AO16" i="84" s="1"/>
  <c r="AG35" i="84"/>
  <c r="AG32" i="84" s="1"/>
  <c r="AS10" i="84"/>
  <c r="AS8" i="84" s="1"/>
  <c r="AS16" i="84" s="1"/>
  <c r="AL19" i="84"/>
  <c r="AL18" i="84" s="1"/>
  <c r="AP8" i="84"/>
  <c r="AP16" i="84" s="1"/>
  <c r="AK19" i="84"/>
  <c r="AK18" i="84" s="1"/>
  <c r="AO19" i="84"/>
  <c r="AO18" i="84" s="1"/>
  <c r="AG19" i="84"/>
  <c r="AG18" i="84" s="1"/>
  <c r="AK8" i="84"/>
  <c r="AK16" i="84" s="1"/>
  <c r="AP35" i="84"/>
  <c r="AP32" i="84" s="1"/>
  <c r="AH35" i="84"/>
  <c r="AH32" i="84" s="1"/>
  <c r="AN19" i="84"/>
  <c r="AN18" i="84" s="1"/>
  <c r="AF19" i="84"/>
  <c r="AF18" i="84" s="1"/>
  <c r="AJ8" i="84"/>
  <c r="AJ16" i="84" s="1"/>
  <c r="AS35" i="84"/>
  <c r="AI35" i="84"/>
  <c r="AI32" i="84" s="1"/>
  <c r="AM35" i="84"/>
  <c r="AM32" i="84" s="1"/>
  <c r="AL35" i="84"/>
  <c r="AL32" i="84" s="1"/>
  <c r="AJ19" i="84"/>
  <c r="AJ18" i="84" s="1"/>
  <c r="AN8" i="84"/>
  <c r="AN16" i="84" s="1"/>
  <c r="AF8" i="84"/>
  <c r="AF16" i="84" s="1"/>
  <c r="AI8" i="84"/>
  <c r="AI16" i="84" s="1"/>
  <c r="L35" i="84"/>
  <c r="L32" i="84" s="1"/>
  <c r="D35" i="84"/>
  <c r="D32" i="84" s="1"/>
  <c r="AS19" i="84"/>
  <c r="AS18" i="84" s="1"/>
  <c r="AI19" i="84"/>
  <c r="AI18" i="84" s="1"/>
  <c r="AM8" i="84"/>
  <c r="AM16" i="84" s="1"/>
  <c r="AM19" i="84"/>
  <c r="AM18" i="84" s="1"/>
  <c r="G10" i="84"/>
  <c r="G8" i="84" s="1"/>
  <c r="G16" i="84" s="1"/>
  <c r="Y35" i="84"/>
  <c r="Y32" i="84" s="1"/>
  <c r="AJ35" i="84"/>
  <c r="AJ32" i="84" s="1"/>
  <c r="AP19" i="84"/>
  <c r="AP18" i="84" s="1"/>
  <c r="AH19" i="84"/>
  <c r="AH18" i="84" s="1"/>
  <c r="AL8" i="84"/>
  <c r="AL16" i="84" s="1"/>
  <c r="Z35" i="84"/>
  <c r="Z32" i="84" s="1"/>
  <c r="W19" i="84"/>
  <c r="W18" i="84" s="1"/>
  <c r="H35" i="84"/>
  <c r="H32" i="84" s="1"/>
  <c r="R35" i="84"/>
  <c r="R32" i="84" s="1"/>
  <c r="Z19" i="84"/>
  <c r="Z18" i="84" s="1"/>
  <c r="AC40" i="84"/>
  <c r="AB19" i="84"/>
  <c r="AB18" i="84" s="1"/>
  <c r="T19" i="84"/>
  <c r="T18" i="84" s="1"/>
  <c r="X10" i="84"/>
  <c r="X8" i="84" s="1"/>
  <c r="X16" i="84" s="1"/>
  <c r="X35" i="84"/>
  <c r="X32" i="84" s="1"/>
  <c r="AA19" i="84"/>
  <c r="AA18" i="84" s="1"/>
  <c r="S19" i="84"/>
  <c r="S18" i="84" s="1"/>
  <c r="AA10" i="84"/>
  <c r="AA8" i="84" s="1"/>
  <c r="AA16" i="84" s="1"/>
  <c r="S10" i="84"/>
  <c r="S8" i="84" s="1"/>
  <c r="S16" i="84" s="1"/>
  <c r="W10" i="84"/>
  <c r="W8" i="84" s="1"/>
  <c r="W16" i="84" s="1"/>
  <c r="R19" i="84"/>
  <c r="R18" i="84" s="1"/>
  <c r="V10" i="84"/>
  <c r="V8" i="84" s="1"/>
  <c r="V16" i="84" s="1"/>
  <c r="V35" i="84"/>
  <c r="V32" i="84" s="1"/>
  <c r="Y19" i="84"/>
  <c r="Y18" i="84" s="1"/>
  <c r="AE10" i="84"/>
  <c r="AE8" i="84" s="1"/>
  <c r="AE16" i="84" s="1"/>
  <c r="U10" i="84"/>
  <c r="U8" i="84" s="1"/>
  <c r="U16" i="84" s="1"/>
  <c r="AE35" i="84"/>
  <c r="U35" i="84"/>
  <c r="U32" i="84" s="1"/>
  <c r="X19" i="84"/>
  <c r="X18" i="84" s="1"/>
  <c r="AB10" i="84"/>
  <c r="AB8" i="84" s="1"/>
  <c r="AB16" i="84" s="1"/>
  <c r="T10" i="84"/>
  <c r="T8" i="84" s="1"/>
  <c r="T16" i="84" s="1"/>
  <c r="AB35" i="84"/>
  <c r="AB32" i="84" s="1"/>
  <c r="T35" i="84"/>
  <c r="T32" i="84" s="1"/>
  <c r="W35" i="84"/>
  <c r="W32" i="84" s="1"/>
  <c r="AA35" i="84"/>
  <c r="AA32" i="84" s="1"/>
  <c r="S35" i="84"/>
  <c r="S32" i="84" s="1"/>
  <c r="V19" i="84"/>
  <c r="V18" i="84" s="1"/>
  <c r="Z10" i="84"/>
  <c r="Z8" i="84" s="1"/>
  <c r="Z16" i="84" s="1"/>
  <c r="R10" i="84"/>
  <c r="R8" i="84" s="1"/>
  <c r="R16" i="84" s="1"/>
  <c r="AE19" i="84"/>
  <c r="AE18" i="84" s="1"/>
  <c r="U19" i="84"/>
  <c r="U18" i="84" s="1"/>
  <c r="Y10" i="84"/>
  <c r="Y8" i="84" s="1"/>
  <c r="Y16" i="84" s="1"/>
  <c r="J10" i="84"/>
  <c r="J8" i="84" s="1"/>
  <c r="J16" i="84" s="1"/>
  <c r="J35" i="84"/>
  <c r="J32" i="84" s="1"/>
  <c r="I35" i="84"/>
  <c r="I32" i="84" s="1"/>
  <c r="O40" i="84"/>
  <c r="C35" i="84"/>
  <c r="K35" i="84"/>
  <c r="K32" i="84" s="1"/>
  <c r="Q35" i="84"/>
  <c r="G35" i="84"/>
  <c r="G32" i="84" s="1"/>
  <c r="M19" i="84"/>
  <c r="M18" i="84" s="1"/>
  <c r="E19" i="84"/>
  <c r="E18" i="84" s="1"/>
  <c r="I10" i="84"/>
  <c r="I8" i="84" s="1"/>
  <c r="I16" i="84" s="1"/>
  <c r="N35" i="84"/>
  <c r="N32" i="84" s="1"/>
  <c r="F35" i="84"/>
  <c r="F32" i="84" s="1"/>
  <c r="F19" i="84"/>
  <c r="F18" i="84" s="1"/>
  <c r="M35" i="84"/>
  <c r="M32" i="84" s="1"/>
  <c r="E35" i="84"/>
  <c r="E32" i="84" s="1"/>
  <c r="N19" i="84"/>
  <c r="N18" i="84" s="1"/>
  <c r="J19" i="84"/>
  <c r="J18" i="84" s="1"/>
  <c r="N10" i="84"/>
  <c r="N8" i="84" s="1"/>
  <c r="N16" i="84" s="1"/>
  <c r="F10" i="84"/>
  <c r="F8" i="84" s="1"/>
  <c r="F16" i="84" s="1"/>
  <c r="I19" i="84"/>
  <c r="I18" i="84" s="1"/>
  <c r="M10" i="84"/>
  <c r="M8" i="84" s="1"/>
  <c r="M16" i="84" s="1"/>
  <c r="E10" i="84"/>
  <c r="E8" i="84" s="1"/>
  <c r="E16" i="84" s="1"/>
  <c r="L19" i="84"/>
  <c r="L18" i="84" s="1"/>
  <c r="D19" i="84"/>
  <c r="D18" i="84" s="1"/>
  <c r="H19" i="84"/>
  <c r="H18" i="84" s="1"/>
  <c r="H10" i="84"/>
  <c r="H8" i="84" s="1"/>
  <c r="H16" i="84" s="1"/>
  <c r="L10" i="84"/>
  <c r="L8" i="84" s="1"/>
  <c r="L16" i="84" s="1"/>
  <c r="D10" i="84"/>
  <c r="D8" i="84" s="1"/>
  <c r="D16" i="84" s="1"/>
  <c r="K19" i="84"/>
  <c r="K18" i="84" s="1"/>
  <c r="Q19" i="84"/>
  <c r="Q18" i="84" s="1"/>
  <c r="G19" i="84"/>
  <c r="G18" i="84" s="1"/>
  <c r="Q10" i="84"/>
  <c r="Q8" i="84" s="1"/>
  <c r="Q16" i="84" s="1"/>
  <c r="K10" i="84"/>
  <c r="K8" i="84" s="1"/>
  <c r="K16" i="84" s="1"/>
  <c r="C19" i="84"/>
  <c r="C10" i="84"/>
  <c r="BU32" i="84" l="1"/>
  <c r="Q32" i="84"/>
  <c r="BG32" i="84"/>
  <c r="BG17" i="84" s="1"/>
  <c r="AE32" i="84"/>
  <c r="AE17" i="84" s="1"/>
  <c r="C32" i="84"/>
  <c r="O32" i="84" s="1"/>
  <c r="AS32" i="84"/>
  <c r="AS17" i="84" s="1"/>
  <c r="C18" i="84"/>
  <c r="C17" i="84" s="1"/>
  <c r="C8" i="84"/>
  <c r="AU17" i="84"/>
  <c r="CE17" i="84"/>
  <c r="CC17" i="84"/>
  <c r="CA17" i="84"/>
  <c r="CB17" i="84"/>
  <c r="BV17" i="84"/>
  <c r="BX17" i="84"/>
  <c r="BW17" i="84"/>
  <c r="BL17" i="84"/>
  <c r="BZ17" i="84"/>
  <c r="CF17" i="84"/>
  <c r="BI17" i="84"/>
  <c r="BM17" i="84"/>
  <c r="BJ17" i="84"/>
  <c r="BY17" i="84"/>
  <c r="CD17" i="84"/>
  <c r="BK17" i="84"/>
  <c r="BU17" i="84"/>
  <c r="BO17" i="84"/>
  <c r="BQ17" i="84"/>
  <c r="BN17" i="84"/>
  <c r="BP17" i="84"/>
  <c r="BH17" i="84"/>
  <c r="BR17" i="84"/>
  <c r="AV17" i="84"/>
  <c r="AX17" i="84"/>
  <c r="AT17" i="84"/>
  <c r="BA17" i="84"/>
  <c r="AZ17" i="84"/>
  <c r="BB17" i="84"/>
  <c r="AN17" i="84"/>
  <c r="AK17" i="84"/>
  <c r="BD17" i="84"/>
  <c r="AW17" i="84"/>
  <c r="AY17" i="84"/>
  <c r="BC17" i="84"/>
  <c r="AH17" i="84"/>
  <c r="Z17" i="84"/>
  <c r="AI17" i="84"/>
  <c r="AL17" i="84"/>
  <c r="AF17" i="84"/>
  <c r="AM17" i="84"/>
  <c r="AJ17" i="84"/>
  <c r="AP17" i="84"/>
  <c r="W17" i="84"/>
  <c r="D17" i="84"/>
  <c r="AG17" i="84"/>
  <c r="L17" i="84"/>
  <c r="R17" i="84"/>
  <c r="AO17" i="84"/>
  <c r="AB17" i="84"/>
  <c r="Y17" i="84"/>
  <c r="K17" i="84"/>
  <c r="V17" i="84"/>
  <c r="AA17" i="84"/>
  <c r="X17" i="84"/>
  <c r="S17" i="84"/>
  <c r="T17" i="84"/>
  <c r="N17" i="84"/>
  <c r="U17" i="84"/>
  <c r="E17" i="84"/>
  <c r="M17" i="84"/>
  <c r="F17" i="84"/>
  <c r="I17" i="84"/>
  <c r="Q17" i="84"/>
  <c r="G17" i="84"/>
  <c r="H17" i="84"/>
  <c r="J17" i="84"/>
  <c r="C16" i="84" l="1"/>
  <c r="AQ36" i="84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4" i="85"/>
  <c r="EK34" i="85"/>
  <c r="DW34" i="85"/>
  <c r="DI34" i="85"/>
  <c r="CU34" i="85"/>
  <c r="CG34" i="85"/>
  <c r="BS34" i="85"/>
  <c r="BE34" i="85"/>
  <c r="AQ34" i="85"/>
  <c r="AC34" i="85"/>
  <c r="O34" i="85"/>
  <c r="EY33" i="85"/>
  <c r="EK33" i="85"/>
  <c r="DW33" i="85"/>
  <c r="DI33" i="85"/>
  <c r="CU33" i="85"/>
  <c r="CG33" i="85"/>
  <c r="BS33" i="85"/>
  <c r="BE33" i="85"/>
  <c r="AQ33" i="85"/>
  <c r="AC33" i="85"/>
  <c r="O33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EY7" i="85"/>
  <c r="EK7" i="85"/>
  <c r="DW7" i="85"/>
  <c r="DI7" i="85"/>
  <c r="CU7" i="85"/>
  <c r="CG7" i="85"/>
  <c r="BS7" i="85"/>
  <c r="BE7" i="85"/>
  <c r="AQ7" i="85"/>
  <c r="AC7" i="85"/>
  <c r="O7" i="85"/>
  <c r="CG10" i="85" l="1"/>
  <c r="DI32" i="85"/>
  <c r="EK32" i="85"/>
  <c r="CG32" i="85"/>
  <c r="DI19" i="85"/>
  <c r="BE30" i="85"/>
  <c r="AC32" i="85"/>
  <c r="DI35" i="85"/>
  <c r="EK18" i="85"/>
  <c r="AQ30" i="85"/>
  <c r="EY30" i="85"/>
  <c r="CU32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2" i="85"/>
  <c r="BS35" i="85"/>
  <c r="DW8" i="85"/>
  <c r="AC10" i="85"/>
  <c r="DI30" i="85"/>
  <c r="BE32" i="85"/>
  <c r="BE35" i="85"/>
  <c r="DI10" i="85"/>
  <c r="AQ19" i="85"/>
  <c r="EY19" i="85"/>
  <c r="CU30" i="85"/>
  <c r="AQ32" i="85"/>
  <c r="EY32" i="85"/>
  <c r="AQ35" i="85"/>
  <c r="EY35" i="85"/>
  <c r="BE8" i="85"/>
  <c r="CG16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2" i="85"/>
  <c r="DW32" i="85"/>
  <c r="O35" i="85"/>
  <c r="DW35" i="85"/>
  <c r="DI16" i="85"/>
  <c r="BE18" i="85"/>
  <c r="O18" i="85"/>
  <c r="DW18" i="85"/>
  <c r="CU18" i="85"/>
  <c r="AQ16" i="85"/>
  <c r="EY16" i="85"/>
  <c r="BS16" i="85"/>
  <c r="EK19" i="85"/>
  <c r="AQ8" i="85"/>
  <c r="EY8" i="85"/>
  <c r="CU19" i="85"/>
  <c r="DI8" i="85"/>
  <c r="BE19" i="85"/>
  <c r="BS8" i="85"/>
  <c r="O19" i="85"/>
  <c r="DW19" i="85"/>
  <c r="AQ17" i="85" l="1"/>
  <c r="AC8" i="85"/>
  <c r="CG8" i="85"/>
  <c r="BE16" i="85"/>
  <c r="BS17" i="85"/>
  <c r="AC16" i="85"/>
  <c r="DW17" i="85"/>
  <c r="DI17" i="85"/>
  <c r="EY17" i="85"/>
  <c r="EK17" i="85"/>
  <c r="CU17" i="85"/>
  <c r="BE17" i="85"/>
  <c r="O17" i="85"/>
  <c r="EY18" i="85"/>
  <c r="DW16" i="85"/>
  <c r="EK16" i="85"/>
  <c r="AC18" i="85"/>
  <c r="O16" i="85"/>
  <c r="CG17" i="85"/>
  <c r="CG18" i="85"/>
  <c r="AQ18" i="85"/>
  <c r="AC17" i="85"/>
  <c r="DI18" i="85"/>
  <c r="CU16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4" i="84"/>
  <c r="EK34" i="84"/>
  <c r="DW34" i="84"/>
  <c r="DI34" i="84"/>
  <c r="CU34" i="84"/>
  <c r="CG34" i="84"/>
  <c r="BS34" i="84"/>
  <c r="BE34" i="84"/>
  <c r="AQ34" i="84"/>
  <c r="AC34" i="84"/>
  <c r="O34" i="84"/>
  <c r="EY33" i="84"/>
  <c r="EK33" i="84"/>
  <c r="DW33" i="84"/>
  <c r="DI33" i="84"/>
  <c r="CU33" i="84"/>
  <c r="CG33" i="84"/>
  <c r="BS33" i="84"/>
  <c r="BE33" i="84"/>
  <c r="AQ33" i="84"/>
  <c r="AC33" i="84"/>
  <c r="O33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Y7" i="84"/>
  <c r="EK7" i="84"/>
  <c r="DW7" i="84"/>
  <c r="DI7" i="84"/>
  <c r="CU7" i="84"/>
  <c r="CG7" i="84"/>
  <c r="BS7" i="84"/>
  <c r="BE7" i="84"/>
  <c r="AQ7" i="84"/>
  <c r="AC7" i="84"/>
  <c r="O7" i="84"/>
  <c r="EK10" i="84" l="1"/>
  <c r="O30" i="84"/>
  <c r="BS32" i="84"/>
  <c r="AC30" i="84"/>
  <c r="EK30" i="84"/>
  <c r="CG32" i="84"/>
  <c r="BE10" i="84"/>
  <c r="DI30" i="84"/>
  <c r="BE32" i="84"/>
  <c r="CU30" i="84"/>
  <c r="AQ32" i="84"/>
  <c r="EY32" i="84"/>
  <c r="CG30" i="84"/>
  <c r="AC32" i="84"/>
  <c r="EK32" i="84"/>
  <c r="DI10" i="84"/>
  <c r="BE30" i="84"/>
  <c r="DI32" i="84"/>
  <c r="DW32" i="84"/>
  <c r="AQ30" i="84"/>
  <c r="EY30" i="84"/>
  <c r="CU32" i="84"/>
  <c r="O16" i="84"/>
  <c r="BE16" i="84"/>
  <c r="AC8" i="84"/>
  <c r="BE8" i="84"/>
  <c r="O10" i="84"/>
  <c r="AQ10" i="84"/>
  <c r="DI19" i="84"/>
  <c r="DW19" i="84"/>
  <c r="O8" i="84"/>
  <c r="CU18" i="84"/>
  <c r="CU19" i="84"/>
  <c r="CU16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DW16" i="84"/>
  <c r="EK19" i="84"/>
  <c r="BS8" i="84"/>
  <c r="CG10" i="84"/>
  <c r="BS16" i="84"/>
  <c r="AC19" i="84"/>
  <c r="AQ16" i="84"/>
  <c r="CG8" i="84"/>
  <c r="DI16" i="84"/>
  <c r="O19" i="84"/>
  <c r="EY19" i="84"/>
  <c r="BE18" i="84" l="1"/>
  <c r="EK8" i="84"/>
  <c r="O18" i="84"/>
  <c r="EK16" i="84"/>
  <c r="DW18" i="84"/>
  <c r="DW17" i="84"/>
  <c r="O17" i="84"/>
  <c r="BE17" i="84"/>
  <c r="AC18" i="84"/>
  <c r="AC17" i="84"/>
  <c r="BS18" i="84"/>
  <c r="EK18" i="84"/>
  <c r="EY16" i="84"/>
  <c r="EK17" i="84"/>
  <c r="AQ18" i="84"/>
  <c r="CG16" i="84"/>
  <c r="EY18" i="84"/>
  <c r="CG18" i="84"/>
  <c r="CG17" i="84"/>
  <c r="AC16" i="84"/>
  <c r="CU17" i="84"/>
  <c r="DI18" i="84"/>
  <c r="DI17" i="84"/>
  <c r="AQ17" i="84" l="1"/>
  <c r="EY17" i="84"/>
  <c r="BS17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O33" i="93" l="1"/>
  <c r="EO18" i="93" l="1"/>
  <c r="EO38" i="92" l="1"/>
  <c r="EN38" i="92" l="1"/>
  <c r="EY40" i="92"/>
  <c r="EO19" i="92"/>
  <c r="EM38" i="92" l="1"/>
  <c r="EY39" i="92"/>
  <c r="EN19" i="92"/>
  <c r="EM19" i="92" l="1"/>
  <c r="EY19" i="92" s="1"/>
  <c r="EY38" i="92"/>
  <c r="DZ38" i="92" l="1"/>
  <c r="EE38" i="92" l="1"/>
  <c r="EA38" i="92"/>
  <c r="EG38" i="92"/>
  <c r="EJ38" i="92"/>
  <c r="EC38" i="92"/>
  <c r="EK40" i="92"/>
  <c r="ED38" i="92"/>
  <c r="DY38" i="92"/>
  <c r="EH38" i="92"/>
  <c r="EF38" i="92"/>
  <c r="EB38" i="92"/>
  <c r="DZ19" i="92"/>
  <c r="EI38" i="92"/>
  <c r="EK39" i="92" l="1"/>
  <c r="EJ19" i="92"/>
  <c r="EK38" i="92"/>
  <c r="DY19" i="92"/>
  <c r="EG19" i="92"/>
  <c r="EB19" i="92"/>
  <c r="ED19" i="92"/>
  <c r="EA19" i="92"/>
  <c r="EF19" i="92"/>
  <c r="EC19" i="92"/>
  <c r="EE19" i="92"/>
  <c r="EI19" i="92"/>
  <c r="EH19" i="92"/>
  <c r="EK19" i="92" l="1"/>
  <c r="DV38" i="92" l="1"/>
  <c r="DV19" i="92" l="1"/>
  <c r="DU38" i="92" l="1"/>
  <c r="DU19" i="92" l="1"/>
  <c r="DT38" i="92" l="1"/>
  <c r="DN38" i="92" l="1"/>
  <c r="DQ38" i="92"/>
  <c r="DO38" i="92"/>
  <c r="DR38" i="92"/>
  <c r="DP38" i="92"/>
  <c r="DT19" i="92"/>
  <c r="DL38" i="92"/>
  <c r="DM38" i="92"/>
  <c r="DO19" i="92" l="1"/>
  <c r="DL19" i="92"/>
  <c r="DM19" i="92"/>
  <c r="DQ19" i="92"/>
  <c r="DR19" i="92"/>
  <c r="DS38" i="92"/>
  <c r="DN19" i="92"/>
  <c r="DP19" i="92"/>
  <c r="DS19" i="92" l="1"/>
  <c r="AP38" i="92" l="1"/>
  <c r="E38" i="92"/>
  <c r="AK38" i="92"/>
  <c r="AH38" i="92"/>
  <c r="AI38" i="92"/>
  <c r="AG38" i="92"/>
  <c r="K38" i="92"/>
  <c r="BP38" i="92"/>
  <c r="AT38" i="92"/>
  <c r="BK38" i="92"/>
  <c r="G38" i="92"/>
  <c r="Z38" i="92"/>
  <c r="AB38" i="92"/>
  <c r="X38" i="92"/>
  <c r="Y38" i="92"/>
  <c r="AJ38" i="92"/>
  <c r="AA38" i="92"/>
  <c r="BI38" i="92"/>
  <c r="D38" i="92"/>
  <c r="BB38" i="92"/>
  <c r="BL38" i="92"/>
  <c r="T38" i="92"/>
  <c r="BH38" i="92"/>
  <c r="BQ38" i="92"/>
  <c r="AU38" i="92"/>
  <c r="AX38" i="92"/>
  <c r="J38" i="92"/>
  <c r="AF38" i="92"/>
  <c r="AZ38" i="92"/>
  <c r="BC38" i="92"/>
  <c r="AW38" i="92"/>
  <c r="I38" i="92"/>
  <c r="M38" i="92"/>
  <c r="R38" i="92"/>
  <c r="BN38" i="92"/>
  <c r="U38" i="92"/>
  <c r="AY38" i="92"/>
  <c r="S38" i="92"/>
  <c r="N38" i="92"/>
  <c r="AL38" i="92"/>
  <c r="BD38" i="92"/>
  <c r="W38" i="92"/>
  <c r="H38" i="92"/>
  <c r="BO38" i="92"/>
  <c r="V38" i="92"/>
  <c r="BJ38" i="92"/>
  <c r="L38" i="92"/>
  <c r="AN38" i="92"/>
  <c r="AV38" i="92"/>
  <c r="F38" i="92"/>
  <c r="BM38" i="92"/>
  <c r="AM38" i="92"/>
  <c r="BA38" i="92"/>
  <c r="AO38" i="92"/>
  <c r="W19" i="92" l="1"/>
  <c r="AX19" i="92"/>
  <c r="T19" i="92"/>
  <c r="D19" i="92"/>
  <c r="Y19" i="92"/>
  <c r="BK19" i="92"/>
  <c r="K19" i="92"/>
  <c r="AK19" i="92"/>
  <c r="U19" i="92"/>
  <c r="AC40" i="92"/>
  <c r="O40" i="92"/>
  <c r="AM19" i="92"/>
  <c r="BO19" i="92"/>
  <c r="AY19" i="92"/>
  <c r="BN19" i="92"/>
  <c r="AZ19" i="92"/>
  <c r="AU19" i="92"/>
  <c r="BL19" i="92"/>
  <c r="BI19" i="92"/>
  <c r="Z19" i="92"/>
  <c r="AT19" i="92"/>
  <c r="AG19" i="92"/>
  <c r="E19" i="92"/>
  <c r="BA19" i="92"/>
  <c r="AN19" i="92"/>
  <c r="BD19" i="92"/>
  <c r="AW19" i="92"/>
  <c r="S19" i="92"/>
  <c r="L19" i="92"/>
  <c r="AL19" i="92"/>
  <c r="BC19" i="92"/>
  <c r="AF19" i="92"/>
  <c r="BQ19" i="92"/>
  <c r="AA19" i="92"/>
  <c r="X19" i="92"/>
  <c r="G19" i="92"/>
  <c r="BP19" i="92"/>
  <c r="AI19" i="92"/>
  <c r="AV19" i="92"/>
  <c r="BM19" i="92"/>
  <c r="R19" i="92"/>
  <c r="V19" i="92"/>
  <c r="BE40" i="92"/>
  <c r="F19" i="92"/>
  <c r="BJ19" i="92"/>
  <c r="N19" i="92"/>
  <c r="M19" i="92"/>
  <c r="J19" i="92"/>
  <c r="BH19" i="92"/>
  <c r="BB19" i="92"/>
  <c r="AJ19" i="92"/>
  <c r="AB19" i="92"/>
  <c r="AH19" i="92"/>
  <c r="AP19" i="92"/>
  <c r="AQ40" i="92"/>
  <c r="I19" i="92"/>
  <c r="AO19" i="92"/>
  <c r="H19" i="92"/>
  <c r="C38" i="92" l="1"/>
  <c r="O39" i="92"/>
  <c r="AC39" i="92"/>
  <c r="Q38" i="92"/>
  <c r="AQ39" i="92"/>
  <c r="AE38" i="92"/>
  <c r="AS38" i="92"/>
  <c r="BE39" i="92"/>
  <c r="Q19" i="92" l="1"/>
  <c r="AC19" i="92" s="1"/>
  <c r="AC38" i="92"/>
  <c r="BE38" i="92"/>
  <c r="AS19" i="92"/>
  <c r="BE19" i="92" s="1"/>
  <c r="BG38" i="92"/>
  <c r="AE19" i="92"/>
  <c r="AQ19" i="92" s="1"/>
  <c r="AQ38" i="92"/>
  <c r="O38" i="92"/>
  <c r="C19" i="92"/>
  <c r="O19" i="92" s="1"/>
  <c r="BG19" i="92" l="1"/>
  <c r="DW40" i="92" l="1"/>
  <c r="DW39" i="92" l="1"/>
  <c r="DK38" i="92"/>
  <c r="DK19" i="92" l="1"/>
  <c r="DW19" i="92" s="1"/>
  <c r="DW38" i="92"/>
  <c r="CY38" i="92" l="1"/>
  <c r="CW38" i="92"/>
  <c r="CX38" i="92"/>
  <c r="CZ38" i="92"/>
  <c r="CW19" i="92" l="1"/>
  <c r="CY19" i="92"/>
  <c r="CX19" i="92"/>
  <c r="CZ19" i="92"/>
  <c r="CT38" i="92" l="1"/>
  <c r="CT19" i="92" l="1"/>
  <c r="CA38" i="92" l="1"/>
  <c r="CP38" i="92"/>
  <c r="CC38" i="92"/>
  <c r="CB38" i="92"/>
  <c r="BS40" i="92"/>
  <c r="BU38" i="92"/>
  <c r="BV38" i="92"/>
  <c r="CQ38" i="92" l="1"/>
  <c r="CC19" i="92"/>
  <c r="CN38" i="92"/>
  <c r="BZ38" i="92"/>
  <c r="CE38" i="92"/>
  <c r="BU19" i="92"/>
  <c r="CP19" i="92"/>
  <c r="BY38" i="92"/>
  <c r="CO38" i="92"/>
  <c r="CD38" i="92"/>
  <c r="BR38" i="92"/>
  <c r="BS39" i="92"/>
  <c r="CA19" i="92"/>
  <c r="BV19" i="92"/>
  <c r="BW38" i="92"/>
  <c r="BX38" i="92"/>
  <c r="CB19" i="92"/>
  <c r="BR19" i="92" l="1"/>
  <c r="BS19" i="92" s="1"/>
  <c r="BS38" i="92"/>
  <c r="BW19" i="92"/>
  <c r="CN19" i="92"/>
  <c r="CD19" i="92"/>
  <c r="CO19" i="92"/>
  <c r="CE19" i="92"/>
  <c r="BY19" i="92"/>
  <c r="CQ19" i="92"/>
  <c r="BZ19" i="92"/>
  <c r="BX19" i="92"/>
  <c r="CS38" i="92"/>
  <c r="CR38" i="92" l="1"/>
  <c r="CS19" i="92"/>
  <c r="CR19" i="92" l="1"/>
  <c r="CG40" i="92" l="1"/>
  <c r="CF38" i="92" l="1"/>
  <c r="CG39" i="92"/>
  <c r="CF19" i="92" l="1"/>
  <c r="CG19" i="92" s="1"/>
  <c r="CG38" i="92"/>
  <c r="CI38" i="92"/>
  <c r="CJ38" i="92"/>
  <c r="CI19" i="92" l="1"/>
  <c r="CJ19" i="92"/>
  <c r="CM38" i="92" l="1"/>
  <c r="CK38" i="92"/>
  <c r="CL38" i="92"/>
  <c r="CU40" i="92"/>
  <c r="CL19" i="92" l="1"/>
  <c r="CU39" i="92"/>
  <c r="CK19" i="92"/>
  <c r="CU38" i="92"/>
  <c r="CM19" i="92"/>
  <c r="CU19" i="92" l="1"/>
  <c r="DM33" i="93" l="1"/>
  <c r="DL33" i="93"/>
  <c r="DO33" i="93"/>
  <c r="DN33" i="93"/>
  <c r="DN18" i="93" l="1"/>
  <c r="DO18" i="93"/>
  <c r="DU33" i="93"/>
  <c r="DZ33" i="93"/>
  <c r="DS33" i="93"/>
  <c r="DQ33" i="93"/>
  <c r="DL18" i="93"/>
  <c r="DT33" i="93"/>
  <c r="DR33" i="93"/>
  <c r="DV33" i="93"/>
  <c r="DM18" i="93"/>
  <c r="DP33" i="93"/>
  <c r="DP18" i="93" l="1"/>
  <c r="DT18" i="93"/>
  <c r="DZ18" i="93"/>
  <c r="DU18" i="93"/>
  <c r="DV18" i="93"/>
  <c r="DQ18" i="93"/>
  <c r="DR18" i="93"/>
  <c r="DS18" i="93"/>
  <c r="EA33" i="93" l="1"/>
  <c r="DY33" i="93"/>
  <c r="DY18" i="93" l="1"/>
  <c r="EA18" i="93"/>
  <c r="EC33" i="93"/>
  <c r="EC18" i="93" l="1"/>
  <c r="ED33" i="93" l="1"/>
  <c r="EE33" i="93"/>
  <c r="EB33" i="93"/>
  <c r="EB18" i="93" l="1"/>
  <c r="EE18" i="93"/>
  <c r="ED18" i="93"/>
  <c r="EG33" i="93" l="1"/>
  <c r="EG18" i="93" l="1"/>
  <c r="EH33" i="93"/>
  <c r="EH18" i="93" l="1"/>
  <c r="EI33" i="93"/>
  <c r="EF33" i="93"/>
  <c r="EF18" i="93" l="1"/>
  <c r="EI18" i="93"/>
  <c r="EK35" i="93" l="1"/>
  <c r="EM33" i="93" l="1"/>
  <c r="EJ33" i="93"/>
  <c r="EK34" i="93"/>
  <c r="EY35" i="93" l="1"/>
  <c r="EJ18" i="93"/>
  <c r="EK18" i="93" s="1"/>
  <c r="EK33" i="93"/>
  <c r="EM18" i="93"/>
  <c r="EN33" i="93" l="1"/>
  <c r="EY34" i="93"/>
  <c r="EN18" i="93" l="1"/>
  <c r="EY18" i="93" s="1"/>
  <c r="EY33" i="93"/>
  <c r="BQ33" i="93" l="1"/>
  <c r="BD33" i="93"/>
  <c r="X33" i="93"/>
  <c r="BH33" i="93"/>
  <c r="K33" i="93"/>
  <c r="BC33" i="93"/>
  <c r="M33" i="93"/>
  <c r="AH33" i="93"/>
  <c r="N33" i="93"/>
  <c r="AZ33" i="93"/>
  <c r="L33" i="93"/>
  <c r="AB33" i="93"/>
  <c r="AF33" i="93"/>
  <c r="BA33" i="93"/>
  <c r="T33" i="93"/>
  <c r="AW33" i="93"/>
  <c r="D33" i="93"/>
  <c r="BK33" i="93"/>
  <c r="AA33" i="93"/>
  <c r="BB33" i="93"/>
  <c r="AJ33" i="93"/>
  <c r="AG33" i="93"/>
  <c r="H33" i="93"/>
  <c r="BJ33" i="93"/>
  <c r="W33" i="93"/>
  <c r="I33" i="93"/>
  <c r="BL33" i="93"/>
  <c r="BI33" i="93"/>
  <c r="AU33" i="93"/>
  <c r="E33" i="93"/>
  <c r="AV33" i="93"/>
  <c r="AO33" i="93"/>
  <c r="J33" i="93"/>
  <c r="G33" i="93"/>
  <c r="AY33" i="93"/>
  <c r="AX33" i="93"/>
  <c r="Z33" i="93"/>
  <c r="AM33" i="93"/>
  <c r="AI33" i="93"/>
  <c r="BP33" i="93"/>
  <c r="F33" i="93"/>
  <c r="BO33" i="93"/>
  <c r="R33" i="93"/>
  <c r="AK33" i="93"/>
  <c r="AP33" i="93"/>
  <c r="BM33" i="93"/>
  <c r="S33" i="93"/>
  <c r="AN33" i="93"/>
  <c r="AT33" i="93"/>
  <c r="AL33" i="93"/>
  <c r="V33" i="93"/>
  <c r="BN33" i="93"/>
  <c r="Y33" i="93"/>
  <c r="U33" i="93"/>
  <c r="BM18" i="93" l="1"/>
  <c r="W18" i="93"/>
  <c r="AW18" i="93"/>
  <c r="AB18" i="93"/>
  <c r="AH18" i="93"/>
  <c r="BH18" i="93"/>
  <c r="AI18" i="93"/>
  <c r="BN18" i="93"/>
  <c r="BL18" i="93"/>
  <c r="AJ18" i="93"/>
  <c r="AF18" i="93"/>
  <c r="L18" i="93"/>
  <c r="X18" i="93"/>
  <c r="Y18" i="93"/>
  <c r="AG18" i="93"/>
  <c r="AN18" i="93"/>
  <c r="AV18" i="93"/>
  <c r="BJ18" i="93"/>
  <c r="BK18" i="93"/>
  <c r="T18" i="93"/>
  <c r="M18" i="93"/>
  <c r="AQ35" i="93"/>
  <c r="R18" i="93"/>
  <c r="AA18" i="93"/>
  <c r="AP18" i="93"/>
  <c r="V18" i="93"/>
  <c r="AK18" i="93"/>
  <c r="E18" i="93"/>
  <c r="I18" i="93"/>
  <c r="BA18" i="93"/>
  <c r="AZ18" i="93"/>
  <c r="BC18" i="93"/>
  <c r="BD18" i="93"/>
  <c r="AX18" i="93"/>
  <c r="AM18" i="93"/>
  <c r="S18" i="93"/>
  <c r="F18" i="93"/>
  <c r="G18" i="93"/>
  <c r="H18" i="93"/>
  <c r="D18" i="93"/>
  <c r="O35" i="93"/>
  <c r="AT18" i="93"/>
  <c r="AO18" i="93"/>
  <c r="BE35" i="93"/>
  <c r="AY18" i="93"/>
  <c r="AL18" i="93"/>
  <c r="Z18" i="93"/>
  <c r="AU18" i="93"/>
  <c r="N18" i="93"/>
  <c r="K18" i="93"/>
  <c r="BQ18" i="93"/>
  <c r="BI18" i="93"/>
  <c r="BO18" i="93"/>
  <c r="AC35" i="93"/>
  <c r="U18" i="93"/>
  <c r="BP18" i="93"/>
  <c r="J18" i="93"/>
  <c r="BB18" i="93"/>
  <c r="AQ34" i="93" l="1"/>
  <c r="AE33" i="93"/>
  <c r="C33" i="93"/>
  <c r="O34" i="93"/>
  <c r="Q33" i="93"/>
  <c r="AC34" i="93"/>
  <c r="BE34" i="93"/>
  <c r="AS33" i="93"/>
  <c r="BG33" i="93"/>
  <c r="BG18" i="93" l="1"/>
  <c r="C18" i="93"/>
  <c r="O18" i="93" s="1"/>
  <c r="O33" i="93"/>
  <c r="AE18" i="93"/>
  <c r="AQ18" i="93" s="1"/>
  <c r="AQ33" i="93"/>
  <c r="AC33" i="93"/>
  <c r="Q18" i="93"/>
  <c r="AC18" i="93" s="1"/>
  <c r="BE33" i="93"/>
  <c r="AS18" i="93"/>
  <c r="BE18" i="93" s="1"/>
  <c r="DG33" i="93" l="1"/>
  <c r="DH33" i="93"/>
  <c r="DW35" i="93" l="1"/>
  <c r="DH18" i="93"/>
  <c r="DG18" i="93"/>
  <c r="DW34" i="93" l="1"/>
  <c r="DK33" i="93"/>
  <c r="DK18" i="93" l="1"/>
  <c r="DW18" i="93" s="1"/>
  <c r="DW33" i="93"/>
  <c r="BV33" i="93" l="1"/>
  <c r="CF33" i="93"/>
  <c r="CP33" i="93"/>
  <c r="CN33" i="93"/>
  <c r="CM33" i="93"/>
  <c r="BY33" i="93"/>
  <c r="CQ33" i="93" l="1"/>
  <c r="CP18" i="93"/>
  <c r="CB33" i="93"/>
  <c r="CA33" i="93"/>
  <c r="BZ33" i="93"/>
  <c r="CG35" i="93"/>
  <c r="CC33" i="93"/>
  <c r="CO33" i="93"/>
  <c r="CF18" i="93"/>
  <c r="BY18" i="93"/>
  <c r="BX33" i="93"/>
  <c r="CD33" i="93"/>
  <c r="CN18" i="93"/>
  <c r="CJ33" i="93"/>
  <c r="CK33" i="93"/>
  <c r="CL33" i="93"/>
  <c r="CE33" i="93"/>
  <c r="BV18" i="93"/>
  <c r="BS35" i="93"/>
  <c r="CM18" i="93"/>
  <c r="BW33" i="93"/>
  <c r="BX18" i="93" l="1"/>
  <c r="CC18" i="93"/>
  <c r="CA18" i="93"/>
  <c r="CB18" i="93"/>
  <c r="BR33" i="93"/>
  <c r="BS34" i="93"/>
  <c r="CJ18" i="93"/>
  <c r="BU33" i="93"/>
  <c r="CG34" i="93"/>
  <c r="CK18" i="93"/>
  <c r="CE18" i="93"/>
  <c r="CI33" i="93"/>
  <c r="BZ18" i="93"/>
  <c r="CQ18" i="93"/>
  <c r="BW18" i="93"/>
  <c r="CL18" i="93"/>
  <c r="CD18" i="93"/>
  <c r="CO18" i="93"/>
  <c r="CI18" i="93" l="1"/>
  <c r="BR18" i="93"/>
  <c r="BS18" i="93" s="1"/>
  <c r="BS33" i="93"/>
  <c r="CG33" i="93"/>
  <c r="BU18" i="93"/>
  <c r="CG18" i="93" s="1"/>
  <c r="CS33" i="93" l="1"/>
  <c r="CU35" i="93"/>
  <c r="CT33" i="93"/>
  <c r="CT18" i="93" l="1"/>
  <c r="CR33" i="93"/>
  <c r="CU34" i="93"/>
  <c r="CS18" i="93"/>
  <c r="CR18" i="93" l="1"/>
  <c r="CU18" i="93" s="1"/>
  <c r="CU33" i="93"/>
  <c r="DE33" i="93" l="1"/>
  <c r="DF33" i="93"/>
  <c r="DB33" i="93"/>
  <c r="DC33" i="93"/>
  <c r="DA33" i="93"/>
  <c r="CX33" i="93"/>
  <c r="CZ33" i="93"/>
  <c r="DD33" i="93"/>
  <c r="CY33" i="93"/>
  <c r="DD18" i="93" l="1"/>
  <c r="CZ18" i="93"/>
  <c r="DF18" i="93"/>
  <c r="DB18" i="93"/>
  <c r="DI35" i="93"/>
  <c r="CX18" i="93"/>
  <c r="DA18" i="93"/>
  <c r="DC18" i="93"/>
  <c r="CY18" i="93"/>
  <c r="DE18" i="93"/>
  <c r="CW33" i="93" l="1"/>
  <c r="DI34" i="93"/>
  <c r="CW18" i="93" l="1"/>
  <c r="DI18" i="93" s="1"/>
  <c r="DI33" i="93"/>
  <c r="DB38" i="92" l="1"/>
  <c r="DA38" i="92" l="1"/>
  <c r="DB19" i="92"/>
  <c r="DD38" i="92" l="1"/>
  <c r="DA19" i="92"/>
  <c r="DE38" i="92" l="1"/>
  <c r="DD19" i="92"/>
  <c r="DC38" i="92"/>
  <c r="DC19" i="92" l="1"/>
  <c r="DE19" i="92"/>
  <c r="DH38" i="92" l="1"/>
  <c r="DF38" i="92"/>
  <c r="DF19" i="92" l="1"/>
  <c r="DI40" i="92"/>
  <c r="DH19" i="92"/>
  <c r="DG38" i="92" l="1"/>
  <c r="DI39" i="92"/>
  <c r="DG19" i="92" l="1"/>
  <c r="DI19" i="92" s="1"/>
  <c r="DI38" i="92"/>
  <c r="D36" i="91" l="1"/>
  <c r="D18" i="91" l="1"/>
  <c r="C36" i="91"/>
  <c r="C18" i="91" l="1"/>
  <c r="F36" i="91" l="1"/>
  <c r="E36" i="91"/>
  <c r="G36" i="91"/>
  <c r="G18" i="91" l="1"/>
  <c r="E18" i="91"/>
  <c r="F18" i="91"/>
  <c r="I36" i="91" l="1"/>
  <c r="I18" i="91" l="1"/>
  <c r="H36" i="91"/>
  <c r="K36" i="91" l="1"/>
  <c r="H18" i="91"/>
  <c r="J36" i="91" l="1"/>
  <c r="K18" i="91"/>
  <c r="L36" i="91"/>
  <c r="L18" i="91" l="1"/>
  <c r="M36" i="91"/>
  <c r="J18" i="91"/>
  <c r="M18" i="91" l="1"/>
  <c r="O38" i="91" l="1"/>
  <c r="R36" i="91" l="1"/>
  <c r="N36" i="91"/>
  <c r="O37" i="91"/>
  <c r="N18" i="91" l="1"/>
  <c r="O18" i="91" s="1"/>
  <c r="O36" i="91"/>
  <c r="R18" i="91"/>
  <c r="S36" i="91"/>
  <c r="Q36" i="91"/>
  <c r="S18" i="91" l="1"/>
  <c r="Q18" i="91"/>
  <c r="U36" i="91" l="1"/>
  <c r="T36" i="91" l="1"/>
  <c r="U18" i="91"/>
  <c r="W36" i="91" l="1"/>
  <c r="T18" i="91"/>
  <c r="W18" i="91" l="1"/>
  <c r="X36" i="91"/>
  <c r="V36" i="91"/>
  <c r="V18" i="91" l="1"/>
  <c r="X18" i="91"/>
  <c r="Y36" i="91" l="1"/>
  <c r="Z36" i="91"/>
  <c r="AA36" i="91" l="1"/>
  <c r="Z18" i="91"/>
  <c r="Y18" i="91"/>
  <c r="AA18" i="91" l="1"/>
  <c r="AC38" i="91" l="1"/>
  <c r="AF36" i="91" l="1"/>
  <c r="AB36" i="91"/>
  <c r="AC37" i="91"/>
  <c r="AE36" i="91" l="1"/>
  <c r="AB18" i="91"/>
  <c r="AC18" i="91" s="1"/>
  <c r="AC36" i="91"/>
  <c r="AF18" i="91"/>
  <c r="AG36" i="91"/>
  <c r="AG18" i="91" l="1"/>
  <c r="AH36" i="91"/>
  <c r="AE18" i="91"/>
  <c r="AH18" i="91" l="1"/>
  <c r="AI36" i="91"/>
  <c r="AI18" i="91" l="1"/>
  <c r="AK36" i="91" l="1"/>
  <c r="AJ36" i="91" l="1"/>
  <c r="AK18" i="91"/>
  <c r="AL36" i="91"/>
  <c r="AL18" i="91" l="1"/>
  <c r="AM36" i="91"/>
  <c r="AJ18" i="91"/>
  <c r="AM18" i="91" l="1"/>
  <c r="AN36" i="91"/>
  <c r="AN18" i="91" l="1"/>
  <c r="AO36" i="91"/>
  <c r="AO18" i="91" l="1"/>
  <c r="AQ38" i="91" l="1"/>
  <c r="AT36" i="91" l="1"/>
  <c r="AP36" i="91"/>
  <c r="AQ37" i="91"/>
  <c r="AP18" i="91" l="1"/>
  <c r="AQ18" i="91" s="1"/>
  <c r="AQ36" i="91"/>
  <c r="AS36" i="91"/>
  <c r="AT18" i="91"/>
  <c r="AU36" i="91"/>
  <c r="AS18" i="91" l="1"/>
  <c r="AU18" i="91"/>
  <c r="AW36" i="91" l="1"/>
  <c r="AX36" i="91" l="1"/>
  <c r="AV36" i="91"/>
  <c r="AW18" i="91"/>
  <c r="AV18" i="91" l="1"/>
  <c r="AX18" i="91"/>
  <c r="AY36" i="91" l="1"/>
  <c r="AZ36" i="91"/>
  <c r="AZ18" i="91" l="1"/>
  <c r="BA36" i="91"/>
  <c r="AY18" i="91"/>
  <c r="BA18" i="91" l="1"/>
  <c r="BB36" i="91" l="1"/>
  <c r="BC36" i="91"/>
  <c r="BC18" i="91" l="1"/>
  <c r="BB18" i="91"/>
  <c r="BE38" i="91" l="1"/>
  <c r="BD36" i="91" l="1"/>
  <c r="BE37" i="91"/>
  <c r="BH36" i="91"/>
  <c r="BH18" i="91" l="1"/>
  <c r="BI36" i="91"/>
  <c r="BD18" i="91"/>
  <c r="BE18" i="91" s="1"/>
  <c r="BE36" i="91"/>
  <c r="BG36" i="91"/>
  <c r="BI18" i="91" l="1"/>
  <c r="BG18" i="91"/>
  <c r="BK36" i="91" l="1"/>
  <c r="BK18" i="91" l="1"/>
  <c r="BL36" i="91"/>
  <c r="BJ36" i="91"/>
  <c r="BJ18" i="91" l="1"/>
  <c r="BL18" i="91"/>
  <c r="BN36" i="91" l="1"/>
  <c r="BN18" i="91" l="1"/>
  <c r="BM36" i="91"/>
  <c r="BO36" i="91"/>
  <c r="BO18" i="91" l="1"/>
  <c r="BM18" i="91"/>
  <c r="BP36" i="91"/>
  <c r="BP18" i="91" l="1"/>
  <c r="BQ36" i="91"/>
  <c r="BQ18" i="91" l="1"/>
  <c r="BS38" i="91" l="1"/>
  <c r="BV36" i="91" l="1"/>
  <c r="BR36" i="91"/>
  <c r="BS37" i="91"/>
  <c r="BU36" i="91" l="1"/>
  <c r="BW36" i="91"/>
  <c r="BR18" i="91"/>
  <c r="BS18" i="91" s="1"/>
  <c r="BS36" i="91"/>
  <c r="BV18" i="91"/>
  <c r="BW18" i="91" l="1"/>
  <c r="BU18" i="91"/>
  <c r="BY36" i="91" l="1"/>
  <c r="BX36" i="91" l="1"/>
  <c r="BY18" i="91"/>
  <c r="CA36" i="91" l="1"/>
  <c r="BX18" i="91"/>
  <c r="BZ36" i="91" l="1"/>
  <c r="CA18" i="91"/>
  <c r="CC36" i="91" l="1"/>
  <c r="BZ18" i="91"/>
  <c r="CB36" i="91" l="1"/>
  <c r="CD36" i="91"/>
  <c r="CC18" i="91"/>
  <c r="CD18" i="91" l="1"/>
  <c r="CB18" i="91"/>
  <c r="CE36" i="91"/>
  <c r="CE18" i="91" l="1"/>
  <c r="CG38" i="91" l="1"/>
  <c r="CJ36" i="91" l="1"/>
  <c r="CF36" i="91"/>
  <c r="CG37" i="91"/>
  <c r="CK36" i="91" l="1"/>
  <c r="CI36" i="91"/>
  <c r="CF18" i="91"/>
  <c r="CG18" i="91" s="1"/>
  <c r="CG36" i="91"/>
  <c r="CJ18" i="91"/>
  <c r="CI18" i="91" l="1"/>
  <c r="CK18" i="91"/>
  <c r="CM36" i="91" l="1"/>
  <c r="CL36" i="91" l="1"/>
  <c r="CM18" i="91"/>
  <c r="CO36" i="91" l="1"/>
  <c r="CL18" i="91"/>
  <c r="CO18" i="91" l="1"/>
  <c r="CN36" i="91"/>
  <c r="CQ36" i="91" l="1"/>
  <c r="CN18" i="91"/>
  <c r="CP36" i="91" l="1"/>
  <c r="CQ18" i="91"/>
  <c r="CR36" i="91"/>
  <c r="CR18" i="91" l="1"/>
  <c r="CS36" i="91"/>
  <c r="CP18" i="91"/>
  <c r="CS18" i="91" l="1"/>
  <c r="CU38" i="91" l="1"/>
  <c r="CX36" i="91" l="1"/>
  <c r="CT36" i="91"/>
  <c r="CU37" i="91"/>
  <c r="CT18" i="91" l="1"/>
  <c r="CU18" i="91" s="1"/>
  <c r="CU36" i="91"/>
  <c r="CY36" i="91"/>
  <c r="CW36" i="91"/>
  <c r="CX18" i="91"/>
  <c r="CW18" i="91" l="1"/>
  <c r="CY18" i="91"/>
  <c r="DA36" i="91" l="1"/>
  <c r="DB36" i="91" l="1"/>
  <c r="CZ36" i="91"/>
  <c r="DA18" i="91"/>
  <c r="CZ18" i="91" l="1"/>
  <c r="DB18" i="91"/>
  <c r="DC36" i="91" l="1"/>
  <c r="DD36" i="91"/>
  <c r="DE36" i="91" l="1"/>
  <c r="DD18" i="91"/>
  <c r="DC18" i="91"/>
  <c r="DF36" i="91" l="1"/>
  <c r="DE18" i="91"/>
  <c r="DG36" i="91" l="1"/>
  <c r="DF18" i="91"/>
  <c r="DG18" i="91" l="1"/>
  <c r="DI38" i="91" l="1"/>
  <c r="DL36" i="91" l="1"/>
  <c r="DH36" i="91"/>
  <c r="DI37" i="91"/>
  <c r="DM36" i="91" l="1"/>
  <c r="DH18" i="91"/>
  <c r="DI18" i="91" s="1"/>
  <c r="DI36" i="91"/>
  <c r="DK36" i="91"/>
  <c r="DL18" i="91"/>
  <c r="DK18" i="91" l="1"/>
  <c r="DM18" i="91"/>
  <c r="DO36" i="91" l="1"/>
  <c r="DO18" i="91" l="1"/>
  <c r="DN36" i="91"/>
  <c r="DQ36" i="91" l="1"/>
  <c r="DN18" i="91"/>
  <c r="DP36" i="91" l="1"/>
  <c r="DQ18" i="91"/>
  <c r="DS36" i="91" l="1"/>
  <c r="DP18" i="91"/>
  <c r="DR36" i="91" l="1"/>
  <c r="DT36" i="91"/>
  <c r="DS18" i="91"/>
  <c r="DU36" i="91" l="1"/>
  <c r="DT18" i="91"/>
  <c r="DR18" i="91"/>
  <c r="DU18" i="91" l="1"/>
  <c r="DW38" i="91" l="1"/>
  <c r="DV36" i="91" l="1"/>
  <c r="DW37" i="91"/>
  <c r="DZ36" i="91"/>
  <c r="DZ18" i="91" l="1"/>
  <c r="DV18" i="91"/>
  <c r="DW18" i="91" s="1"/>
  <c r="DW36" i="91"/>
  <c r="DY36" i="91"/>
  <c r="EA36" i="91"/>
  <c r="DY18" i="91" l="1"/>
  <c r="EA18" i="91"/>
  <c r="EC36" i="91" l="1"/>
  <c r="EC18" i="91" l="1"/>
  <c r="EB36" i="91"/>
  <c r="EB18" i="91" l="1"/>
  <c r="EE36" i="91"/>
  <c r="EE18" i="91" l="1"/>
  <c r="ED36" i="91"/>
  <c r="EG36" i="91" l="1"/>
  <c r="ED18" i="91"/>
  <c r="EF36" i="91" l="1"/>
  <c r="EG18" i="91"/>
  <c r="EH36" i="91"/>
  <c r="EH18" i="91" l="1"/>
  <c r="EN36" i="91"/>
  <c r="EI36" i="91"/>
  <c r="EF18" i="91"/>
  <c r="EI18" i="91" l="1"/>
  <c r="EN18" i="91"/>
  <c r="EK38" i="91"/>
  <c r="EO36" i="91" l="1"/>
  <c r="EY38" i="91"/>
  <c r="EM36" i="91"/>
  <c r="EY37" i="91"/>
  <c r="EJ36" i="91"/>
  <c r="EK37" i="91"/>
  <c r="EJ18" i="91" l="1"/>
  <c r="EK18" i="91" s="1"/>
  <c r="EK36" i="91"/>
  <c r="EM18" i="91"/>
  <c r="EY36" i="91"/>
  <c r="EO18" i="91"/>
  <c r="EY18" i="9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<sst xmlns="http://schemas.openxmlformats.org/spreadsheetml/2006/main" count="2857" uniqueCount="744">
  <si>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</si>
  <si>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</si>
  <si>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</si>
  <si>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</si>
  <si>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</si>
  <si>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</si>
  <si>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</si>
  <si>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</si>
  <si>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</si>
  <si>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</si>
  <si>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</si>
  <si>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</si>
  <si>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</si>
  <si>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</si>
  <si>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</si>
  <si>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</si>
  <si>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</si>
  <si>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</si>
  <si>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</si>
  <si>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</si>
  <si>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</si>
  <si>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</si>
  <si>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</si>
  <si>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</si>
  <si>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</si>
  <si>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</si>
  <si>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</si>
  <si>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</si>
  <si>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</si>
  <si>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</si>
  <si>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</si>
  <si>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</si>
  <si>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</si>
  <si>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</si>
  <si>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</si>
  <si>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</si>
  <si>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</si>
  <si>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</si>
  <si>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</si>
  <si>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</si>
  <si>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</si>
  <si>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</si>
  <si>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</si>
  <si>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</si>
  <si>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</si>
  <si>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</si>
  <si>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</si>
  <si>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</si>
  <si>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</si>
  <si>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</si>
  <si>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</si>
  <si>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</si>
  <si>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</si>
  <si>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</si>
  <si>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</si>
  <si>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</si>
  <si>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</si>
  <si>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</si>
  <si>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</si>
  <si>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</si>
  <si>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</si>
  <si>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</si>
  <si>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</si>
  <si>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</si>
  <si>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</si>
  <si>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</si>
  <si>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</si>
  <si>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</si>
  <si>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</si>
  <si>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</si>
  <si>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</si>
  <si>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</si>
  <si>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</si>
  <si>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</si>
  <si>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</si>
  <si>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</si>
  <si>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</si>
  <si>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</si>
  <si>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</si>
  <si>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</si>
  <si>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</si>
  <si>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</si>
  <si>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</si>
  <si>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</si>
  <si>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</si>
  <si>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</si>
  <si>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</si>
  <si>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</si>
  <si>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</si>
  <si>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</si>
  <si>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</si>
  <si>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</si>
  <si>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</si>
  <si>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</si>
  <si>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</si>
  <si>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</si>
  <si>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</si>
  <si>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</si>
  <si>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</si>
  <si>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</si>
  <si>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</si>
  <si>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</si>
  <si>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</si>
  <si>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</si>
  <si>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</si>
  <si>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</si>
  <si>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</si>
  <si>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</si>
  <si>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</si>
  <si>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</si>
  <si>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</si>
  <si>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</si>
  <si>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</si>
  <si>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</si>
  <si>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</si>
  <si>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</si>
  <si>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</si>
  <si>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</si>
  <si>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</si>
  <si>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</si>
  <si>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</si>
  <si>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</si>
  <si>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</si>
  <si>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</si>
  <si>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</si>
  <si>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</si>
  <si>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</si>
  <si>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</si>
  <si>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</si>
  <si>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</si>
  <si>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</si>
  <si>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</si>
  <si>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</si>
  <si>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</si>
  <si>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</si>
  <si>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</si>
  <si>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</si>
  <si>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</si>
  <si>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</si>
  <si>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</si>
  <si>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</si>
  <si>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</si>
  <si>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</si>
  <si>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</si>
  <si>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</si>
  <si>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</si>
  <si>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</si>
  <si>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</si>
  <si>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</si>
  <si>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</si>
  <si>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</si>
  <si>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</si>
  <si>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</si>
  <si>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</si>
  <si>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</si>
  <si>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</si>
  <si>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</si>
  <si>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</si>
  <si>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</si>
  <si>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</si>
  <si>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</si>
  <si>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</si>
  <si>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</si>
  <si>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</si>
  <si>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</si>
  <si>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</si>
  <si>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</si>
  <si>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</si>
  <si>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</si>
  <si>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</si>
  <si>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</si>
  <si>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</si>
  <si>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</si>
  <si>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</si>
  <si>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</si>
  <si>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</si>
  <si>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</si>
  <si>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</si>
  <si>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</si>
  <si>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</si>
  <si>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</si>
  <si>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</si>
  <si>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</si>
  <si>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</si>
  <si>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</si>
  <si>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</si>
  <si>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</si>
  <si>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</si>
  <si>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</si>
  <si>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</si>
  <si>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</si>
  <si>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</si>
  <si>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</si>
  <si>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</si>
  <si>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</si>
  <si>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</si>
  <si>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</si>
  <si>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</si>
  <si>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</si>
  <si>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</si>
  <si>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</si>
  <si>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</si>
  <si>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</si>
  <si>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</si>
  <si>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</si>
  <si>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</si>
  <si>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</si>
  <si>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</si>
  <si>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</si>
  <si>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</si>
  <si>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</si>
  <si>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</si>
  <si>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</si>
  <si>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</si>
  <si>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</si>
  <si>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</si>
  <si>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</si>
  <si>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</si>
  <si>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</si>
  <si>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</si>
  <si>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</si>
  <si>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</si>
  <si>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</si>
  <si>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</si>
  <si>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</si>
  <si>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</si>
  <si>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</si>
  <si>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</si>
  <si>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</si>
  <si>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</si>
  <si>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</si>
  <si>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</si>
  <si>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</si>
  <si>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</si>
  <si>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</si>
  <si>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</si>
  <si>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</si>
  <si>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</si>
  <si>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</si>
  <si>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</si>
  <si>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</si>
  <si>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</si>
  <si>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</si>
  <si>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</si>
  <si>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</si>
  <si>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</si>
  <si>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</si>
  <si>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</si>
  <si>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</si>
  <si>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</si>
  <si>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</si>
  <si>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</si>
  <si>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</si>
  <si>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</si>
  <si>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</si>
  <si>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</si>
  <si>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</si>
  <si>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</si>
  <si>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</si>
  <si>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</si>
  <si>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</si>
  <si>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</si>
  <si>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</si>
  <si>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</si>
  <si>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</si>
  <si>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</si>
  <si>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</si>
  <si>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</si>
  <si>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</si>
  <si>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</si>
  <si>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</si>
  <si>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</si>
  <si>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</si>
  <si>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</si>
  <si>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</si>
  <si>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</si>
  <si>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</si>
  <si>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</si>
  <si>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</si>
  <si>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</si>
  <si>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</si>
  <si>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</si>
  <si>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</si>
  <si>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</si>
  <si>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</si>
  <si>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</si>
  <si>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</si>
  <si>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</si>
  <si>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</si>
  <si>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</si>
  <si>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</si>
  <si>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</si>
  <si>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</si>
  <si>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</si>
  <si>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</si>
  <si>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</si>
  <si>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</si>
  <si>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</si>
  <si>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</si>
  <si>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</si>
  <si>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</si>
  <si>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</si>
  <si>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</si>
  <si>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</si>
  <si>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</si>
  <si>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</si>
  <si>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</si>
  <si>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</si>
  <si>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</si>
  <si>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</si>
  <si>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</si>
  <si>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</si>
  <si>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</si>
  <si>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</si>
  <si>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</si>
  <si>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</si>
  <si>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</si>
  <si>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</si>
  <si>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</si>
  <si>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</si>
  <si>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</si>
  <si>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</si>
  <si>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</si>
  <si>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</si>
  <si>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</si>
  <si>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</si>
  <si>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</si>
  <si>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</si>
  <si>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</si>
  <si>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</si>
  <si>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</si>
  <si>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</si>
  <si>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</si>
  <si>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</si>
  <si>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</si>
  <si>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</si>
  <si>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</si>
  <si>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</si>
  <si>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</si>
  <si>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</si>
  <si>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</si>
  <si>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</si>
  <si>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</si>
  <si>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</si>
  <si>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</si>
  <si>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</si>
  <si>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</si>
  <si>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</si>
  <si>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</si>
  <si>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</si>
  <si>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</si>
  <si>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</si>
  <si>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</si>
  <si>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</si>
  <si>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</si>
  <si>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</si>
  <si>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</si>
  <si>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</si>
  <si>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</si>
  <si>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</si>
  <si>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</si>
  <si>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</si>
  <si>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</si>
  <si>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</si>
  <si>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</si>
  <si>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</si>
  <si>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</si>
  <si>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</si>
  <si>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</si>
  <si>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</si>
  <si>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</si>
  <si>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</si>
  <si>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</si>
  <si>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</si>
  <si>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</si>
  <si>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</si>
  <si>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</si>
  <si>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</si>
  <si>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</si>
  <si>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</si>
  <si>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</si>
  <si>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</si>
  <si>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</si>
  <si>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</si>
  <si>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</si>
  <si>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</si>
  <si>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</si>
  <si>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</si>
  <si>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</si>
  <si>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</si>
  <si>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</si>
  <si>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</si>
  <si>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</si>
  <si>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</si>
  <si>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</si>
  <si>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</si>
  <si>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</si>
  <si>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</si>
  <si>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</si>
  <si>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</si>
  <si>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</si>
  <si>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</si>
  <si>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</si>
  <si>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</si>
  <si>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</si>
  <si>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</si>
  <si>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</si>
  <si>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</si>
  <si>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</si>
  <si>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</si>
  <si>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</si>
  <si>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</si>
  <si>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</si>
  <si>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</si>
  <si>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</si>
  <si>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</si>
  <si>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</si>
  <si>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</si>
  <si>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</si>
  <si>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</si>
  <si>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</si>
  <si>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</si>
  <si>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</si>
  <si>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</si>
  <si>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</si>
  <si>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</si>
  <si>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</si>
  <si>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</si>
  <si>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</si>
  <si>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</si>
  <si>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</si>
  <si>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</si>
  <si>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</si>
  <si>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</si>
  <si>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</si>
  <si>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</si>
  <si>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</si>
  <si>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</si>
  <si>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</si>
  <si>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</si>
  <si>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</si>
  <si>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</si>
  <si>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</si>
  <si>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</si>
  <si>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</si>
  <si>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</si>
  <si>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</si>
  <si>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</si>
  <si>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</si>
  <si>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</si>
  <si>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</si>
  <si>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</si>
  <si>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</si>
  <si>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</si>
  <si>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</si>
  <si>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</si>
  <si>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</si>
  <si>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</si>
  <si>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</si>
  <si>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</si>
  <si>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</si>
  <si>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</si>
  <si>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</si>
  <si>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</si>
  <si>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</si>
  <si>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</si>
  <si>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</si>
  <si>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</si>
  <si>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</si>
  <si>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</si>
  <si>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</si>
  <si>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</si>
  <si>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</si>
  <si>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</si>
  <si>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</si>
  <si>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</si>
  <si>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</si>
  <si>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</si>
  <si>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</si>
  <si>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</si>
  <si>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</si>
  <si>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</si>
  <si>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</si>
  <si>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</si>
  <si>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</si>
  <si>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</si>
  <si>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</si>
  <si>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</si>
  <si>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</si>
  <si>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</si>
  <si>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</si>
  <si>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</si>
  <si>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</si>
  <si>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</si>
  <si>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</si>
  <si>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</si>
  <si>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</si>
  <si>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</si>
  <si>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</si>
  <si>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</si>
  <si>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</si>
  <si>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</si>
  <si>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</si>
  <si>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</si>
  <si>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</si>
  <si>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</si>
  <si>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</si>
  <si>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</si>
  <si>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</si>
  <si>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</si>
  <si>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</si>
  <si>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</si>
  <si>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</si>
  <si>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</si>
  <si>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</si>
  <si>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</si>
  <si>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</si>
  <si>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</si>
  <si>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</si>
  <si>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</si>
  <si>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</si>
  <si>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</si>
  <si>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</si>
  <si>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</si>
  <si>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</si>
  <si>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</si>
  <si>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</si>
  <si>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</si>
  <si>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</si>
  <si>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</si>
  <si>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</si>
  <si>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</si>
  <si>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</si>
  <si>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</si>
  <si>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</si>
  <si>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</si>
  <si>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</si>
  <si>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</si>
  <si>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</si>
  <si>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</si>
  <si>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</si>
  <si>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</si>
  <si>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</si>
  <si>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</si>
  <si>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</si>
  <si>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</si>
  <si>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</si>
  <si>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</si>
  <si>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</si>
  <si>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</si>
  <si>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</si>
  <si>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</si>
  <si>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</si>
  <si>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</si>
  <si>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</si>
  <si>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</si>
  <si>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</si>
  <si>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</si>
  <si>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</si>
  <si>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</si>
  <si>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</si>
  <si>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</si>
  <si>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</si>
  <si>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</si>
  <si>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</si>
  <si>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</si>
  <si>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</si>
  <si>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</si>
  <si>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</si>
  <si>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</si>
  <si>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</si>
  <si>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</si>
  <si>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</si>
  <si>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</si>
  <si>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</si>
  <si>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</si>
  <si>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</si>
  <si>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</si>
  <si>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</si>
  <si>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</si>
  <si>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</si>
  <si>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</si>
  <si>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</si>
  <si>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</si>
  <si>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</si>
  <si>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</si>
  <si>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</si>
  <si>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</si>
  <si>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</si>
  <si>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</si>
  <si>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</si>
  <si>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</si>
  <si>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</si>
  <si>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</si>
  <si>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</si>
  <si>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</si>
  <si>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</si>
  <si>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</si>
  <si>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</si>
  <si>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</si>
  <si>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</si>
  <si>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</si>
  <si>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</si>
  <si>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</si>
  <si>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</si>
  <si>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</si>
  <si>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</si>
  <si>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</si>
  <si>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</si>
  <si>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</si>
  <si>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</si>
  <si>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</si>
  <si>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</si>
  <si>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</si>
  <si>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</si>
  <si>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</si>
  <si>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</si>
  <si>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</si>
  <si>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</si>
  <si>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</si>
  <si>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</si>
  <si>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</si>
  <si>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</si>
  <si>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</si>
  <si>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</si>
  <si>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</si>
  <si>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</si>
  <si>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</si>
  <si>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</si>
  <si>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</si>
  <si>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</si>
  <si>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</si>
  <si>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</si>
  <si>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</si>
  <si>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</si>
  <si>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</si>
  <si>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</si>
  <si>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</si>
  <si>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</si>
  <si>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</si>
  <si>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</si>
  <si>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</si>
  <si>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</si>
  <si>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</si>
  <si>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</si>
  <si>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</si>
  <si>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</si>
  <si>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</si>
  <si>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</si>
  <si>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</si>
  <si>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</si>
  <si>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</si>
  <si>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</si>
  <si>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</si>
  <si>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</si>
  <si>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</si>
  <si>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</si>
  <si>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</si>
  <si>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</si>
  <si>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</si>
  <si>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</si>
  <si>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</si>
  <si>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</si>
  <si>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</si>
  <si>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</si>
  <si>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</si>
  <si>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</si>
  <si>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</si>
  <si>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</si>
  <si>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</si>
  <si>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</si>
  <si>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</si>
  <si>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</si>
  <si>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</si>
  <si>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</si>
  <si>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</si>
  <si>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</si>
  <si>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</si>
  <si>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</si>
  <si>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</si>
  <si>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</si>
  <si>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r>
      <t xml:space="preserve">Bonos </t>
    </r>
    <r>
      <rPr>
        <vertAlign val="superscript"/>
        <sz val="12"/>
        <rFont val="Garamond"/>
        <family val="1"/>
      </rPr>
      <t>1</t>
    </r>
  </si>
  <si>
    <t>1: En 2020 incluye bonos PDI</t>
  </si>
  <si>
    <t>d/c DEGS</t>
  </si>
  <si>
    <t xml:space="preserve">Bancos 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</si>
  <si>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</si>
  <si>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</si>
  <si>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</si>
  <si>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</si>
  <si>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</si>
  <si>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</si>
  <si>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</si>
  <si>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</si>
  <si>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r>
      <t xml:space="preserve">Inversiones del BIESS </t>
    </r>
    <r>
      <rPr>
        <vertAlign val="superscript"/>
        <sz val="11"/>
        <rFont val="Garamond"/>
        <family val="1"/>
      </rPr>
      <t>2</t>
    </r>
  </si>
  <si>
    <t>Préstamos internos con BEDE</t>
  </si>
  <si>
    <t>Préstamos  con BEDE</t>
  </si>
  <si>
    <t>2: Incluye préstamos netos de créditos al sector privado (hipotecarios, quirografarios y prendarios) , inversiones en acciones y en el sector privado no financiero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</si>
  <si>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</si>
  <si>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</si>
  <si>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</si>
  <si>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</si>
  <si>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</si>
  <si>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</si>
  <si>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</si>
  <si>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</si>
  <si>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</si>
  <si>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</si>
  <si>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</si>
  <si>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</si>
  <si>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</si>
  <si>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</si>
  <si>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</si>
  <si>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</si>
  <si>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</si>
  <si>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</si>
  <si>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</si>
  <si>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</si>
  <si>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</si>
  <si>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</si>
  <si>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</si>
  <si>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</si>
  <si>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</si>
  <si>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</si>
  <si>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</si>
  <si>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</si>
  <si>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</si>
  <si>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</si>
  <si>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</si>
  <si>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</si>
  <si>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</si>
  <si>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</si>
  <si>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</si>
  <si>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</si>
  <si>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</si>
  <si>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</si>
  <si>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</si>
  <si>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</si>
  <si>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</si>
  <si>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</si>
  <si>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</si>
  <si>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</si>
  <si>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</si>
  <si>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Elaborado por: Subsecretaría de Política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</si>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</sst>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5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61" Type="http://schemas.openxmlformats.org/officeDocument/2006/relationships/externalLink" Target="externalLinks/externalLink37.xml"/><Relationship Id="rId8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4048124</xdr:colOff>
      <xdr:row>0</xdr:row>
      <xdr:rowOff>0</xdr:rowOff>
    </xdr:from>
    <xdr:to>
      <xdr:col>5</xdr:col>
      <xdr:colOff>64769</xdr:colOff>
      <xdr:row>4</xdr:row>
      <xdr:rowOff>123824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96673-4163-4C39-8EFF-919ADFF63A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4810124" y="0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4676775</xdr:colOff>
      <xdr:row>12</xdr:row>
      <xdr:rowOff>152400</xdr:rowOff>
    </xdr:from>
    <xdr:to>
      <xdr:col>2</xdr:col>
      <xdr:colOff>390525</xdr:colOff>
      <xdr:row>15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4F1304-3D57-4EDF-A1A6-7099C1417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3390900"/>
          <a:ext cx="11620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323168</xdr:colOff>
      <xdr:row>4</xdr:row>
      <xdr:rowOff>168389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FE728C-8FED-4AD0-84BC-9EAD6C10300C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1557"/>
          <a:ext cx="3059225" cy="2707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093EA1-5446-46AF-9B15-3EFE075CB1A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1352551</xdr:colOff>
      <xdr:row>0</xdr:row>
      <xdr:rowOff>76201</xdr:rowOff>
    </xdr:from>
    <xdr:to>
      <xdr:col>1</xdr:col>
      <xdr:colOff>2514601</xdr:colOff>
      <xdr:row>1</xdr:row>
      <xdr:rowOff>438151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2F37FF-931E-4EF3-B95F-671248C4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1" y="76201"/>
          <a:ext cx="116205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913C52-EE52-4B4D-9868-ADDBBD3245D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1352551</xdr:colOff>
      <xdr:row>0</xdr:row>
      <xdr:rowOff>76201</xdr:rowOff>
    </xdr:from>
    <xdr:to>
      <xdr:col>1</xdr:col>
      <xdr:colOff>2514601</xdr:colOff>
      <xdr:row>1</xdr:row>
      <xdr:rowOff>438151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CFA4B-16BB-41F0-AB5B-483D079C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1" y="76201"/>
          <a:ext cx="1162050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787D19-FEFA-4281-A8B0-688573889A3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1352551</xdr:colOff>
      <xdr:row>0</xdr:row>
      <xdr:rowOff>76201</xdr:rowOff>
    </xdr:from>
    <xdr:to>
      <xdr:col>1</xdr:col>
      <xdr:colOff>2514601</xdr:colOff>
      <xdr:row>1</xdr:row>
      <xdr:rowOff>438151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4C2F6A-528D-46AC-8E3A-3D350668B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1" y="76201"/>
          <a:ext cx="1162050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8D087-A825-495B-B046-CC3BC1C45FC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1352551</xdr:colOff>
      <xdr:row>0</xdr:row>
      <xdr:rowOff>76201</xdr:rowOff>
    </xdr:from>
    <xdr:to>
      <xdr:col>1</xdr:col>
      <xdr:colOff>2514601</xdr:colOff>
      <xdr:row>1</xdr:row>
      <xdr:rowOff>438151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130917-B4EE-422D-8AA0-7752C5D6C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1" y="76201"/>
          <a:ext cx="1162050" cy="552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1352550</xdr:colOff>
      <xdr:row>1</xdr:row>
      <xdr:rowOff>419100</xdr:rowOff>
    </xdr:from>
    <xdr:to>
      <xdr:col>1</xdr:col>
      <xdr:colOff>4509406</xdr:colOff>
      <xdr:row>1</xdr:row>
      <xdr:rowOff>583747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57898-D771-4769-9656-374F496467FF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2114550" y="609600"/>
          <a:ext cx="3156856" cy="164647"/>
        </a:xfrm>
        <a:prstGeom prst="rect">
          <a:avLst/>
        </a:prstGeom>
      </xdr:spPr>
    </xdr:pic>
    <xdr:clientData/>
  </xdr:twoCellAnchor>
  <xdr:twoCellAnchor editAs="oneCell">
    <xdr:from>
      <xdr:col>1</xdr:col>
      <xdr:colOff>1352551</xdr:colOff>
      <xdr:row>0</xdr:row>
      <xdr:rowOff>76201</xdr:rowOff>
    </xdr:from>
    <xdr:to>
      <xdr:col>1</xdr:col>
      <xdr:colOff>2514601</xdr:colOff>
      <xdr:row>1</xdr:row>
      <xdr:rowOff>438151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0240DD-EEE3-4CB5-B51E-4659746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14551" y="76201"/>
          <a:ext cx="1162050" cy="552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abSelected="1" zoomScaleNormal="100" workbookViewId="0">
      <selection activeCell="B20" sqref="B20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743</v>
      </c>
    </row>
    <row r="7" spans="2:2" x14ac:dyDescent="0.25">
      <c r="B7" s="716" t="s">
        <v>705</v>
      </c>
    </row>
    <row r="8" spans="2:2" x14ac:dyDescent="0.25">
      <c r="B8" s="716" t="s">
        <v>706</v>
      </c>
    </row>
    <row r="9" spans="2:2" x14ac:dyDescent="0.25">
      <c r="B9" s="716" t="s">
        <v>711</v>
      </c>
    </row>
    <row r="10" spans="2:2" x14ac:dyDescent="0.25">
      <c r="B10" s="716" t="s">
        <v>707</v>
      </c>
    </row>
    <row r="11" spans="2:2" x14ac:dyDescent="0.25">
      <c r="B11" s="716" t="s">
        <v>708</v>
      </c>
    </row>
    <row r="12" spans="2:2" x14ac:dyDescent="0.25">
      <c r="B12" s="716" t="s">
        <v>709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13" activePane="bottomLeft" state="frozen"/>
      <selection pane="bottomLeft" activeCell="B14" sqref="B14:O1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64" t="s">
        <v>712</v>
      </c>
      <c r="E2" s="764"/>
      <c r="F2" s="764"/>
      <c r="G2" s="764"/>
      <c r="H2" s="764"/>
      <c r="I2" s="764"/>
      <c r="J2" s="764"/>
      <c r="K2" s="764"/>
      <c r="L2" s="764"/>
      <c r="M2" s="764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65" t="s">
        <v>713</v>
      </c>
      <c r="E3" s="765"/>
      <c r="F3" s="765"/>
      <c r="G3" s="765"/>
      <c r="H3" s="765"/>
      <c r="I3" s="765"/>
      <c r="J3" s="765"/>
      <c r="K3" s="765"/>
      <c r="L3" s="765"/>
      <c r="M3" s="765"/>
      <c r="N3" s="719"/>
      <c r="O3" s="719"/>
      <c r="P3" s="719"/>
      <c r="Q3" s="719"/>
      <c r="S3" s="718"/>
      <c r="T3" s="718"/>
      <c r="U3" s="718"/>
    </row>
    <row r="4" spans="2:21" ht="21" x14ac:dyDescent="0.35">
      <c r="D4" s="766" t="s">
        <v>732</v>
      </c>
      <c r="E4" s="766"/>
      <c r="F4" s="766"/>
      <c r="G4" s="766"/>
      <c r="H4" s="766"/>
      <c r="I4" s="766"/>
      <c r="J4" s="766"/>
      <c r="K4" s="766"/>
      <c r="L4" s="766"/>
      <c r="M4" s="766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67"/>
      <c r="F5" s="767"/>
      <c r="G5" s="767"/>
      <c r="H5" s="767"/>
      <c r="I5" s="767"/>
      <c r="J5" s="767"/>
      <c r="K5" s="767"/>
      <c r="L5" s="767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714</v>
      </c>
    </row>
    <row r="9" spans="2:21" ht="16.5" thickBot="1" x14ac:dyDescent="0.3"/>
    <row r="10" spans="2:21" ht="36.75" customHeight="1" thickBot="1" x14ac:dyDescent="0.3">
      <c r="B10" s="768" t="s">
        <v>715</v>
      </c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70"/>
    </row>
    <row r="11" spans="2:21" ht="32.25" customHeight="1" thickBot="1" x14ac:dyDescent="0.3">
      <c r="B11" s="758" t="s">
        <v>716</v>
      </c>
      <c r="C11" s="759"/>
      <c r="D11" s="759"/>
      <c r="E11" s="759"/>
      <c r="F11" s="759"/>
      <c r="G11" s="759"/>
      <c r="H11" s="759"/>
      <c r="I11" s="760"/>
      <c r="J11" s="761" t="s">
        <v>717</v>
      </c>
      <c r="K11" s="762"/>
      <c r="L11" s="762"/>
      <c r="M11" s="762"/>
      <c r="N11" s="762"/>
      <c r="O11" s="763"/>
    </row>
    <row r="12" spans="2:21" ht="40.5" customHeight="1" x14ac:dyDescent="0.25">
      <c r="B12" s="746" t="s">
        <v>718</v>
      </c>
      <c r="C12" s="747"/>
      <c r="D12" s="747"/>
      <c r="E12" s="748"/>
      <c r="F12" s="749" t="s">
        <v>719</v>
      </c>
      <c r="G12" s="750"/>
      <c r="H12" s="751"/>
      <c r="I12" s="725" t="s">
        <v>184</v>
      </c>
      <c r="J12" s="752" t="s">
        <v>720</v>
      </c>
      <c r="K12" s="753"/>
      <c r="L12" s="754" t="s">
        <v>721</v>
      </c>
      <c r="M12" s="754" t="s">
        <v>722</v>
      </c>
      <c r="N12" s="756" t="s">
        <v>723</v>
      </c>
      <c r="O12" s="737" t="s">
        <v>724</v>
      </c>
    </row>
    <row r="13" spans="2:21" ht="87.75" customHeight="1" thickBot="1" x14ac:dyDescent="0.3">
      <c r="B13" s="739" t="s">
        <v>725</v>
      </c>
      <c r="C13" s="740"/>
      <c r="D13" s="741"/>
      <c r="E13" s="726" t="s">
        <v>733</v>
      </c>
      <c r="F13" s="727" t="s">
        <v>726</v>
      </c>
      <c r="G13" s="726" t="s">
        <v>44</v>
      </c>
      <c r="H13" s="728" t="s">
        <v>45</v>
      </c>
      <c r="I13" s="729" t="s">
        <v>727</v>
      </c>
      <c r="J13" s="730" t="s">
        <v>728</v>
      </c>
      <c r="K13" s="731" t="s">
        <v>729</v>
      </c>
      <c r="L13" s="755"/>
      <c r="M13" s="755"/>
      <c r="N13" s="757"/>
      <c r="O13" s="738"/>
    </row>
    <row r="14" spans="2:21" ht="115.5" customHeight="1" x14ac:dyDescent="0.25">
      <c r="B14" s="742" t="s">
        <v>737</v>
      </c>
      <c r="C14" s="742"/>
      <c r="D14" s="742"/>
      <c r="E14" s="742"/>
      <c r="F14" s="742"/>
      <c r="G14" s="742"/>
      <c r="H14" s="742"/>
      <c r="I14" s="743"/>
      <c r="J14" s="743"/>
      <c r="K14" s="743"/>
      <c r="L14" s="743"/>
      <c r="M14" s="743"/>
      <c r="N14" s="743"/>
      <c r="O14" s="743"/>
    </row>
    <row r="15" spans="2:21" x14ac:dyDescent="0.25">
      <c r="F15" s="714"/>
    </row>
    <row r="17" spans="2:16" x14ac:dyDescent="0.25">
      <c r="B17" s="732" t="s">
        <v>738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739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45" t="s">
        <v>730</v>
      </c>
      <c r="C20" s="745"/>
      <c r="D20" s="744" t="s">
        <v>731</v>
      </c>
      <c r="E20" s="744"/>
      <c r="F20" s="744"/>
      <c r="G20" s="744"/>
      <c r="H20" s="744"/>
      <c r="I20" s="744"/>
      <c r="J20" s="744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44"/>
      <c r="E21" s="744"/>
      <c r="F21" s="744"/>
      <c r="G21" s="744"/>
      <c r="H21" s="744"/>
      <c r="I21" s="744"/>
      <c r="J21" s="744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734</v>
      </c>
    </row>
  </sheetData>
  <mergeCells count="18">
    <mergeCell ref="B11:I11"/>
    <mergeCell ref="J11:O11"/>
    <mergeCell ref="D2:M2"/>
    <mergeCell ref="D3:M3"/>
    <mergeCell ref="D4:M4"/>
    <mergeCell ref="E5:L5"/>
    <mergeCell ref="B10:O10"/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EZ47"/>
  <sheetViews>
    <sheetView zoomScale="90" zoomScaleNormal="90" workbookViewId="0">
      <pane xSplit="2" ySplit="6" topLeftCell="EH18" activePane="bottomRight" state="frozen"/>
      <selection activeCell="B43" sqref="B43"/>
      <selection pane="topRight" activeCell="B43" sqref="B43"/>
      <selection pane="bottomLeft" activeCell="B43" sqref="B43"/>
      <selection pane="bottomRight" activeCell="EZ32" sqref="EZ3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45" width="10.140625" style="9" customWidth="1"/>
    <col min="146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679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734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/>
      <c r="EQ6" s="701"/>
      <c r="ER6" s="701"/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-864.85370507988046</v>
      </c>
      <c r="D7" s="542">
        <v>821.53086184143103</v>
      </c>
      <c r="E7" s="542">
        <v>570.99055937251933</v>
      </c>
      <c r="F7" s="542">
        <v>-307.16515596285035</v>
      </c>
      <c r="G7" s="542">
        <v>85.145493756388532</v>
      </c>
      <c r="H7" s="542">
        <v>882.17971403671663</v>
      </c>
      <c r="I7" s="542">
        <v>97.221945694368515</v>
      </c>
      <c r="J7" s="542">
        <v>836.13903410515013</v>
      </c>
      <c r="K7" s="542">
        <v>723.60472021003716</v>
      </c>
      <c r="L7" s="542">
        <v>769.49192755073136</v>
      </c>
      <c r="M7" s="542">
        <v>1209.3182501335555</v>
      </c>
      <c r="N7" s="542">
        <v>3101.1228135520614</v>
      </c>
      <c r="O7" s="542">
        <f t="shared" ref="O7:O43" si="0">+SUM(C7:N7)</f>
        <v>7924.7264592102292</v>
      </c>
      <c r="P7" s="573"/>
      <c r="Q7" s="542">
        <v>-703.38272836686792</v>
      </c>
      <c r="R7" s="542">
        <v>797.24704890935936</v>
      </c>
      <c r="S7" s="542">
        <v>369.47334186823446</v>
      </c>
      <c r="T7" s="542">
        <v>133.73906158044701</v>
      </c>
      <c r="U7" s="542">
        <v>204.82206970291691</v>
      </c>
      <c r="V7" s="542">
        <v>296.38905002317824</v>
      </c>
      <c r="W7" s="542">
        <v>683.62974339460015</v>
      </c>
      <c r="X7" s="542">
        <v>820.56471522354332</v>
      </c>
      <c r="Y7" s="542">
        <v>633.88039809473366</v>
      </c>
      <c r="Z7" s="542">
        <v>974.68985741992765</v>
      </c>
      <c r="AA7" s="542">
        <v>736.80829720281872</v>
      </c>
      <c r="AB7" s="542">
        <v>3375.9188717026123</v>
      </c>
      <c r="AC7" s="542">
        <f t="shared" ref="AC7:AC43" si="1">+SUM(Q7:AB7)</f>
        <v>8323.7797267555034</v>
      </c>
      <c r="AD7" s="573"/>
      <c r="AE7" s="542">
        <v>-638.7109528163578</v>
      </c>
      <c r="AF7" s="542">
        <v>243.66906636424392</v>
      </c>
      <c r="AG7" s="542">
        <v>704.49179706509676</v>
      </c>
      <c r="AH7" s="542">
        <v>-466.30814988028305</v>
      </c>
      <c r="AI7" s="542">
        <v>570.55129379484288</v>
      </c>
      <c r="AJ7" s="542">
        <v>518.9703964895416</v>
      </c>
      <c r="AK7" s="542">
        <v>-404.59356026479827</v>
      </c>
      <c r="AL7" s="542">
        <v>708.09736060970727</v>
      </c>
      <c r="AM7" s="542">
        <v>635.22994157042376</v>
      </c>
      <c r="AN7" s="542">
        <v>832.51978585106281</v>
      </c>
      <c r="AO7" s="542">
        <v>734.16243775423118</v>
      </c>
      <c r="AP7" s="542">
        <v>3296.2229627398929</v>
      </c>
      <c r="AQ7" s="542">
        <f t="shared" ref="AQ7:AQ43" si="2">+SUM(AE7:AP7)</f>
        <v>6734.3023792776039</v>
      </c>
      <c r="AR7" s="573"/>
      <c r="AS7" s="542">
        <v>-294.87761359511569</v>
      </c>
      <c r="AT7" s="542">
        <v>939.23188675736355</v>
      </c>
      <c r="AU7" s="542">
        <v>1098.8341700043111</v>
      </c>
      <c r="AV7" s="542">
        <v>51.527975615964351</v>
      </c>
      <c r="AW7" s="542">
        <v>563.75393681190462</v>
      </c>
      <c r="AX7" s="542">
        <v>801.61700815902441</v>
      </c>
      <c r="AY7" s="542">
        <v>387.73239207917914</v>
      </c>
      <c r="AZ7" s="542">
        <v>666.23742283536831</v>
      </c>
      <c r="BA7" s="542">
        <v>948.44264274440638</v>
      </c>
      <c r="BB7" s="542">
        <v>709.49462387590665</v>
      </c>
      <c r="BC7" s="542">
        <v>1255.3897708936406</v>
      </c>
      <c r="BD7" s="542">
        <v>2987.0172209098673</v>
      </c>
      <c r="BE7" s="542">
        <f t="shared" ref="BE7:BE43" si="3">+SUM(AS7:BD7)</f>
        <v>10114.401437091821</v>
      </c>
      <c r="BF7" s="573"/>
      <c r="BG7" s="542">
        <v>-699.70564006936593</v>
      </c>
      <c r="BH7" s="542">
        <v>563.37215843627018</v>
      </c>
      <c r="BI7" s="542">
        <v>943.58774540232889</v>
      </c>
      <c r="BJ7" s="542">
        <v>-26.498886759849029</v>
      </c>
      <c r="BK7" s="542">
        <v>193.63631184036558</v>
      </c>
      <c r="BL7" s="542">
        <v>564.1898229778426</v>
      </c>
      <c r="BM7" s="542">
        <v>-102.58141824682843</v>
      </c>
      <c r="BN7" s="542">
        <v>658.38849597765511</v>
      </c>
      <c r="BO7" s="542">
        <v>46.175563252161282</v>
      </c>
      <c r="BP7" s="542">
        <v>395.2047653821005</v>
      </c>
      <c r="BQ7" s="542">
        <v>678.06545445313031</v>
      </c>
      <c r="BR7" s="542">
        <v>2884.3563682328941</v>
      </c>
      <c r="BS7" s="542">
        <f t="shared" ref="BS7:BS43" si="4">+SUM(BG7:BR7)</f>
        <v>6098.1907408787047</v>
      </c>
      <c r="BT7" s="573"/>
      <c r="BU7" s="542">
        <v>-696.73742870819751</v>
      </c>
      <c r="BV7" s="542">
        <v>178.7739252708825</v>
      </c>
      <c r="BW7" s="542">
        <v>443.3212821504726</v>
      </c>
      <c r="BX7" s="542">
        <v>-246.75279994472521</v>
      </c>
      <c r="BY7" s="542">
        <v>-136.76786719715255</v>
      </c>
      <c r="BZ7" s="542">
        <v>310.13318540172986</v>
      </c>
      <c r="CA7" s="542">
        <v>165.21571307346085</v>
      </c>
      <c r="CB7" s="542">
        <v>31.199596553543415</v>
      </c>
      <c r="CC7" s="542">
        <v>479.84831264402192</v>
      </c>
      <c r="CD7" s="542">
        <v>206.47657842481885</v>
      </c>
      <c r="CE7" s="542">
        <v>-56.815027016223212</v>
      </c>
      <c r="CF7" s="542">
        <v>2387.7768933999105</v>
      </c>
      <c r="CG7" s="542">
        <f t="shared" ref="CG7:CG43" si="5">+SUM(BU7:CF7)</f>
        <v>3065.672364052542</v>
      </c>
      <c r="CH7" s="573"/>
      <c r="CI7" s="542">
        <v>-465.39384996025592</v>
      </c>
      <c r="CJ7" s="542">
        <v>140.76089912005227</v>
      </c>
      <c r="CK7" s="542">
        <v>385.75160771122319</v>
      </c>
      <c r="CL7" s="542">
        <v>-344.15449413372335</v>
      </c>
      <c r="CM7" s="542">
        <v>-41.693523231473137</v>
      </c>
      <c r="CN7" s="542">
        <v>346.82117739101113</v>
      </c>
      <c r="CO7" s="542">
        <v>534.49029039566176</v>
      </c>
      <c r="CP7" s="542">
        <v>67.689373061362858</v>
      </c>
      <c r="CQ7" s="542">
        <v>91.256593295177026</v>
      </c>
      <c r="CR7" s="542">
        <v>155.54861485896981</v>
      </c>
      <c r="CS7" s="542">
        <v>854.08655040003896</v>
      </c>
      <c r="CT7" s="542">
        <v>2063.4253391437869</v>
      </c>
      <c r="CU7" s="542">
        <f t="shared" ref="CU7:CU43" si="6">+SUM(CI7:CT7)</f>
        <v>3788.5885780518315</v>
      </c>
      <c r="CV7" s="573"/>
      <c r="CW7" s="542">
        <v>-374.52581657863948</v>
      </c>
      <c r="CX7" s="542">
        <v>114.84892547954814</v>
      </c>
      <c r="CY7" s="542">
        <v>-53.084809388041776</v>
      </c>
      <c r="CZ7" s="542">
        <v>398.85304432795056</v>
      </c>
      <c r="DA7" s="542">
        <v>850.78432659267423</v>
      </c>
      <c r="DB7" s="542">
        <v>1093.5759539658466</v>
      </c>
      <c r="DC7" s="542">
        <v>816.6080976655262</v>
      </c>
      <c r="DD7" s="542">
        <v>760.56322901114163</v>
      </c>
      <c r="DE7" s="542">
        <v>-203.9238103308553</v>
      </c>
      <c r="DF7" s="542">
        <v>662.75820044264765</v>
      </c>
      <c r="DG7" s="542">
        <v>449.66859645010391</v>
      </c>
      <c r="DH7" s="542">
        <v>2579.3792681522036</v>
      </c>
      <c r="DI7" s="542">
        <f t="shared" ref="DI7:DI43" si="7">+SUM(CW7:DH7)</f>
        <v>7095.5052057901057</v>
      </c>
      <c r="DJ7" s="573"/>
      <c r="DK7" s="542">
        <v>-322.44911028152001</v>
      </c>
      <c r="DL7" s="542">
        <v>84.713854103474205</v>
      </c>
      <c r="DM7" s="542">
        <v>91.608729299503011</v>
      </c>
      <c r="DN7" s="542">
        <v>-417.28178353830208</v>
      </c>
      <c r="DO7" s="542">
        <v>392.2725785938037</v>
      </c>
      <c r="DP7" s="542">
        <v>-29.205974840445379</v>
      </c>
      <c r="DQ7" s="542">
        <v>191.84684143008826</v>
      </c>
      <c r="DR7" s="542">
        <v>487.0920268256682</v>
      </c>
      <c r="DS7" s="542">
        <v>-870.45496299690012</v>
      </c>
      <c r="DT7" s="542">
        <v>-263.00112022665007</v>
      </c>
      <c r="DU7" s="542">
        <v>-161.31180652173225</v>
      </c>
      <c r="DV7" s="542">
        <v>2528.3882090067882</v>
      </c>
      <c r="DW7" s="542">
        <f t="shared" ref="DW7:DW43" si="8">+SUM(DK7:DV7)</f>
        <v>1712.2174808537757</v>
      </c>
      <c r="DX7" s="573"/>
      <c r="DY7" s="542">
        <v>-672.70053451272679</v>
      </c>
      <c r="DZ7" s="542">
        <v>302.92083576089135</v>
      </c>
      <c r="EA7" s="542">
        <v>-487.62292761830076</v>
      </c>
      <c r="EB7" s="542">
        <v>-380.03966051118095</v>
      </c>
      <c r="EC7" s="542">
        <v>-646.56353674432694</v>
      </c>
      <c r="ED7" s="542">
        <v>60.021473246604273</v>
      </c>
      <c r="EE7" s="542">
        <v>-120.07750573059957</v>
      </c>
      <c r="EF7" s="542">
        <v>-35.623109395890424</v>
      </c>
      <c r="EG7" s="542">
        <v>-464.95920602990145</v>
      </c>
      <c r="EH7" s="542">
        <v>71.792895436920844</v>
      </c>
      <c r="EI7" s="542">
        <v>377.88831870133708</v>
      </c>
      <c r="EJ7" s="542">
        <v>2016.0388342084025</v>
      </c>
      <c r="EK7" s="542">
        <f t="shared" ref="EK7:EK43" si="9">+SUM(DY7:EJ7)</f>
        <v>21.075876811229136</v>
      </c>
      <c r="EL7" s="573"/>
      <c r="EM7" s="542">
        <v>-840.68779102709505</v>
      </c>
      <c r="EN7" s="542">
        <v>535.02378324722622</v>
      </c>
      <c r="EO7" s="542">
        <v>25.457448022616518</v>
      </c>
      <c r="EP7" s="542"/>
      <c r="EQ7" s="542"/>
      <c r="ER7" s="542"/>
      <c r="ES7" s="542"/>
      <c r="ET7" s="542"/>
      <c r="EU7" s="542"/>
      <c r="EV7" s="542"/>
      <c r="EW7" s="542"/>
      <c r="EX7" s="542"/>
      <c r="EY7" s="542">
        <f t="shared" ref="EY7:EY43" si="10">+SUM(EM7:EX7)</f>
        <v>-280.20655975725231</v>
      </c>
      <c r="EZ7" s="573"/>
    </row>
    <row r="8" spans="2:156" ht="15.75" x14ac:dyDescent="0.25">
      <c r="B8" s="688" t="s">
        <v>94</v>
      </c>
      <c r="C8" s="521">
        <f>+C9+C10</f>
        <v>139.41916698999745</v>
      </c>
      <c r="D8" s="521">
        <f t="shared" ref="D8:N8" si="11">+D9+D10</f>
        <v>157.09714695543795</v>
      </c>
      <c r="E8" s="521">
        <f t="shared" si="11"/>
        <v>157.70959078599213</v>
      </c>
      <c r="F8" s="521">
        <f t="shared" si="11"/>
        <v>184.14758520119531</v>
      </c>
      <c r="G8" s="521">
        <f t="shared" si="11"/>
        <v>200.51459130338304</v>
      </c>
      <c r="H8" s="521">
        <f t="shared" si="11"/>
        <v>142.90320714219712</v>
      </c>
      <c r="I8" s="521">
        <f t="shared" si="11"/>
        <v>143.32045769069265</v>
      </c>
      <c r="J8" s="521">
        <f t="shared" si="11"/>
        <v>304.71984297764766</v>
      </c>
      <c r="K8" s="521">
        <f t="shared" si="11"/>
        <v>284.30612532477255</v>
      </c>
      <c r="L8" s="521">
        <f t="shared" si="11"/>
        <v>284.82173884839801</v>
      </c>
      <c r="M8" s="521">
        <f t="shared" si="11"/>
        <v>169.52811483141335</v>
      </c>
      <c r="N8" s="521">
        <f t="shared" si="11"/>
        <v>381.78436383837783</v>
      </c>
      <c r="O8" s="521">
        <f t="shared" si="0"/>
        <v>2550.2719318895051</v>
      </c>
      <c r="P8" s="684"/>
      <c r="Q8" s="521">
        <f>+Q9+Q10</f>
        <v>254.773706122014</v>
      </c>
      <c r="R8" s="521">
        <f t="shared" ref="R8:AB8" si="12">+R9+R10</f>
        <v>297.93620231656456</v>
      </c>
      <c r="S8" s="521">
        <f t="shared" si="12"/>
        <v>407.62411413322019</v>
      </c>
      <c r="T8" s="521">
        <f t="shared" si="12"/>
        <v>416.06166018207352</v>
      </c>
      <c r="U8" s="521">
        <f t="shared" si="12"/>
        <v>446.49937863374134</v>
      </c>
      <c r="V8" s="521">
        <f t="shared" si="12"/>
        <v>727.57248101507287</v>
      </c>
      <c r="W8" s="521">
        <f t="shared" si="12"/>
        <v>407.10148237527591</v>
      </c>
      <c r="X8" s="521">
        <f t="shared" si="12"/>
        <v>315.31510141842563</v>
      </c>
      <c r="Y8" s="521">
        <f t="shared" si="12"/>
        <v>690.93590437357375</v>
      </c>
      <c r="Z8" s="521">
        <f t="shared" si="12"/>
        <v>305.50795334209079</v>
      </c>
      <c r="AA8" s="521">
        <f t="shared" si="12"/>
        <v>269.76157018829338</v>
      </c>
      <c r="AB8" s="521">
        <f t="shared" si="12"/>
        <v>443.22447138439634</v>
      </c>
      <c r="AC8" s="521">
        <f t="shared" si="1"/>
        <v>4982.3140254847413</v>
      </c>
      <c r="AD8" s="684"/>
      <c r="AE8" s="521">
        <f>+AE9+AE10</f>
        <v>243.04905140633758</v>
      </c>
      <c r="AF8" s="521">
        <f t="shared" ref="AF8:AP8" si="13">+AF9+AF10</f>
        <v>739.42742241782423</v>
      </c>
      <c r="AG8" s="521">
        <f t="shared" si="13"/>
        <v>1103.5223698273719</v>
      </c>
      <c r="AH8" s="521">
        <f t="shared" si="13"/>
        <v>637.51112654309657</v>
      </c>
      <c r="AI8" s="521">
        <f t="shared" si="13"/>
        <v>245.48390688482101</v>
      </c>
      <c r="AJ8" s="521">
        <f t="shared" si="13"/>
        <v>632.42368620515151</v>
      </c>
      <c r="AK8" s="521">
        <f t="shared" si="13"/>
        <v>251.53321488873371</v>
      </c>
      <c r="AL8" s="521">
        <f t="shared" si="13"/>
        <v>283.01088630183585</v>
      </c>
      <c r="AM8" s="521">
        <f t="shared" si="13"/>
        <v>466.30768470372226</v>
      </c>
      <c r="AN8" s="521">
        <f t="shared" si="13"/>
        <v>275.24966913009501</v>
      </c>
      <c r="AO8" s="521">
        <f t="shared" si="13"/>
        <v>481.18310180444576</v>
      </c>
      <c r="AP8" s="521">
        <f t="shared" si="13"/>
        <v>2045.2958560313737</v>
      </c>
      <c r="AQ8" s="521">
        <f t="shared" si="2"/>
        <v>7403.9979761448085</v>
      </c>
      <c r="AR8" s="684"/>
      <c r="AS8" s="521">
        <f>+AS9+AS10</f>
        <v>489.91185623430431</v>
      </c>
      <c r="AT8" s="521">
        <f t="shared" ref="AT8:BD8" si="14">+AT9+AT10</f>
        <v>254.16093094036268</v>
      </c>
      <c r="AU8" s="521">
        <f t="shared" si="14"/>
        <v>581.24008087670097</v>
      </c>
      <c r="AV8" s="521">
        <f t="shared" si="14"/>
        <v>1418.8494876604175</v>
      </c>
      <c r="AW8" s="521">
        <f t="shared" si="14"/>
        <v>988.56873312723519</v>
      </c>
      <c r="AX8" s="521">
        <f t="shared" si="14"/>
        <v>886.62660739208241</v>
      </c>
      <c r="AY8" s="521">
        <f t="shared" si="14"/>
        <v>354.05583312183177</v>
      </c>
      <c r="AZ8" s="521">
        <f t="shared" si="14"/>
        <v>700.40885582119051</v>
      </c>
      <c r="BA8" s="521">
        <f t="shared" si="14"/>
        <v>1315.2434459905817</v>
      </c>
      <c r="BB8" s="521">
        <f t="shared" si="14"/>
        <v>632.87137738836066</v>
      </c>
      <c r="BC8" s="521">
        <f t="shared" si="14"/>
        <v>707.60942956217514</v>
      </c>
      <c r="BD8" s="521">
        <f t="shared" si="14"/>
        <v>909.86310799802845</v>
      </c>
      <c r="BE8" s="521">
        <f t="shared" si="3"/>
        <v>9239.4097461132715</v>
      </c>
      <c r="BF8" s="684"/>
      <c r="BG8" s="521">
        <f>+BG9+BG10</f>
        <v>871.0527429512789</v>
      </c>
      <c r="BH8" s="521">
        <f t="shared" ref="BH8:BR8" si="15">+BH9+BH10</f>
        <v>819.91175520746378</v>
      </c>
      <c r="BI8" s="521">
        <f t="shared" si="15"/>
        <v>1092.6018164514094</v>
      </c>
      <c r="BJ8" s="521">
        <f t="shared" si="15"/>
        <v>397.72181007238191</v>
      </c>
      <c r="BK8" s="521">
        <f t="shared" si="15"/>
        <v>2344.6758816200204</v>
      </c>
      <c r="BL8" s="521">
        <f t="shared" si="15"/>
        <v>563.90514855454103</v>
      </c>
      <c r="BM8" s="521">
        <f t="shared" si="15"/>
        <v>173.76384463594451</v>
      </c>
      <c r="BN8" s="521">
        <f t="shared" si="15"/>
        <v>266.096587145223</v>
      </c>
      <c r="BO8" s="521">
        <f t="shared" si="15"/>
        <v>683.44371222400855</v>
      </c>
      <c r="BP8" s="521">
        <f t="shared" si="15"/>
        <v>336.36692562770111</v>
      </c>
      <c r="BQ8" s="521">
        <f t="shared" si="15"/>
        <v>223.37970577702694</v>
      </c>
      <c r="BR8" s="521">
        <f t="shared" si="15"/>
        <v>514.26369952853941</v>
      </c>
      <c r="BS8" s="521">
        <f t="shared" si="4"/>
        <v>8287.1836297955379</v>
      </c>
      <c r="BT8" s="684"/>
      <c r="BU8" s="521">
        <f>+BU9+BU10</f>
        <v>223.50842017272657</v>
      </c>
      <c r="BV8" s="521">
        <f t="shared" ref="BV8:CF8" si="16">+BV9+BV10</f>
        <v>222.78536306703609</v>
      </c>
      <c r="BW8" s="521">
        <f t="shared" si="16"/>
        <v>1024.8223607110353</v>
      </c>
      <c r="BX8" s="521">
        <f t="shared" si="16"/>
        <v>257.70151220039395</v>
      </c>
      <c r="BY8" s="521">
        <f t="shared" si="16"/>
        <v>349.37407520699992</v>
      </c>
      <c r="BZ8" s="521">
        <f t="shared" si="16"/>
        <v>537.05805829200017</v>
      </c>
      <c r="CA8" s="521">
        <f t="shared" si="16"/>
        <v>361.23782222800003</v>
      </c>
      <c r="CB8" s="521">
        <f t="shared" si="16"/>
        <v>254.7557726899999</v>
      </c>
      <c r="CC8" s="521">
        <f t="shared" si="16"/>
        <v>807.74260367353747</v>
      </c>
      <c r="CD8" s="521">
        <f t="shared" si="16"/>
        <v>532.47848245400007</v>
      </c>
      <c r="CE8" s="521">
        <f t="shared" si="16"/>
        <v>359.6541271019999</v>
      </c>
      <c r="CF8" s="521">
        <f t="shared" si="16"/>
        <v>786.58791579000001</v>
      </c>
      <c r="CG8" s="521">
        <f t="shared" si="5"/>
        <v>5717.7065135877283</v>
      </c>
      <c r="CH8" s="684"/>
      <c r="CI8" s="521">
        <f>+CI9+CI10</f>
        <v>396.81489107800007</v>
      </c>
      <c r="CJ8" s="521">
        <f t="shared" ref="CJ8:CT8" si="17">+CJ9+CJ10</f>
        <v>269.44554604900003</v>
      </c>
      <c r="CK8" s="521">
        <f t="shared" si="17"/>
        <v>574.16377550100003</v>
      </c>
      <c r="CL8" s="521">
        <f t="shared" si="17"/>
        <v>299.31385394899996</v>
      </c>
      <c r="CM8" s="521">
        <f t="shared" si="17"/>
        <v>369.16881931099994</v>
      </c>
      <c r="CN8" s="521">
        <f t="shared" si="17"/>
        <v>1556.4049870306535</v>
      </c>
      <c r="CO8" s="521">
        <f t="shared" si="17"/>
        <v>298.63048619299997</v>
      </c>
      <c r="CP8" s="521">
        <f t="shared" si="17"/>
        <v>306.73269045000012</v>
      </c>
      <c r="CQ8" s="521">
        <f t="shared" si="17"/>
        <v>739.28374406599994</v>
      </c>
      <c r="CR8" s="521">
        <f t="shared" si="17"/>
        <v>635.08301661600012</v>
      </c>
      <c r="CS8" s="521">
        <f t="shared" si="17"/>
        <v>352.60511642300025</v>
      </c>
      <c r="CT8" s="521">
        <f t="shared" si="17"/>
        <v>472.23172819499996</v>
      </c>
      <c r="CU8" s="521">
        <f t="shared" si="6"/>
        <v>6269.8786548616536</v>
      </c>
      <c r="CV8" s="684"/>
      <c r="CW8" s="521">
        <f>+CW9+CW10</f>
        <v>337.92598918999988</v>
      </c>
      <c r="CX8" s="521">
        <f t="shared" ref="CX8:DH8" si="18">+CX9+CX10</f>
        <v>205.51299425500011</v>
      </c>
      <c r="CY8" s="521">
        <f t="shared" si="18"/>
        <v>843.80608221299985</v>
      </c>
      <c r="CZ8" s="521">
        <f t="shared" si="18"/>
        <v>1077.6597402330001</v>
      </c>
      <c r="DA8" s="521">
        <f t="shared" si="18"/>
        <v>181.38629428000007</v>
      </c>
      <c r="DB8" s="521">
        <f t="shared" si="18"/>
        <v>771.14807154100004</v>
      </c>
      <c r="DC8" s="521">
        <f t="shared" si="18"/>
        <v>196.274250529</v>
      </c>
      <c r="DD8" s="521">
        <f t="shared" si="18"/>
        <v>160.13127432200002</v>
      </c>
      <c r="DE8" s="521">
        <f t="shared" si="18"/>
        <v>246.623718</v>
      </c>
      <c r="DF8" s="521">
        <f t="shared" si="18"/>
        <v>163.48555678400001</v>
      </c>
      <c r="DG8" s="521">
        <f t="shared" si="18"/>
        <v>248.62832063300002</v>
      </c>
      <c r="DH8" s="521">
        <f t="shared" si="18"/>
        <v>333.65088386290006</v>
      </c>
      <c r="DI8" s="521">
        <f t="shared" si="7"/>
        <v>4766.2331758429</v>
      </c>
      <c r="DJ8" s="684"/>
      <c r="DK8" s="521">
        <f>+DK9+DK10</f>
        <v>555.24470607909984</v>
      </c>
      <c r="DL8" s="521">
        <f t="shared" ref="DL8:DV8" si="19">+DL9+DL10</f>
        <v>178.27759607900012</v>
      </c>
      <c r="DM8" s="521">
        <f t="shared" si="19"/>
        <v>284.32221855699999</v>
      </c>
      <c r="DN8" s="521">
        <f t="shared" si="19"/>
        <v>156.67463740100007</v>
      </c>
      <c r="DO8" s="521">
        <f t="shared" si="19"/>
        <v>173.20674904800001</v>
      </c>
      <c r="DP8" s="521">
        <f t="shared" si="19"/>
        <v>300.32307242999997</v>
      </c>
      <c r="DQ8" s="521">
        <f t="shared" si="19"/>
        <v>184.09332891800005</v>
      </c>
      <c r="DR8" s="521">
        <f t="shared" si="19"/>
        <v>90.230465464000034</v>
      </c>
      <c r="DS8" s="521">
        <f t="shared" si="19"/>
        <v>176.07900681560002</v>
      </c>
      <c r="DT8" s="521">
        <f t="shared" si="19"/>
        <v>576.09851448099994</v>
      </c>
      <c r="DU8" s="521">
        <f t="shared" si="19"/>
        <v>255.16617348800008</v>
      </c>
      <c r="DV8" s="521">
        <f t="shared" si="19"/>
        <v>273.34805146999997</v>
      </c>
      <c r="DW8" s="521">
        <f t="shared" si="8"/>
        <v>3203.0645202307001</v>
      </c>
      <c r="DX8" s="684"/>
      <c r="DY8" s="521">
        <f>+DY9+DY10</f>
        <v>399.85990784799998</v>
      </c>
      <c r="DZ8" s="521">
        <f t="shared" ref="DZ8:EJ8" si="20">+DZ9+DZ10</f>
        <v>92.441441813999944</v>
      </c>
      <c r="EA8" s="521">
        <f t="shared" si="20"/>
        <v>413.32785762999998</v>
      </c>
      <c r="EB8" s="521">
        <f t="shared" si="20"/>
        <v>584.7158533820002</v>
      </c>
      <c r="EC8" s="521">
        <f t="shared" si="20"/>
        <v>137.38939323700001</v>
      </c>
      <c r="ED8" s="521">
        <f t="shared" si="20"/>
        <v>220.08353179500003</v>
      </c>
      <c r="EE8" s="521">
        <f t="shared" si="20"/>
        <v>216.01339688600004</v>
      </c>
      <c r="EF8" s="521">
        <f t="shared" si="20"/>
        <v>107.25835001300003</v>
      </c>
      <c r="EG8" s="521">
        <f t="shared" si="20"/>
        <v>120.51118845199997</v>
      </c>
      <c r="EH8" s="521">
        <f t="shared" si="20"/>
        <v>496.60297946500003</v>
      </c>
      <c r="EI8" s="521">
        <f t="shared" si="20"/>
        <v>188.36728699199992</v>
      </c>
      <c r="EJ8" s="521">
        <f t="shared" si="20"/>
        <v>259.58012930999996</v>
      </c>
      <c r="EK8" s="521">
        <f t="shared" si="9"/>
        <v>3236.1513168239999</v>
      </c>
      <c r="EL8" s="684"/>
      <c r="EM8" s="521">
        <f>+EM9+EM10</f>
        <v>275.86322696999997</v>
      </c>
      <c r="EN8" s="521">
        <f t="shared" ref="EN8:EX8" si="21">+EN9+EN10</f>
        <v>752.50753366499998</v>
      </c>
      <c r="EO8" s="521">
        <f t="shared" si="21"/>
        <v>362.73592417700002</v>
      </c>
      <c r="EP8" s="521"/>
      <c r="EQ8" s="521"/>
      <c r="ER8" s="521"/>
      <c r="ES8" s="521"/>
      <c r="ET8" s="521"/>
      <c r="EU8" s="521"/>
      <c r="EV8" s="521"/>
      <c r="EW8" s="521"/>
      <c r="EX8" s="521"/>
      <c r="EY8" s="521">
        <f t="shared" si="10"/>
        <v>1391.1066848119999</v>
      </c>
      <c r="EZ8" s="684"/>
    </row>
    <row r="9" spans="2:156" ht="15.75" x14ac:dyDescent="0.25">
      <c r="B9" s="689" t="s">
        <v>618</v>
      </c>
      <c r="C9" s="709">
        <v>52.354441790799996</v>
      </c>
      <c r="D9" s="709">
        <v>19.920697819200001</v>
      </c>
      <c r="E9" s="709">
        <v>72.028319479999993</v>
      </c>
      <c r="F9" s="709">
        <v>46.212269270000007</v>
      </c>
      <c r="G9" s="709">
        <v>51.374024829999996</v>
      </c>
      <c r="H9" s="709">
        <v>19.953831679999997</v>
      </c>
      <c r="I9" s="709">
        <v>55.514314349999992</v>
      </c>
      <c r="J9" s="709">
        <v>171.28314507000002</v>
      </c>
      <c r="K9" s="709">
        <v>104.78628492000001</v>
      </c>
      <c r="L9" s="709">
        <v>142.76667374179996</v>
      </c>
      <c r="M9" s="709">
        <v>19.338938122500004</v>
      </c>
      <c r="N9" s="709">
        <v>98.368944629999987</v>
      </c>
      <c r="O9" s="518">
        <f t="shared" si="0"/>
        <v>853.90188570429996</v>
      </c>
      <c r="P9" s="519"/>
      <c r="Q9" s="709">
        <v>23.081761456200002</v>
      </c>
      <c r="R9" s="709">
        <v>18.23557881</v>
      </c>
      <c r="S9" s="709">
        <v>21.136890489999999</v>
      </c>
      <c r="T9" s="709">
        <v>122.81300527619999</v>
      </c>
      <c r="U9" s="709">
        <v>155.10033532</v>
      </c>
      <c r="V9" s="709">
        <v>442.24368567999994</v>
      </c>
      <c r="W9" s="709">
        <v>273.51817812999991</v>
      </c>
      <c r="X9" s="709">
        <v>137.44598460999998</v>
      </c>
      <c r="Y9" s="709">
        <v>45.991927259999997</v>
      </c>
      <c r="Z9" s="709">
        <v>41.61692145</v>
      </c>
      <c r="AA9" s="709">
        <v>67.381444299999998</v>
      </c>
      <c r="AB9" s="709">
        <v>85.493469430000033</v>
      </c>
      <c r="AC9" s="518">
        <f t="shared" si="1"/>
        <v>1434.0591822123997</v>
      </c>
      <c r="AD9" s="519"/>
      <c r="AE9" s="709">
        <v>61.054652959999999</v>
      </c>
      <c r="AF9" s="709">
        <v>564.25229893999995</v>
      </c>
      <c r="AG9" s="709">
        <v>728.50101264</v>
      </c>
      <c r="AH9" s="709">
        <v>391.25215983999999</v>
      </c>
      <c r="AI9" s="709">
        <v>56.789940239999993</v>
      </c>
      <c r="AJ9" s="709">
        <v>220.16291974999999</v>
      </c>
      <c r="AK9" s="709">
        <v>78.781916129999999</v>
      </c>
      <c r="AL9" s="709">
        <v>52.562919140000005</v>
      </c>
      <c r="AM9" s="709">
        <v>82.966257440000007</v>
      </c>
      <c r="AN9" s="709">
        <v>18.123748469999995</v>
      </c>
      <c r="AO9" s="709">
        <v>280.69686066000003</v>
      </c>
      <c r="AP9" s="709">
        <v>891.93400824999992</v>
      </c>
      <c r="AQ9" s="518">
        <f t="shared" si="2"/>
        <v>3427.078694459999</v>
      </c>
      <c r="AR9" s="519"/>
      <c r="AS9" s="709">
        <v>332.21516235999997</v>
      </c>
      <c r="AT9" s="709">
        <v>111.79002640999998</v>
      </c>
      <c r="AU9" s="709">
        <v>166.23453392999997</v>
      </c>
      <c r="AV9" s="709">
        <v>1226.5196087799998</v>
      </c>
      <c r="AW9" s="709">
        <v>735.71583096999996</v>
      </c>
      <c r="AX9" s="709">
        <v>422.99382131999982</v>
      </c>
      <c r="AY9" s="709">
        <v>186.02164979</v>
      </c>
      <c r="AZ9" s="709">
        <v>471.89569615000005</v>
      </c>
      <c r="BA9" s="709">
        <v>892.29966235999984</v>
      </c>
      <c r="BB9" s="709">
        <v>389.48033615999987</v>
      </c>
      <c r="BC9" s="709">
        <v>494.55714917</v>
      </c>
      <c r="BD9" s="709">
        <v>413.47588170000017</v>
      </c>
      <c r="BE9" s="518">
        <f t="shared" si="3"/>
        <v>5843.1993591</v>
      </c>
      <c r="BF9" s="519"/>
      <c r="BG9" s="709">
        <v>385.64081059</v>
      </c>
      <c r="BH9" s="709">
        <v>619.95304612000018</v>
      </c>
      <c r="BI9" s="709">
        <v>478.19820511</v>
      </c>
      <c r="BJ9" s="709">
        <v>197.23642303000003</v>
      </c>
      <c r="BK9" s="709">
        <v>2144.2097607600003</v>
      </c>
      <c r="BL9" s="709">
        <v>21.873073380000001</v>
      </c>
      <c r="BM9" s="709">
        <v>29.9708361</v>
      </c>
      <c r="BN9" s="709">
        <v>67.876702569999992</v>
      </c>
      <c r="BO9" s="709">
        <v>43.565953870000001</v>
      </c>
      <c r="BP9" s="709">
        <v>18.448285440000003</v>
      </c>
      <c r="BQ9" s="709">
        <v>15.137164140000003</v>
      </c>
      <c r="BR9" s="709">
        <v>21.523603689999995</v>
      </c>
      <c r="BS9" s="518">
        <f t="shared" si="4"/>
        <v>4043.6338648000001</v>
      </c>
      <c r="BT9" s="519"/>
      <c r="BU9" s="709">
        <v>18.325726860000003</v>
      </c>
      <c r="BV9" s="709">
        <v>22.528505519999996</v>
      </c>
      <c r="BW9" s="709">
        <v>421.60514397000003</v>
      </c>
      <c r="BX9" s="709">
        <v>23.03885687</v>
      </c>
      <c r="BY9" s="709">
        <v>100.51757030999997</v>
      </c>
      <c r="BZ9" s="709">
        <v>28.82680646</v>
      </c>
      <c r="CA9" s="709">
        <v>45.872623949999998</v>
      </c>
      <c r="CB9" s="709">
        <v>38.479973659999999</v>
      </c>
      <c r="CC9" s="709">
        <v>26.480288300000005</v>
      </c>
      <c r="CD9" s="709">
        <v>232.19629896000001</v>
      </c>
      <c r="CE9" s="709">
        <v>99.404235159999999</v>
      </c>
      <c r="CF9" s="709">
        <v>436.05358182000003</v>
      </c>
      <c r="CG9" s="518">
        <f t="shared" si="5"/>
        <v>1493.3296118400003</v>
      </c>
      <c r="CH9" s="519"/>
      <c r="CI9" s="709">
        <v>106.17137424000001</v>
      </c>
      <c r="CJ9" s="709">
        <v>17.745740609999999</v>
      </c>
      <c r="CK9" s="709">
        <v>138.28930098000001</v>
      </c>
      <c r="CL9" s="709">
        <v>24.474292999999999</v>
      </c>
      <c r="CM9" s="709">
        <v>70.637241870000025</v>
      </c>
      <c r="CN9" s="709">
        <v>47.733400950000004</v>
      </c>
      <c r="CO9" s="709">
        <v>22.454080310000005</v>
      </c>
      <c r="CP9" s="709">
        <v>62.982442440000042</v>
      </c>
      <c r="CQ9" s="709">
        <v>262.99056832000002</v>
      </c>
      <c r="CR9" s="709">
        <v>335.3620220900001</v>
      </c>
      <c r="CS9" s="709">
        <v>114.07039435000029</v>
      </c>
      <c r="CT9" s="709">
        <v>173.37546828000001</v>
      </c>
      <c r="CU9" s="518">
        <f t="shared" si="6"/>
        <v>1376.2863274400004</v>
      </c>
      <c r="CV9" s="519"/>
      <c r="CW9" s="709">
        <v>44.18613028</v>
      </c>
      <c r="CX9" s="709">
        <v>16.064016889999998</v>
      </c>
      <c r="CY9" s="709">
        <v>182.22490193000004</v>
      </c>
      <c r="CZ9" s="709">
        <v>31.330938820000014</v>
      </c>
      <c r="DA9" s="709">
        <v>54.058399740000063</v>
      </c>
      <c r="DB9" s="709">
        <v>53.726777269999992</v>
      </c>
      <c r="DC9" s="709">
        <v>45.805066030000006</v>
      </c>
      <c r="DD9" s="709">
        <v>44.691684010000017</v>
      </c>
      <c r="DE9" s="709">
        <v>75.342003630000008</v>
      </c>
      <c r="DF9" s="709">
        <v>49.995243150000015</v>
      </c>
      <c r="DG9" s="709">
        <v>99.899972140000017</v>
      </c>
      <c r="DH9" s="709">
        <v>111.56817206089997</v>
      </c>
      <c r="DI9" s="518">
        <f t="shared" si="7"/>
        <v>808.89330595090019</v>
      </c>
      <c r="DJ9" s="519"/>
      <c r="DK9" s="709">
        <v>381.22523021910001</v>
      </c>
      <c r="DL9" s="709">
        <v>48.849363770000004</v>
      </c>
      <c r="DM9" s="709">
        <v>114.52624371000002</v>
      </c>
      <c r="DN9" s="709">
        <v>24.068150420000023</v>
      </c>
      <c r="DO9" s="709">
        <v>68.094259070000021</v>
      </c>
      <c r="DP9" s="709">
        <v>88.884952129999988</v>
      </c>
      <c r="DQ9" s="709">
        <v>27.592626309999954</v>
      </c>
      <c r="DR9" s="709">
        <v>19.938446130000028</v>
      </c>
      <c r="DS9" s="709">
        <v>27.143422825600027</v>
      </c>
      <c r="DT9" s="709">
        <v>373.86139846999987</v>
      </c>
      <c r="DU9" s="709">
        <v>131.13878884000002</v>
      </c>
      <c r="DV9" s="709">
        <v>87.38038973999997</v>
      </c>
      <c r="DW9" s="518">
        <f t="shared" si="8"/>
        <v>1392.7032716347001</v>
      </c>
      <c r="DX9" s="519"/>
      <c r="DY9" s="709">
        <v>182.74552110999997</v>
      </c>
      <c r="DZ9" s="709">
        <v>26.02023281999999</v>
      </c>
      <c r="EA9" s="709">
        <v>67.387027579999994</v>
      </c>
      <c r="EB9" s="709">
        <v>337.15627375000014</v>
      </c>
      <c r="EC9" s="709">
        <v>27.573000570000026</v>
      </c>
      <c r="ED9" s="709">
        <v>34.082619520000002</v>
      </c>
      <c r="EE9" s="709">
        <v>14.877584370000019</v>
      </c>
      <c r="EF9" s="709">
        <v>17.165243600000011</v>
      </c>
      <c r="EG9" s="709">
        <v>32.255449710000015</v>
      </c>
      <c r="EH9" s="709">
        <v>15.706018699999964</v>
      </c>
      <c r="EI9" s="709">
        <v>57.93017193999998</v>
      </c>
      <c r="EJ9" s="709">
        <v>83.093403669999958</v>
      </c>
      <c r="EK9" s="518">
        <f t="shared" si="9"/>
        <v>895.99254733999999</v>
      </c>
      <c r="EL9" s="519"/>
      <c r="EM9" s="709">
        <v>126.55776173000001</v>
      </c>
      <c r="EN9" s="709">
        <v>693.68526665000002</v>
      </c>
      <c r="EO9" s="709">
        <v>144.32757227999997</v>
      </c>
      <c r="EP9" s="709"/>
      <c r="EQ9" s="709"/>
      <c r="ER9" s="709"/>
      <c r="ES9" s="709"/>
      <c r="ET9" s="709"/>
      <c r="EU9" s="709"/>
      <c r="EV9" s="709"/>
      <c r="EW9" s="709"/>
      <c r="EX9" s="709"/>
      <c r="EY9" s="518">
        <f t="shared" si="10"/>
        <v>964.57060066000008</v>
      </c>
      <c r="EZ9" s="519"/>
    </row>
    <row r="10" spans="2:156" ht="15.75" x14ac:dyDescent="0.25">
      <c r="B10" s="689" t="s">
        <v>43</v>
      </c>
      <c r="C10" s="518">
        <f t="shared" ref="C10:N10" si="22">+SUM(C11:C16)</f>
        <v>87.064725199197468</v>
      </c>
      <c r="D10" s="518">
        <f t="shared" si="22"/>
        <v>137.17644913623795</v>
      </c>
      <c r="E10" s="518">
        <f t="shared" si="22"/>
        <v>85.681271305992141</v>
      </c>
      <c r="F10" s="518">
        <f t="shared" si="22"/>
        <v>137.9353159311953</v>
      </c>
      <c r="G10" s="518">
        <f t="shared" si="22"/>
        <v>149.14056647338305</v>
      </c>
      <c r="H10" s="518">
        <f t="shared" si="22"/>
        <v>122.94937546219711</v>
      </c>
      <c r="I10" s="518">
        <f t="shared" si="22"/>
        <v>87.806143340692671</v>
      </c>
      <c r="J10" s="518">
        <f t="shared" si="22"/>
        <v>133.43669790764764</v>
      </c>
      <c r="K10" s="518">
        <f t="shared" si="22"/>
        <v>179.51984040477254</v>
      </c>
      <c r="L10" s="518">
        <f t="shared" si="22"/>
        <v>142.05506510659802</v>
      </c>
      <c r="M10" s="518">
        <f t="shared" si="22"/>
        <v>150.18917670891335</v>
      </c>
      <c r="N10" s="518">
        <f t="shared" si="22"/>
        <v>283.41541920837784</v>
      </c>
      <c r="O10" s="518">
        <f t="shared" si="0"/>
        <v>1696.370046185205</v>
      </c>
      <c r="P10" s="519"/>
      <c r="Q10" s="518">
        <f t="shared" ref="Q10:AB10" si="23">+SUM(Q11:Q16)</f>
        <v>231.69194466581399</v>
      </c>
      <c r="R10" s="518">
        <f t="shared" si="23"/>
        <v>279.70062350656457</v>
      </c>
      <c r="S10" s="518">
        <f t="shared" si="23"/>
        <v>386.4872236432202</v>
      </c>
      <c r="T10" s="518">
        <f t="shared" si="23"/>
        <v>293.24865490587354</v>
      </c>
      <c r="U10" s="518">
        <f t="shared" si="23"/>
        <v>291.39904331374134</v>
      </c>
      <c r="V10" s="518">
        <f t="shared" si="23"/>
        <v>285.32879533507293</v>
      </c>
      <c r="W10" s="518">
        <f t="shared" si="23"/>
        <v>133.583304245276</v>
      </c>
      <c r="X10" s="518">
        <f t="shared" si="23"/>
        <v>177.86911680842564</v>
      </c>
      <c r="Y10" s="518">
        <f t="shared" si="23"/>
        <v>644.94397711357374</v>
      </c>
      <c r="Z10" s="518">
        <f t="shared" si="23"/>
        <v>263.89103189209078</v>
      </c>
      <c r="AA10" s="518">
        <f t="shared" si="23"/>
        <v>202.38012588829341</v>
      </c>
      <c r="AB10" s="518">
        <f t="shared" si="23"/>
        <v>357.73100195439633</v>
      </c>
      <c r="AC10" s="518">
        <f t="shared" si="1"/>
        <v>3548.2548432723424</v>
      </c>
      <c r="AD10" s="519"/>
      <c r="AE10" s="518">
        <f t="shared" ref="AE10:AP10" si="24">+SUM(AE11:AE16)</f>
        <v>181.99439844633758</v>
      </c>
      <c r="AF10" s="518">
        <f t="shared" si="24"/>
        <v>175.17512347782426</v>
      </c>
      <c r="AG10" s="518">
        <f t="shared" si="24"/>
        <v>375.02135718737196</v>
      </c>
      <c r="AH10" s="518">
        <f t="shared" si="24"/>
        <v>246.25896670309658</v>
      </c>
      <c r="AI10" s="518">
        <f t="shared" si="24"/>
        <v>188.69396664482102</v>
      </c>
      <c r="AJ10" s="518">
        <f t="shared" si="24"/>
        <v>412.2607664551515</v>
      </c>
      <c r="AK10" s="518">
        <f t="shared" si="24"/>
        <v>172.7512987587337</v>
      </c>
      <c r="AL10" s="518">
        <f t="shared" si="24"/>
        <v>230.44796716183583</v>
      </c>
      <c r="AM10" s="518">
        <f t="shared" si="24"/>
        <v>383.34142726372227</v>
      </c>
      <c r="AN10" s="518">
        <f t="shared" si="24"/>
        <v>257.12592066009501</v>
      </c>
      <c r="AO10" s="518">
        <f t="shared" si="24"/>
        <v>200.48624114444573</v>
      </c>
      <c r="AP10" s="518">
        <f t="shared" si="24"/>
        <v>1153.3618477813736</v>
      </c>
      <c r="AQ10" s="518">
        <f t="shared" si="2"/>
        <v>3976.919281684809</v>
      </c>
      <c r="AR10" s="519"/>
      <c r="AS10" s="518">
        <f t="shared" ref="AS10:BD10" si="25">+SUM(AS11:AS16)</f>
        <v>157.69669387430434</v>
      </c>
      <c r="AT10" s="518">
        <f t="shared" si="25"/>
        <v>142.37090453036271</v>
      </c>
      <c r="AU10" s="518">
        <f t="shared" si="25"/>
        <v>415.00554694670097</v>
      </c>
      <c r="AV10" s="518">
        <f t="shared" si="25"/>
        <v>192.32987888041765</v>
      </c>
      <c r="AW10" s="518">
        <f t="shared" si="25"/>
        <v>252.85290215723518</v>
      </c>
      <c r="AX10" s="518">
        <f t="shared" si="25"/>
        <v>463.63278607208252</v>
      </c>
      <c r="AY10" s="518">
        <f t="shared" si="25"/>
        <v>168.03418333183177</v>
      </c>
      <c r="AZ10" s="518">
        <f t="shared" si="25"/>
        <v>228.51315967119049</v>
      </c>
      <c r="BA10" s="518">
        <f t="shared" si="25"/>
        <v>422.94378363058178</v>
      </c>
      <c r="BB10" s="518">
        <f t="shared" si="25"/>
        <v>243.39104122836079</v>
      </c>
      <c r="BC10" s="518">
        <f t="shared" si="25"/>
        <v>213.05228039217519</v>
      </c>
      <c r="BD10" s="518">
        <f t="shared" si="25"/>
        <v>496.38722629802828</v>
      </c>
      <c r="BE10" s="518">
        <f t="shared" si="3"/>
        <v>3396.2103870132723</v>
      </c>
      <c r="BF10" s="519"/>
      <c r="BG10" s="518">
        <f t="shared" ref="BG10:BR10" si="26">+SUM(BG11:BG16)</f>
        <v>485.4119323612789</v>
      </c>
      <c r="BH10" s="518">
        <f t="shared" si="26"/>
        <v>199.95870908746363</v>
      </c>
      <c r="BI10" s="518">
        <f t="shared" si="26"/>
        <v>614.40361134140949</v>
      </c>
      <c r="BJ10" s="518">
        <f t="shared" si="26"/>
        <v>200.48538704238186</v>
      </c>
      <c r="BK10" s="518">
        <f t="shared" si="26"/>
        <v>200.46612086002017</v>
      </c>
      <c r="BL10" s="518">
        <f t="shared" si="26"/>
        <v>542.03207517454098</v>
      </c>
      <c r="BM10" s="518">
        <f t="shared" si="26"/>
        <v>143.79300853594449</v>
      </c>
      <c r="BN10" s="518">
        <f t="shared" si="26"/>
        <v>198.21988457522301</v>
      </c>
      <c r="BO10" s="518">
        <f t="shared" si="26"/>
        <v>639.87775835400851</v>
      </c>
      <c r="BP10" s="518">
        <f t="shared" si="26"/>
        <v>317.9186401877011</v>
      </c>
      <c r="BQ10" s="518">
        <f t="shared" si="26"/>
        <v>208.24254163702693</v>
      </c>
      <c r="BR10" s="518">
        <f t="shared" si="26"/>
        <v>492.74009583853945</v>
      </c>
      <c r="BS10" s="518">
        <f t="shared" si="4"/>
        <v>4243.5497649955387</v>
      </c>
      <c r="BT10" s="519"/>
      <c r="BU10" s="518">
        <f t="shared" ref="BU10:CF10" si="27">+SUM(BU11:BU16)</f>
        <v>205.18269331272657</v>
      </c>
      <c r="BV10" s="518">
        <f t="shared" si="27"/>
        <v>200.25685754703608</v>
      </c>
      <c r="BW10" s="518">
        <f t="shared" si="27"/>
        <v>603.21721674103526</v>
      </c>
      <c r="BX10" s="518">
        <f t="shared" si="27"/>
        <v>234.66265533039393</v>
      </c>
      <c r="BY10" s="518">
        <f t="shared" si="27"/>
        <v>248.85650489699992</v>
      </c>
      <c r="BZ10" s="518">
        <f t="shared" si="27"/>
        <v>508.23125183200011</v>
      </c>
      <c r="CA10" s="518">
        <f t="shared" si="27"/>
        <v>315.36519827800004</v>
      </c>
      <c r="CB10" s="518">
        <f t="shared" si="27"/>
        <v>216.27579902999992</v>
      </c>
      <c r="CC10" s="518">
        <f t="shared" si="27"/>
        <v>781.26231537353749</v>
      </c>
      <c r="CD10" s="518">
        <f t="shared" si="27"/>
        <v>300.28218349400004</v>
      </c>
      <c r="CE10" s="518">
        <f t="shared" si="27"/>
        <v>260.24989194199992</v>
      </c>
      <c r="CF10" s="518">
        <f t="shared" si="27"/>
        <v>350.53433396999998</v>
      </c>
      <c r="CG10" s="518">
        <f t="shared" si="5"/>
        <v>4224.3769017477298</v>
      </c>
      <c r="CH10" s="519"/>
      <c r="CI10" s="518">
        <f t="shared" ref="CI10:CT10" si="28">+SUM(CI11:CI16)</f>
        <v>290.64351683800004</v>
      </c>
      <c r="CJ10" s="518">
        <f t="shared" si="28"/>
        <v>251.69980543900004</v>
      </c>
      <c r="CK10" s="518">
        <f t="shared" si="28"/>
        <v>435.87447452100002</v>
      </c>
      <c r="CL10" s="518">
        <f t="shared" si="28"/>
        <v>274.83956094899997</v>
      </c>
      <c r="CM10" s="518">
        <f t="shared" si="28"/>
        <v>298.53157744099991</v>
      </c>
      <c r="CN10" s="518">
        <f t="shared" si="28"/>
        <v>1508.6715860806535</v>
      </c>
      <c r="CO10" s="518">
        <f t="shared" si="28"/>
        <v>276.17640588299997</v>
      </c>
      <c r="CP10" s="518">
        <f t="shared" si="28"/>
        <v>243.75024801000006</v>
      </c>
      <c r="CQ10" s="518">
        <f t="shared" si="28"/>
        <v>476.29317574599992</v>
      </c>
      <c r="CR10" s="518">
        <f t="shared" si="28"/>
        <v>299.72099452600008</v>
      </c>
      <c r="CS10" s="518">
        <f t="shared" si="28"/>
        <v>238.53472207299998</v>
      </c>
      <c r="CT10" s="518">
        <f t="shared" si="28"/>
        <v>298.85625991499995</v>
      </c>
      <c r="CU10" s="518">
        <f t="shared" si="6"/>
        <v>4893.592327421653</v>
      </c>
      <c r="CV10" s="519"/>
      <c r="CW10" s="518">
        <f t="shared" ref="CW10:DH10" si="29">+SUM(CW11:CW16)</f>
        <v>293.7398589099999</v>
      </c>
      <c r="CX10" s="518">
        <f t="shared" si="29"/>
        <v>189.4489773650001</v>
      </c>
      <c r="CY10" s="518">
        <f t="shared" si="29"/>
        <v>661.58118028299987</v>
      </c>
      <c r="CZ10" s="518">
        <f t="shared" si="29"/>
        <v>1046.3288014130001</v>
      </c>
      <c r="DA10" s="518">
        <f t="shared" si="29"/>
        <v>127.32789454</v>
      </c>
      <c r="DB10" s="518">
        <f t="shared" si="29"/>
        <v>717.42129427100008</v>
      </c>
      <c r="DC10" s="518">
        <f t="shared" si="29"/>
        <v>150.46918449899999</v>
      </c>
      <c r="DD10" s="518">
        <f t="shared" si="29"/>
        <v>115.43959031200002</v>
      </c>
      <c r="DE10" s="518">
        <f t="shared" si="29"/>
        <v>171.28171436999997</v>
      </c>
      <c r="DF10" s="518">
        <f t="shared" si="29"/>
        <v>113.490313634</v>
      </c>
      <c r="DG10" s="518">
        <f t="shared" si="29"/>
        <v>148.728348493</v>
      </c>
      <c r="DH10" s="518">
        <f t="shared" si="29"/>
        <v>222.08271180200006</v>
      </c>
      <c r="DI10" s="518">
        <f t="shared" si="7"/>
        <v>3957.339869892</v>
      </c>
      <c r="DJ10" s="519"/>
      <c r="DK10" s="518">
        <f t="shared" ref="DK10:DV10" si="30">+SUM(DK11:DK16)</f>
        <v>174.01947585999983</v>
      </c>
      <c r="DL10" s="518">
        <f t="shared" si="30"/>
        <v>129.42823230900012</v>
      </c>
      <c r="DM10" s="518">
        <f t="shared" si="30"/>
        <v>169.79597484699997</v>
      </c>
      <c r="DN10" s="518">
        <f t="shared" si="30"/>
        <v>132.60648698100005</v>
      </c>
      <c r="DO10" s="518">
        <f t="shared" si="30"/>
        <v>105.11248997799997</v>
      </c>
      <c r="DP10" s="518">
        <f t="shared" si="30"/>
        <v>211.43812029999998</v>
      </c>
      <c r="DQ10" s="518">
        <f t="shared" si="30"/>
        <v>156.5007026080001</v>
      </c>
      <c r="DR10" s="518">
        <f t="shared" si="30"/>
        <v>70.292019334000003</v>
      </c>
      <c r="DS10" s="518">
        <f t="shared" si="30"/>
        <v>148.93558399</v>
      </c>
      <c r="DT10" s="518">
        <f t="shared" si="30"/>
        <v>202.23711601100001</v>
      </c>
      <c r="DU10" s="518">
        <f t="shared" si="30"/>
        <v>124.02738464800005</v>
      </c>
      <c r="DV10" s="518">
        <f t="shared" si="30"/>
        <v>185.96766172999997</v>
      </c>
      <c r="DW10" s="518">
        <f t="shared" si="8"/>
        <v>1810.361248596</v>
      </c>
      <c r="DX10" s="519"/>
      <c r="DY10" s="518">
        <f t="shared" ref="DY10:EJ10" si="31">+SUM(DY11:DY16)</f>
        <v>217.11438673800001</v>
      </c>
      <c r="DZ10" s="518">
        <f t="shared" si="31"/>
        <v>66.421208993999954</v>
      </c>
      <c r="EA10" s="518">
        <f t="shared" si="31"/>
        <v>345.94083004999999</v>
      </c>
      <c r="EB10" s="518">
        <f t="shared" si="31"/>
        <v>247.55957963200001</v>
      </c>
      <c r="EC10" s="518">
        <f t="shared" si="31"/>
        <v>109.81639266699997</v>
      </c>
      <c r="ED10" s="518">
        <f t="shared" si="31"/>
        <v>186.00091227500002</v>
      </c>
      <c r="EE10" s="518">
        <f t="shared" si="31"/>
        <v>201.13581251600002</v>
      </c>
      <c r="EF10" s="518">
        <f t="shared" si="31"/>
        <v>90.093106413000015</v>
      </c>
      <c r="EG10" s="518">
        <f t="shared" si="31"/>
        <v>88.255738741999963</v>
      </c>
      <c r="EH10" s="518">
        <f t="shared" si="31"/>
        <v>480.89696076500007</v>
      </c>
      <c r="EI10" s="518">
        <f t="shared" si="31"/>
        <v>130.43711505199994</v>
      </c>
      <c r="EJ10" s="518">
        <f t="shared" si="31"/>
        <v>176.48672564</v>
      </c>
      <c r="EK10" s="518">
        <f t="shared" si="9"/>
        <v>2340.1587694839995</v>
      </c>
      <c r="EL10" s="519"/>
      <c r="EM10" s="518">
        <f t="shared" ref="EM10:EX10" si="32">+SUM(EM11:EM16)</f>
        <v>149.30546523999996</v>
      </c>
      <c r="EN10" s="518">
        <f t="shared" si="32"/>
        <v>58.822267014999987</v>
      </c>
      <c r="EO10" s="518">
        <f t="shared" si="32"/>
        <v>218.40835189700005</v>
      </c>
      <c r="EP10" s="518"/>
      <c r="EQ10" s="518"/>
      <c r="ER10" s="518"/>
      <c r="ES10" s="518"/>
      <c r="ET10" s="518"/>
      <c r="EU10" s="518"/>
      <c r="EV10" s="518"/>
      <c r="EW10" s="518"/>
      <c r="EX10" s="518"/>
      <c r="EY10" s="518">
        <f t="shared" si="10"/>
        <v>426.536084152</v>
      </c>
      <c r="EZ10" s="519"/>
    </row>
    <row r="11" spans="2:156" ht="15.75" x14ac:dyDescent="0.25">
      <c r="B11" s="695" t="s">
        <v>680</v>
      </c>
      <c r="C11" s="518">
        <v>20.467798272000003</v>
      </c>
      <c r="D11" s="518">
        <v>7.4178944740000006</v>
      </c>
      <c r="E11" s="518">
        <v>30.694918461</v>
      </c>
      <c r="F11" s="518">
        <v>64.386040116999993</v>
      </c>
      <c r="G11" s="518">
        <v>30.320132170999997</v>
      </c>
      <c r="H11" s="518">
        <v>71.518106090000003</v>
      </c>
      <c r="I11" s="518">
        <v>20.740090051000003</v>
      </c>
      <c r="J11" s="518">
        <v>7.460268911</v>
      </c>
      <c r="K11" s="518">
        <v>30.428448331999999</v>
      </c>
      <c r="L11" s="518">
        <v>64.415694426000002</v>
      </c>
      <c r="M11" s="518">
        <v>27.182460502999998</v>
      </c>
      <c r="N11" s="518">
        <v>136.68843577000001</v>
      </c>
      <c r="O11" s="518">
        <f t="shared" si="0"/>
        <v>511.72028757800007</v>
      </c>
      <c r="P11" s="519"/>
      <c r="Q11" s="518">
        <v>24.448968885000003</v>
      </c>
      <c r="R11" s="518">
        <v>8.659253369</v>
      </c>
      <c r="S11" s="518">
        <v>93.346110987000003</v>
      </c>
      <c r="T11" s="518">
        <v>64.457274433999999</v>
      </c>
      <c r="U11" s="518">
        <v>26.048919896999998</v>
      </c>
      <c r="V11" s="518">
        <v>138.59750452999998</v>
      </c>
      <c r="W11" s="518">
        <v>24.147482905</v>
      </c>
      <c r="X11" s="518">
        <v>15.232725460000001</v>
      </c>
      <c r="Y11" s="518">
        <v>371.22626646999998</v>
      </c>
      <c r="Z11" s="518">
        <v>56.723233085999993</v>
      </c>
      <c r="AA11" s="518">
        <v>25.174717810000001</v>
      </c>
      <c r="AB11" s="518">
        <v>76.245491170000008</v>
      </c>
      <c r="AC11" s="518">
        <f t="shared" si="1"/>
        <v>924.30794900299986</v>
      </c>
      <c r="AD11" s="519"/>
      <c r="AE11" s="518">
        <v>21.597686830000001</v>
      </c>
      <c r="AF11" s="518">
        <v>17.12728341</v>
      </c>
      <c r="AG11" s="518">
        <v>41.179224519999998</v>
      </c>
      <c r="AH11" s="518">
        <v>60.574152380000001</v>
      </c>
      <c r="AI11" s="518">
        <v>34.798384239999997</v>
      </c>
      <c r="AJ11" s="518">
        <v>64.302422229999991</v>
      </c>
      <c r="AK11" s="518">
        <v>11.26555703</v>
      </c>
      <c r="AL11" s="518">
        <v>26.8792708</v>
      </c>
      <c r="AM11" s="518">
        <v>39.063277929999998</v>
      </c>
      <c r="AN11" s="518">
        <v>52.631775270000006</v>
      </c>
      <c r="AO11" s="518">
        <v>33.777130389999996</v>
      </c>
      <c r="AP11" s="518">
        <v>145.24575368000001</v>
      </c>
      <c r="AQ11" s="518">
        <f t="shared" si="2"/>
        <v>548.44191870999998</v>
      </c>
      <c r="AR11" s="519"/>
      <c r="AS11" s="518">
        <v>15.423931269999999</v>
      </c>
      <c r="AT11" s="518">
        <v>20.28149028</v>
      </c>
      <c r="AU11" s="518">
        <v>115.89816261</v>
      </c>
      <c r="AV11" s="518">
        <v>54.746042109999998</v>
      </c>
      <c r="AW11" s="518">
        <v>35.975768539999997</v>
      </c>
      <c r="AX11" s="518">
        <v>142.21186047999998</v>
      </c>
      <c r="AY11" s="518">
        <v>13.131891810000001</v>
      </c>
      <c r="AZ11" s="518">
        <v>28.780965962000003</v>
      </c>
      <c r="BA11" s="518">
        <v>112.10361047000001</v>
      </c>
      <c r="BB11" s="518">
        <v>51.513708059999999</v>
      </c>
      <c r="BC11" s="518">
        <v>34.621309339999996</v>
      </c>
      <c r="BD11" s="518">
        <v>142.0718794</v>
      </c>
      <c r="BE11" s="518">
        <f t="shared" si="3"/>
        <v>766.76062033199992</v>
      </c>
      <c r="BF11" s="519"/>
      <c r="BG11" s="518">
        <v>12.907577420000001</v>
      </c>
      <c r="BH11" s="518">
        <v>25.996620830000001</v>
      </c>
      <c r="BI11" s="518">
        <v>113.53818138</v>
      </c>
      <c r="BJ11" s="518">
        <v>51.161769169999999</v>
      </c>
      <c r="BK11" s="518">
        <v>37.088199982000006</v>
      </c>
      <c r="BL11" s="518">
        <v>147.11117888999999</v>
      </c>
      <c r="BM11" s="518">
        <v>27.759039234000003</v>
      </c>
      <c r="BN11" s="518">
        <v>29.238683700000003</v>
      </c>
      <c r="BO11" s="518">
        <v>110.25508247</v>
      </c>
      <c r="BP11" s="518">
        <v>194.44800111200004</v>
      </c>
      <c r="BQ11" s="518">
        <v>37.753956580000001</v>
      </c>
      <c r="BR11" s="518">
        <v>69.932514229999981</v>
      </c>
      <c r="BS11" s="518">
        <f t="shared" si="4"/>
        <v>857.19080499799998</v>
      </c>
      <c r="BT11" s="519"/>
      <c r="BU11" s="518">
        <v>70.551640149999997</v>
      </c>
      <c r="BV11" s="518">
        <v>32.554202500000002</v>
      </c>
      <c r="BW11" s="518">
        <v>32.237493387000001</v>
      </c>
      <c r="BX11" s="518">
        <v>43.707079110000002</v>
      </c>
      <c r="BY11" s="518">
        <v>52.206169496999998</v>
      </c>
      <c r="BZ11" s="518">
        <v>80.648487051999993</v>
      </c>
      <c r="CA11" s="518">
        <v>71.299842328000011</v>
      </c>
      <c r="CB11" s="518">
        <v>30.107122100000002</v>
      </c>
      <c r="CC11" s="518">
        <v>72.825850834999997</v>
      </c>
      <c r="CD11" s="518">
        <v>44.453648898000004</v>
      </c>
      <c r="CE11" s="518">
        <v>51.641606975999998</v>
      </c>
      <c r="CF11" s="518">
        <v>91.09592911</v>
      </c>
      <c r="CG11" s="518">
        <f t="shared" si="5"/>
        <v>673.32907194300014</v>
      </c>
      <c r="CH11" s="519"/>
      <c r="CI11" s="518">
        <v>70.783100558000001</v>
      </c>
      <c r="CJ11" s="518">
        <v>30.497603120000001</v>
      </c>
      <c r="CK11" s="518">
        <v>76.760724881999991</v>
      </c>
      <c r="CL11" s="518">
        <v>46.671739971999997</v>
      </c>
      <c r="CM11" s="518">
        <v>65.360940860000014</v>
      </c>
      <c r="CN11" s="518">
        <v>79.120065245999996</v>
      </c>
      <c r="CO11" s="518">
        <v>110.461652413</v>
      </c>
      <c r="CP11" s="518">
        <v>30.809668314</v>
      </c>
      <c r="CQ11" s="518">
        <v>37.069779206999996</v>
      </c>
      <c r="CR11" s="518">
        <v>88.741057153000014</v>
      </c>
      <c r="CS11" s="518">
        <v>39.482851989999993</v>
      </c>
      <c r="CT11" s="518">
        <v>104.40237342</v>
      </c>
      <c r="CU11" s="518">
        <f t="shared" si="6"/>
        <v>780.16155713500007</v>
      </c>
      <c r="CV11" s="519"/>
      <c r="CW11" s="518">
        <v>111.36258175</v>
      </c>
      <c r="CX11" s="518">
        <v>30.783064337000003</v>
      </c>
      <c r="CY11" s="518">
        <v>36.144671649999999</v>
      </c>
      <c r="CZ11" s="518">
        <v>84.30811558500001</v>
      </c>
      <c r="DA11" s="518">
        <v>40.368989079999999</v>
      </c>
      <c r="DB11" s="518">
        <v>104.49018002999998</v>
      </c>
      <c r="DC11" s="518">
        <v>111.36258174900001</v>
      </c>
      <c r="DD11" s="518">
        <v>34.833059687000002</v>
      </c>
      <c r="DE11" s="518">
        <v>36.144671680000002</v>
      </c>
      <c r="DF11" s="518">
        <v>84.240120167000015</v>
      </c>
      <c r="DG11" s="518">
        <v>54.950849909999995</v>
      </c>
      <c r="DH11" s="518">
        <v>88.251783569999986</v>
      </c>
      <c r="DI11" s="518">
        <f t="shared" si="7"/>
        <v>817.24066919500001</v>
      </c>
      <c r="DJ11" s="519"/>
      <c r="DK11" s="518">
        <v>112.00520880000002</v>
      </c>
      <c r="DL11" s="518">
        <v>26.688462824000002</v>
      </c>
      <c r="DM11" s="518">
        <v>53.126250659999997</v>
      </c>
      <c r="DN11" s="518">
        <v>82.700284331000006</v>
      </c>
      <c r="DO11" s="518">
        <v>43.317412936000004</v>
      </c>
      <c r="DP11" s="518">
        <v>113.66674051999999</v>
      </c>
      <c r="DQ11" s="518">
        <v>68.505438908000002</v>
      </c>
      <c r="DR11" s="518">
        <v>31.570646769999996</v>
      </c>
      <c r="DS11" s="518">
        <v>46.891490680000004</v>
      </c>
      <c r="DT11" s="518">
        <v>45.790945540999999</v>
      </c>
      <c r="DU11" s="518">
        <v>68.88092284599999</v>
      </c>
      <c r="DV11" s="518">
        <v>87.146565710000004</v>
      </c>
      <c r="DW11" s="518">
        <f t="shared" si="8"/>
        <v>780.29037052599995</v>
      </c>
      <c r="DX11" s="519"/>
      <c r="DY11" s="518">
        <v>27.527661127999998</v>
      </c>
      <c r="DZ11" s="518">
        <v>46.60078381999999</v>
      </c>
      <c r="EA11" s="518">
        <v>47.914642040000004</v>
      </c>
      <c r="EB11" s="518">
        <v>104.29253541200001</v>
      </c>
      <c r="EC11" s="518">
        <v>68.985779891999996</v>
      </c>
      <c r="ED11" s="518">
        <v>95.210278674000008</v>
      </c>
      <c r="EE11" s="518">
        <v>37.979411925999997</v>
      </c>
      <c r="EF11" s="518">
        <v>41.716831728000002</v>
      </c>
      <c r="EG11" s="518">
        <v>31.895768423999996</v>
      </c>
      <c r="EH11" s="518">
        <v>411.338035811</v>
      </c>
      <c r="EI11" s="518">
        <v>81.861186786999994</v>
      </c>
      <c r="EJ11" s="518">
        <v>115.36287346999998</v>
      </c>
      <c r="EK11" s="518">
        <f t="shared" si="9"/>
        <v>1110.6857891119998</v>
      </c>
      <c r="EL11" s="519"/>
      <c r="EM11" s="518">
        <v>33.83370729</v>
      </c>
      <c r="EN11" s="518">
        <v>41.675859339999995</v>
      </c>
      <c r="EO11" s="518">
        <v>32.475151109999999</v>
      </c>
      <c r="EP11" s="518"/>
      <c r="EQ11" s="518"/>
      <c r="ER11" s="518"/>
      <c r="ES11" s="518"/>
      <c r="ET11" s="518"/>
      <c r="EU11" s="518"/>
      <c r="EV11" s="518"/>
      <c r="EW11" s="518"/>
      <c r="EX11" s="518"/>
      <c r="EY11" s="518">
        <f t="shared" si="10"/>
        <v>107.98471773999999</v>
      </c>
      <c r="EZ11" s="519"/>
    </row>
    <row r="12" spans="2:156" ht="15.75" x14ac:dyDescent="0.25">
      <c r="B12" s="695" t="s">
        <v>37</v>
      </c>
      <c r="C12" s="518">
        <v>21.784153109999998</v>
      </c>
      <c r="D12" s="518">
        <v>81.290216350000009</v>
      </c>
      <c r="E12" s="518">
        <v>7.7210272970000009</v>
      </c>
      <c r="F12" s="518">
        <v>28.267494820000007</v>
      </c>
      <c r="G12" s="518">
        <v>74.590159740000004</v>
      </c>
      <c r="H12" s="518">
        <v>3.9144963559999995</v>
      </c>
      <c r="I12" s="518">
        <v>20.664314468000001</v>
      </c>
      <c r="J12" s="518">
        <v>75.963219099</v>
      </c>
      <c r="K12" s="518">
        <v>98.134400595000002</v>
      </c>
      <c r="L12" s="518">
        <v>30.265057923999997</v>
      </c>
      <c r="M12" s="518">
        <v>74.372919648999996</v>
      </c>
      <c r="N12" s="518">
        <v>95.772036349999993</v>
      </c>
      <c r="O12" s="518">
        <f t="shared" si="0"/>
        <v>612.73949575800009</v>
      </c>
      <c r="P12" s="519"/>
      <c r="Q12" s="518">
        <v>20.715029389999998</v>
      </c>
      <c r="R12" s="518">
        <v>75.819495477000004</v>
      </c>
      <c r="S12" s="518">
        <v>101.29547506799999</v>
      </c>
      <c r="T12" s="518">
        <v>37.856217160999996</v>
      </c>
      <c r="U12" s="518">
        <v>74.345931870000001</v>
      </c>
      <c r="V12" s="518">
        <v>94.599417900000006</v>
      </c>
      <c r="W12" s="518">
        <v>20.603701969999999</v>
      </c>
      <c r="X12" s="518">
        <v>75.807560479000003</v>
      </c>
      <c r="Y12" s="518">
        <v>98.391598133000002</v>
      </c>
      <c r="Z12" s="518">
        <v>32.792201368999997</v>
      </c>
      <c r="AA12" s="518">
        <v>2.5793607499999998</v>
      </c>
      <c r="AB12" s="518">
        <v>105.55504287199999</v>
      </c>
      <c r="AC12" s="518">
        <f t="shared" si="1"/>
        <v>740.36103243899981</v>
      </c>
      <c r="AD12" s="519"/>
      <c r="AE12" s="518">
        <v>4.9247243000000012</v>
      </c>
      <c r="AF12" s="518">
        <v>4.0733608700000001</v>
      </c>
      <c r="AG12" s="518">
        <v>128.00686704</v>
      </c>
      <c r="AH12" s="518">
        <v>33.522714839999992</v>
      </c>
      <c r="AI12" s="518">
        <v>1.9445220299999999</v>
      </c>
      <c r="AJ12" s="518">
        <v>142.48772194000003</v>
      </c>
      <c r="AK12" s="518">
        <v>3.5212490300000003</v>
      </c>
      <c r="AL12" s="518">
        <v>3.9790007600000004</v>
      </c>
      <c r="AM12" s="518">
        <v>128.23358736</v>
      </c>
      <c r="AN12" s="518">
        <v>34.938456899999998</v>
      </c>
      <c r="AO12" s="518">
        <v>1.91118699</v>
      </c>
      <c r="AP12" s="518">
        <v>142.46479719999996</v>
      </c>
      <c r="AQ12" s="518">
        <f t="shared" si="2"/>
        <v>630.00818925999999</v>
      </c>
      <c r="AR12" s="519"/>
      <c r="AS12" s="518">
        <v>4.0611573100000005</v>
      </c>
      <c r="AT12" s="518">
        <v>4.2013914100000003</v>
      </c>
      <c r="AU12" s="518">
        <v>128.36946499999999</v>
      </c>
      <c r="AV12" s="518">
        <v>36.401533829999998</v>
      </c>
      <c r="AW12" s="518">
        <v>6.66836509</v>
      </c>
      <c r="AX12" s="518">
        <v>141.84295761999999</v>
      </c>
      <c r="AY12" s="518">
        <v>3.7503365200000003</v>
      </c>
      <c r="AZ12" s="518">
        <v>11.864592179999999</v>
      </c>
      <c r="BA12" s="518">
        <v>127.62431076000001</v>
      </c>
      <c r="BB12" s="518">
        <v>37.629918209999992</v>
      </c>
      <c r="BC12" s="518">
        <v>6.66836509</v>
      </c>
      <c r="BD12" s="518">
        <v>140.85163376</v>
      </c>
      <c r="BE12" s="518">
        <f t="shared" si="3"/>
        <v>649.93402678000007</v>
      </c>
      <c r="BF12" s="519"/>
      <c r="BG12" s="518">
        <v>3.7320706600000002</v>
      </c>
      <c r="BH12" s="518">
        <v>11.908592759999999</v>
      </c>
      <c r="BI12" s="518">
        <v>334.66537869900009</v>
      </c>
      <c r="BJ12" s="518">
        <v>37.523222569999994</v>
      </c>
      <c r="BK12" s="518">
        <v>6.66836509</v>
      </c>
      <c r="BL12" s="518">
        <v>227.15799683000003</v>
      </c>
      <c r="BM12" s="518">
        <v>3.6257823899999999</v>
      </c>
      <c r="BN12" s="518">
        <v>12.00616453</v>
      </c>
      <c r="BO12" s="518">
        <v>375.58054761300002</v>
      </c>
      <c r="BP12" s="518">
        <v>10.7984355</v>
      </c>
      <c r="BQ12" s="518">
        <v>35.65919865</v>
      </c>
      <c r="BR12" s="518">
        <v>253.03237036499999</v>
      </c>
      <c r="BS12" s="518">
        <f t="shared" si="4"/>
        <v>1312.3581256570001</v>
      </c>
      <c r="BT12" s="519"/>
      <c r="BU12" s="518">
        <v>19.551323499999999</v>
      </c>
      <c r="BV12" s="518">
        <v>12.091613349999999</v>
      </c>
      <c r="BW12" s="518">
        <v>377.92950456199998</v>
      </c>
      <c r="BX12" s="518">
        <v>41.693707456999995</v>
      </c>
      <c r="BY12" s="518">
        <v>6.6683664600000006</v>
      </c>
      <c r="BZ12" s="518">
        <v>254.52473090000001</v>
      </c>
      <c r="CA12" s="518">
        <v>104.37171345000002</v>
      </c>
      <c r="CB12" s="518">
        <v>9.7069971099999997</v>
      </c>
      <c r="CC12" s="518">
        <v>574.30255159899991</v>
      </c>
      <c r="CD12" s="518">
        <v>126.813159576</v>
      </c>
      <c r="CE12" s="518">
        <v>6.4641066329999992</v>
      </c>
      <c r="CF12" s="518">
        <v>65.961240160000003</v>
      </c>
      <c r="CG12" s="518">
        <f t="shared" si="5"/>
        <v>1600.0790147569999</v>
      </c>
      <c r="CH12" s="519"/>
      <c r="CI12" s="518">
        <v>87.056034660000009</v>
      </c>
      <c r="CJ12" s="518">
        <v>9.70763307</v>
      </c>
      <c r="CK12" s="518">
        <v>226.666357299</v>
      </c>
      <c r="CL12" s="518">
        <v>84.807811027</v>
      </c>
      <c r="CM12" s="518">
        <v>6.4643967459999994</v>
      </c>
      <c r="CN12" s="518">
        <v>65.702842453999992</v>
      </c>
      <c r="CO12" s="518">
        <v>86.900184800000005</v>
      </c>
      <c r="CP12" s="518">
        <v>9.7082785600000001</v>
      </c>
      <c r="CQ12" s="518">
        <v>245.77498895900001</v>
      </c>
      <c r="CR12" s="518">
        <v>85.006333593000008</v>
      </c>
      <c r="CS12" s="518">
        <v>6.4646912499999996</v>
      </c>
      <c r="CT12" s="518">
        <v>90.249551343999997</v>
      </c>
      <c r="CU12" s="518">
        <f t="shared" si="6"/>
        <v>1004.5091037620001</v>
      </c>
      <c r="CV12" s="519"/>
      <c r="CW12" s="518">
        <v>87.027886340000009</v>
      </c>
      <c r="CX12" s="518">
        <v>9.7089337349999987</v>
      </c>
      <c r="CY12" s="518">
        <v>245.87083955299997</v>
      </c>
      <c r="CZ12" s="518">
        <v>83.321346277999993</v>
      </c>
      <c r="DA12" s="518">
        <v>6.4447644900000007</v>
      </c>
      <c r="DB12" s="518">
        <v>88.713160281</v>
      </c>
      <c r="DC12" s="518">
        <v>3.5308834600000001</v>
      </c>
      <c r="DD12" s="518">
        <v>9.7095987949999998</v>
      </c>
      <c r="DE12" s="518">
        <v>105.67859751</v>
      </c>
      <c r="DF12" s="518">
        <v>5.3970047870000011</v>
      </c>
      <c r="DG12" s="518">
        <v>9.7780978330000003</v>
      </c>
      <c r="DH12" s="518">
        <v>109.301625792</v>
      </c>
      <c r="DI12" s="518">
        <f t="shared" si="7"/>
        <v>764.48273885399999</v>
      </c>
      <c r="DJ12" s="519"/>
      <c r="DK12" s="518">
        <v>3.7142134200000001</v>
      </c>
      <c r="DL12" s="518">
        <v>9.6492059649999984</v>
      </c>
      <c r="DM12" s="518">
        <v>64.427734997000002</v>
      </c>
      <c r="DN12" s="518">
        <v>3.9116196599999999</v>
      </c>
      <c r="DO12" s="518">
        <v>12.511431151999998</v>
      </c>
      <c r="DP12" s="518">
        <v>66.034772500000003</v>
      </c>
      <c r="DQ12" s="518">
        <v>7.6222823200000001</v>
      </c>
      <c r="DR12" s="518">
        <v>9.6498910749999993</v>
      </c>
      <c r="DS12" s="518">
        <v>64.379547479999999</v>
      </c>
      <c r="DT12" s="518">
        <v>125.02415283999999</v>
      </c>
      <c r="DU12" s="518">
        <v>12.532580661999999</v>
      </c>
      <c r="DV12" s="518">
        <v>66.349198386999973</v>
      </c>
      <c r="DW12" s="518">
        <f t="shared" si="8"/>
        <v>445.80663045799997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64.294468937999994</v>
      </c>
      <c r="EE12" s="518">
        <v>131.35541501</v>
      </c>
      <c r="EF12" s="518">
        <v>9.7234561149999994</v>
      </c>
      <c r="EG12" s="518">
        <v>29.193711250000003</v>
      </c>
      <c r="EH12" s="518">
        <v>47.977752804000005</v>
      </c>
      <c r="EI12" s="518">
        <v>21.752897085000001</v>
      </c>
      <c r="EJ12" s="518">
        <v>33.916572539999997</v>
      </c>
      <c r="EK12" s="518">
        <f t="shared" si="9"/>
        <v>885.67911318199992</v>
      </c>
      <c r="EL12" s="519"/>
      <c r="EM12" s="518">
        <v>54.968151169999992</v>
      </c>
      <c r="EN12" s="518">
        <v>9.7241723349999987</v>
      </c>
      <c r="EO12" s="518">
        <v>159.67238094999999</v>
      </c>
      <c r="EP12" s="518"/>
      <c r="EQ12" s="518"/>
      <c r="ER12" s="518"/>
      <c r="ES12" s="518"/>
      <c r="ET12" s="518"/>
      <c r="EU12" s="518"/>
      <c r="EV12" s="518"/>
      <c r="EW12" s="518"/>
      <c r="EX12" s="518"/>
      <c r="EY12" s="518">
        <f t="shared" si="10"/>
        <v>224.36470445499998</v>
      </c>
      <c r="EZ12" s="519"/>
    </row>
    <row r="13" spans="2:156" ht="15.75" x14ac:dyDescent="0.25">
      <c r="B13" s="695" t="s">
        <v>54</v>
      </c>
      <c r="C13" s="518">
        <v>0.39492421</v>
      </c>
      <c r="D13" s="518">
        <v>1.1758942999999999</v>
      </c>
      <c r="E13" s="518">
        <v>4.0104566999999998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4.0104566799999999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20.032049439999994</v>
      </c>
      <c r="P13" s="519"/>
      <c r="Q13" s="518">
        <v>0.39492421</v>
      </c>
      <c r="R13" s="518">
        <v>1.9283975799999999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3.2712951399999999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20.898071479999995</v>
      </c>
      <c r="AD13" s="519"/>
      <c r="AE13" s="518">
        <v>5.4055555599999998</v>
      </c>
      <c r="AF13" s="518">
        <v>0.64464554000000007</v>
      </c>
      <c r="AG13" s="518">
        <v>3.2712951399999999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2.2916734399999998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26.981054489999998</v>
      </c>
      <c r="AR13" s="519"/>
      <c r="AS13" s="518">
        <v>5.4055555599999998</v>
      </c>
      <c r="AT13" s="518">
        <v>2.5455542900000001</v>
      </c>
      <c r="AU13" s="518">
        <v>2.2916734399999998</v>
      </c>
      <c r="AV13" s="518">
        <v>6.25</v>
      </c>
      <c r="AW13" s="518">
        <v>43.68917931</v>
      </c>
      <c r="AX13" s="518">
        <v>9.6136910700000016</v>
      </c>
      <c r="AY13" s="518">
        <v>5.4055555599999998</v>
      </c>
      <c r="AZ13" s="518">
        <v>43.54412979</v>
      </c>
      <c r="BA13" s="518">
        <v>3.5725859099999999</v>
      </c>
      <c r="BB13" s="518">
        <v>6.25</v>
      </c>
      <c r="BC13" s="518">
        <v>43.673070760000002</v>
      </c>
      <c r="BD13" s="518">
        <v>9.5576660699999998</v>
      </c>
      <c r="BE13" s="518">
        <f t="shared" si="3"/>
        <v>181.79866176000002</v>
      </c>
      <c r="BF13" s="519"/>
      <c r="BG13" s="518">
        <v>405.40555555999998</v>
      </c>
      <c r="BH13" s="518">
        <v>43.540578320000002</v>
      </c>
      <c r="BI13" s="518">
        <v>2.08098962</v>
      </c>
      <c r="BJ13" s="518">
        <v>6.25</v>
      </c>
      <c r="BK13" s="518">
        <v>44.855205320000003</v>
      </c>
      <c r="BL13" s="518">
        <v>9.6257660699999992</v>
      </c>
      <c r="BM13" s="518">
        <v>5.4055555599999998</v>
      </c>
      <c r="BN13" s="518">
        <v>44.472180119999997</v>
      </c>
      <c r="BO13" s="518">
        <v>6.9310987600000011</v>
      </c>
      <c r="BP13" s="518">
        <v>6.25</v>
      </c>
      <c r="BQ13" s="518">
        <v>43.53695055</v>
      </c>
      <c r="BR13" s="518">
        <v>9.5982660709999994</v>
      </c>
      <c r="BS13" s="518">
        <f t="shared" si="4"/>
        <v>627.95214595100003</v>
      </c>
      <c r="BT13" s="519"/>
      <c r="BU13" s="518">
        <v>21.300061230000001</v>
      </c>
      <c r="BV13" s="518">
        <v>55.015286590000002</v>
      </c>
      <c r="BW13" s="518">
        <v>10.017344360000001</v>
      </c>
      <c r="BX13" s="518">
        <v>9.6071428599999997</v>
      </c>
      <c r="BY13" s="518">
        <v>70.635172229999995</v>
      </c>
      <c r="BZ13" s="518">
        <v>1.2540750000000001</v>
      </c>
      <c r="CA13" s="518">
        <v>20.34958512</v>
      </c>
      <c r="CB13" s="518">
        <v>55.815286579999999</v>
      </c>
      <c r="CC13" s="518">
        <v>14.091976910000001</v>
      </c>
      <c r="CD13" s="518">
        <v>9.6071428599999997</v>
      </c>
      <c r="CE13" s="518">
        <v>82.554968583000004</v>
      </c>
      <c r="CF13" s="518">
        <v>17.929207139999999</v>
      </c>
      <c r="CG13" s="518">
        <f t="shared" si="5"/>
        <v>368.17724946300001</v>
      </c>
      <c r="CH13" s="519"/>
      <c r="CI13" s="518">
        <v>14.9440296</v>
      </c>
      <c r="CJ13" s="518">
        <v>69.677283898999988</v>
      </c>
      <c r="CK13" s="518">
        <v>14.03970191</v>
      </c>
      <c r="CL13" s="518">
        <v>9.6071428599999997</v>
      </c>
      <c r="CM13" s="518">
        <v>91.635439195000004</v>
      </c>
      <c r="CN13" s="518">
        <v>10.898328571</v>
      </c>
      <c r="CO13" s="518">
        <v>14.9440296</v>
      </c>
      <c r="CP13" s="518">
        <v>77.676030076000004</v>
      </c>
      <c r="CQ13" s="518">
        <v>17.832914409999997</v>
      </c>
      <c r="CR13" s="518">
        <v>3.3571428599999997</v>
      </c>
      <c r="CS13" s="518">
        <v>100.52222306300001</v>
      </c>
      <c r="CT13" s="518">
        <v>13.432253571</v>
      </c>
      <c r="CU13" s="518">
        <f t="shared" si="6"/>
        <v>438.566519615</v>
      </c>
      <c r="CV13" s="519"/>
      <c r="CW13" s="518">
        <v>14.9440296</v>
      </c>
      <c r="CX13" s="518">
        <v>86.392459463000009</v>
      </c>
      <c r="CY13" s="518">
        <v>17.884339409999999</v>
      </c>
      <c r="CZ13" s="518">
        <v>849.23048812000002</v>
      </c>
      <c r="DA13" s="518">
        <v>73.067715269999994</v>
      </c>
      <c r="DB13" s="518">
        <v>513.62022856999999</v>
      </c>
      <c r="DC13" s="518">
        <v>23.9440296</v>
      </c>
      <c r="DD13" s="518">
        <v>59.250476069999998</v>
      </c>
      <c r="DE13" s="518">
        <v>18.186289410000001</v>
      </c>
      <c r="DF13" s="518">
        <v>12.35714286</v>
      </c>
      <c r="DG13" s="518">
        <v>73.067715269999994</v>
      </c>
      <c r="DH13" s="518">
        <v>13.955478569999999</v>
      </c>
      <c r="DI13" s="518">
        <f t="shared" si="7"/>
        <v>1755.900392213</v>
      </c>
      <c r="DJ13" s="519"/>
      <c r="DK13" s="518">
        <v>23.9440296</v>
      </c>
      <c r="DL13" s="518">
        <v>59.750476069999998</v>
      </c>
      <c r="DM13" s="518">
        <v>18.173064409999999</v>
      </c>
      <c r="DN13" s="518">
        <v>12.35714286</v>
      </c>
      <c r="DO13" s="518">
        <v>21.374166880000001</v>
      </c>
      <c r="DP13" s="518">
        <v>19.116170969999999</v>
      </c>
      <c r="DQ13" s="518">
        <v>23.9440296</v>
      </c>
      <c r="DR13" s="518">
        <v>10.072365539000002</v>
      </c>
      <c r="DS13" s="518">
        <v>18.997530480000005</v>
      </c>
      <c r="DT13" s="518">
        <v>12.35714286</v>
      </c>
      <c r="DU13" s="518">
        <v>23.874166880000001</v>
      </c>
      <c r="DV13" s="518">
        <v>19.092295972999999</v>
      </c>
      <c r="DW13" s="518">
        <f t="shared" si="8"/>
        <v>263.05258212199993</v>
      </c>
      <c r="DX13" s="519"/>
      <c r="DY13" s="518">
        <v>23.9440296</v>
      </c>
      <c r="DZ13" s="518">
        <v>2.5591655389999999</v>
      </c>
      <c r="EA13" s="518">
        <v>20.980896050000002</v>
      </c>
      <c r="EB13" s="518">
        <v>12.35714286</v>
      </c>
      <c r="EC13" s="518">
        <v>18.250814519999999</v>
      </c>
      <c r="ED13" s="518">
        <v>20.171558472999997</v>
      </c>
      <c r="EE13" s="518">
        <v>23.9440296</v>
      </c>
      <c r="EF13" s="518">
        <v>1.7217129100000002</v>
      </c>
      <c r="EG13" s="518">
        <v>19.268174458000001</v>
      </c>
      <c r="EH13" s="518">
        <v>13.34672619</v>
      </c>
      <c r="EI13" s="518">
        <v>18.80253866</v>
      </c>
      <c r="EJ13" s="518">
        <v>19.052320990000002</v>
      </c>
      <c r="EK13" s="518">
        <f t="shared" si="9"/>
        <v>194.39910984999997</v>
      </c>
      <c r="EL13" s="519"/>
      <c r="EM13" s="518">
        <v>23.9440296</v>
      </c>
      <c r="EN13" s="518">
        <v>1.7393655400000001</v>
      </c>
      <c r="EO13" s="518">
        <v>19.706642477000003</v>
      </c>
      <c r="EP13" s="518"/>
      <c r="EQ13" s="518"/>
      <c r="ER13" s="518"/>
      <c r="ES13" s="518"/>
      <c r="ET13" s="518"/>
      <c r="EU13" s="518"/>
      <c r="EV13" s="518"/>
      <c r="EW13" s="518"/>
      <c r="EX13" s="518"/>
      <c r="EY13" s="518">
        <f t="shared" si="10"/>
        <v>45.390037617000004</v>
      </c>
      <c r="EZ13" s="519"/>
    </row>
    <row r="14" spans="2:156" ht="15.75" x14ac:dyDescent="0.25">
      <c r="B14" s="695" t="s">
        <v>699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29.602154019999997</v>
      </c>
      <c r="BX14" s="518">
        <v>29.602154019999997</v>
      </c>
      <c r="BY14" s="518">
        <v>29.602154019999997</v>
      </c>
      <c r="BZ14" s="518">
        <v>29.602154019999997</v>
      </c>
      <c r="CA14" s="518">
        <v>29.602154019999997</v>
      </c>
      <c r="CB14" s="518">
        <v>29.602154019999997</v>
      </c>
      <c r="CC14" s="518">
        <v>29.602154019999997</v>
      </c>
      <c r="CD14" s="518">
        <v>29.602154019999997</v>
      </c>
      <c r="CE14" s="518">
        <v>29.602154019999997</v>
      </c>
      <c r="CF14" s="518">
        <v>29.602154019999997</v>
      </c>
      <c r="CG14" s="518">
        <f t="shared" si="5"/>
        <v>296.02154019999995</v>
      </c>
      <c r="CH14" s="519"/>
      <c r="CI14" s="518">
        <v>29.602154019999997</v>
      </c>
      <c r="CJ14" s="518">
        <v>29.602154030000001</v>
      </c>
      <c r="CK14" s="518">
        <v>26.278331670000004</v>
      </c>
      <c r="CL14" s="518">
        <v>26.278331670000004</v>
      </c>
      <c r="CM14" s="518">
        <v>26.278331670000004</v>
      </c>
      <c r="CN14" s="518">
        <v>1201.6483316700001</v>
      </c>
      <c r="CO14" s="518">
        <v>26.278331670000004</v>
      </c>
      <c r="CP14" s="518">
        <v>26.278331670000004</v>
      </c>
      <c r="CQ14" s="518">
        <v>26.278331670000004</v>
      </c>
      <c r="CR14" s="518">
        <v>26.278331670000004</v>
      </c>
      <c r="CS14" s="518">
        <v>26.278331670000004</v>
      </c>
      <c r="CT14" s="518">
        <v>51.278331709999996</v>
      </c>
      <c r="CU14" s="518">
        <f t="shared" si="6"/>
        <v>1522.3576247899998</v>
      </c>
      <c r="CV14" s="519"/>
      <c r="CW14" s="518">
        <v>51.278331709999996</v>
      </c>
      <c r="CX14" s="518">
        <v>51.278332110000001</v>
      </c>
      <c r="CY14" s="518">
        <v>349.63</v>
      </c>
      <c r="CZ14" s="518">
        <v>25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477.18666381999998</v>
      </c>
      <c r="DJ14" s="519"/>
      <c r="DK14" s="518">
        <v>23.3</v>
      </c>
      <c r="DL14" s="518">
        <v>23.3</v>
      </c>
      <c r="DM14" s="518">
        <v>23.3</v>
      </c>
      <c r="DN14" s="518">
        <v>23.3</v>
      </c>
      <c r="DO14" s="518">
        <v>23.5</v>
      </c>
      <c r="DP14" s="518">
        <v>8.3000000000000007</v>
      </c>
      <c r="DQ14" s="518">
        <v>33.299999999999997</v>
      </c>
      <c r="DR14" s="518">
        <v>8.3000000000000007</v>
      </c>
      <c r="DS14" s="518">
        <v>8.3000000000000007</v>
      </c>
      <c r="DT14" s="518">
        <v>8.3000000000000007</v>
      </c>
      <c r="DU14" s="518">
        <v>8.3000000000000007</v>
      </c>
      <c r="DV14" s="518">
        <v>8.5</v>
      </c>
      <c r="DW14" s="518">
        <f t="shared" si="8"/>
        <v>200.00000000000006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/>
      <c r="EQ14" s="518"/>
      <c r="ER14" s="518"/>
      <c r="ES14" s="518"/>
      <c r="ET14" s="518"/>
      <c r="EU14" s="518"/>
      <c r="EV14" s="518"/>
      <c r="EW14" s="518"/>
      <c r="EX14" s="518"/>
      <c r="EY14" s="518">
        <f t="shared" si="10"/>
        <v>29</v>
      </c>
      <c r="EZ14" s="519"/>
    </row>
    <row r="15" spans="2:156" ht="15.75" x14ac:dyDescent="0.25">
      <c r="B15" s="695" t="s">
        <v>685</v>
      </c>
      <c r="C15" s="518">
        <v>1.6689063799999999</v>
      </c>
      <c r="D15" s="518">
        <v>0</v>
      </c>
      <c r="E15" s="518">
        <v>0</v>
      </c>
      <c r="F15" s="518">
        <v>1.29221845</v>
      </c>
      <c r="G15" s="518">
        <v>0</v>
      </c>
      <c r="H15" s="518">
        <v>0</v>
      </c>
      <c r="I15" s="518">
        <v>1.7220610599999999</v>
      </c>
      <c r="J15" s="518">
        <v>0</v>
      </c>
      <c r="K15" s="518">
        <v>0.33333332999999998</v>
      </c>
      <c r="L15" s="518">
        <v>0</v>
      </c>
      <c r="M15" s="518">
        <v>0.99215843000000004</v>
      </c>
      <c r="N15" s="518">
        <v>0</v>
      </c>
      <c r="O15" s="518">
        <f t="shared" si="0"/>
        <v>6.0086776500000001</v>
      </c>
      <c r="P15" s="519"/>
      <c r="Q15" s="518">
        <v>0</v>
      </c>
      <c r="R15" s="518">
        <v>1.7769086999999999</v>
      </c>
      <c r="S15" s="518">
        <v>0.33333343000000004</v>
      </c>
      <c r="T15" s="518">
        <v>1.0265863299999998</v>
      </c>
      <c r="U15" s="518">
        <v>0</v>
      </c>
      <c r="V15" s="518">
        <v>0</v>
      </c>
      <c r="W15" s="518">
        <v>1.83350324</v>
      </c>
      <c r="X15" s="518">
        <v>0</v>
      </c>
      <c r="Y15" s="518">
        <v>0</v>
      </c>
      <c r="Z15" s="518">
        <v>1.0622088700000001</v>
      </c>
      <c r="AA15" s="518">
        <v>0</v>
      </c>
      <c r="AB15" s="518">
        <v>0</v>
      </c>
      <c r="AC15" s="518">
        <f t="shared" si="1"/>
        <v>6.0325405700000001</v>
      </c>
      <c r="AD15" s="519"/>
      <c r="AE15" s="518">
        <v>1.89190032</v>
      </c>
      <c r="AF15" s="518">
        <v>0</v>
      </c>
      <c r="AG15" s="518">
        <v>52.631578950000005</v>
      </c>
      <c r="AH15" s="518">
        <v>1.09906752</v>
      </c>
      <c r="AI15" s="518">
        <v>0</v>
      </c>
      <c r="AJ15" s="518">
        <v>52.631578950000005</v>
      </c>
      <c r="AK15" s="518">
        <v>1.9521573400000001</v>
      </c>
      <c r="AL15" s="518">
        <v>0</v>
      </c>
      <c r="AM15" s="518">
        <v>52.631578950000005</v>
      </c>
      <c r="AN15" s="518">
        <v>1.1372051699999999</v>
      </c>
      <c r="AO15" s="518">
        <v>0</v>
      </c>
      <c r="AP15" s="518">
        <v>52.631578950000005</v>
      </c>
      <c r="AQ15" s="518">
        <f t="shared" si="2"/>
        <v>216.60664614999999</v>
      </c>
      <c r="AR15" s="519"/>
      <c r="AS15" s="518">
        <v>2.01433354</v>
      </c>
      <c r="AT15" s="518">
        <v>0</v>
      </c>
      <c r="AU15" s="518">
        <v>52.631578950000005</v>
      </c>
      <c r="AV15" s="518">
        <v>1.17666618</v>
      </c>
      <c r="AW15" s="518">
        <v>0</v>
      </c>
      <c r="AX15" s="518">
        <v>52.631578950000005</v>
      </c>
      <c r="AY15" s="518">
        <v>2.07849006</v>
      </c>
      <c r="AZ15" s="518">
        <v>0</v>
      </c>
      <c r="BA15" s="518">
        <v>52.631578950000005</v>
      </c>
      <c r="BB15" s="518">
        <v>1.2174965</v>
      </c>
      <c r="BC15" s="518">
        <v>0</v>
      </c>
      <c r="BD15" s="518">
        <v>52.631578950000005</v>
      </c>
      <c r="BE15" s="518">
        <f t="shared" si="3"/>
        <v>217.01330208000005</v>
      </c>
      <c r="BF15" s="519"/>
      <c r="BG15" s="518">
        <v>2.14468996</v>
      </c>
      <c r="BH15" s="518">
        <v>0</v>
      </c>
      <c r="BI15" s="518">
        <v>52.631578950000005</v>
      </c>
      <c r="BJ15" s="518">
        <v>1.25974363</v>
      </c>
      <c r="BK15" s="518">
        <v>0</v>
      </c>
      <c r="BL15" s="518">
        <v>52.631578950000005</v>
      </c>
      <c r="BM15" s="518">
        <v>2.2129983399999995</v>
      </c>
      <c r="BN15" s="518">
        <v>0</v>
      </c>
      <c r="BO15" s="518">
        <v>52.631578950000005</v>
      </c>
      <c r="BP15" s="518">
        <v>1.30345673</v>
      </c>
      <c r="BQ15" s="518">
        <v>0</v>
      </c>
      <c r="BR15" s="518">
        <v>65.131578950000005</v>
      </c>
      <c r="BS15" s="518">
        <f t="shared" si="4"/>
        <v>229.94720446000002</v>
      </c>
      <c r="BT15" s="519"/>
      <c r="BU15" s="518">
        <v>2.2834823399999999</v>
      </c>
      <c r="BV15" s="518">
        <v>0</v>
      </c>
      <c r="BW15" s="518">
        <v>52.631578950000005</v>
      </c>
      <c r="BX15" s="518">
        <v>3.4320196800000002</v>
      </c>
      <c r="BY15" s="518">
        <v>0</v>
      </c>
      <c r="BZ15" s="518">
        <v>52.631578950000005</v>
      </c>
      <c r="CA15" s="518">
        <v>0</v>
      </c>
      <c r="CB15" s="518">
        <v>2.0833330000000001</v>
      </c>
      <c r="CC15" s="518">
        <v>52.631578950000005</v>
      </c>
      <c r="CD15" s="518">
        <v>0</v>
      </c>
      <c r="CE15" s="518">
        <v>0</v>
      </c>
      <c r="CF15" s="518">
        <v>54.714911950000001</v>
      </c>
      <c r="CG15" s="518">
        <f t="shared" si="5"/>
        <v>220.40848382000001</v>
      </c>
      <c r="CH15" s="519"/>
      <c r="CI15" s="518">
        <v>0</v>
      </c>
      <c r="CJ15" s="518">
        <v>0</v>
      </c>
      <c r="CK15" s="518">
        <v>52.631578950000005</v>
      </c>
      <c r="CL15" s="518">
        <v>2.0833330000000001</v>
      </c>
      <c r="CM15" s="518">
        <v>0</v>
      </c>
      <c r="CN15" s="518">
        <v>52.631578950000005</v>
      </c>
      <c r="CO15" s="518">
        <v>0</v>
      </c>
      <c r="CP15" s="518">
        <v>2.0833330000000001</v>
      </c>
      <c r="CQ15" s="518">
        <v>52.631578900000001</v>
      </c>
      <c r="CR15" s="518">
        <v>0</v>
      </c>
      <c r="CS15" s="518">
        <v>0</v>
      </c>
      <c r="CT15" s="518">
        <v>2.0833349999999999</v>
      </c>
      <c r="CU15" s="518">
        <f t="shared" si="6"/>
        <v>164.14473780000003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/>
      <c r="EQ15" s="518"/>
      <c r="ER15" s="518"/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166.51958921723519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146.77991845836081</v>
      </c>
      <c r="BC16" s="518">
        <v>128.0895352021752</v>
      </c>
      <c r="BD16" s="518">
        <v>151.27446811802835</v>
      </c>
      <c r="BE16" s="518">
        <f t="shared" si="3"/>
        <v>1580.7037760612718</v>
      </c>
      <c r="BF16" s="519"/>
      <c r="BG16" s="518">
        <v>61.222038761278974</v>
      </c>
      <c r="BH16" s="518">
        <v>118.51291717746363</v>
      </c>
      <c r="BI16" s="518">
        <v>111.48748269240932</v>
      </c>
      <c r="BJ16" s="518">
        <v>104.29065167238187</v>
      </c>
      <c r="BK16" s="518">
        <v>111.85435046802016</v>
      </c>
      <c r="BL16" s="518">
        <v>105.50555443454094</v>
      </c>
      <c r="BM16" s="518">
        <v>104.78963301194449</v>
      </c>
      <c r="BN16" s="518">
        <v>112.50285622522301</v>
      </c>
      <c r="BO16" s="518">
        <v>94.47945056100852</v>
      </c>
      <c r="BP16" s="518">
        <v>105.11874684570107</v>
      </c>
      <c r="BQ16" s="518">
        <v>91.292435857026916</v>
      </c>
      <c r="BR16" s="518">
        <v>95.045366222539471</v>
      </c>
      <c r="BS16" s="518">
        <f t="shared" si="4"/>
        <v>1216.1014839295385</v>
      </c>
      <c r="BT16" s="519"/>
      <c r="BU16" s="518">
        <v>91.496186092726575</v>
      </c>
      <c r="BV16" s="518">
        <v>100.59575510703607</v>
      </c>
      <c r="BW16" s="518">
        <v>100.79914146203525</v>
      </c>
      <c r="BX16" s="518">
        <v>106.62055220339396</v>
      </c>
      <c r="BY16" s="518">
        <v>89.744642689999935</v>
      </c>
      <c r="BZ16" s="518">
        <v>89.570225910000062</v>
      </c>
      <c r="CA16" s="518">
        <v>89.741903360000009</v>
      </c>
      <c r="CB16" s="518">
        <v>88.960906219999941</v>
      </c>
      <c r="CC16" s="518">
        <v>37.808203059537746</v>
      </c>
      <c r="CD16" s="518">
        <v>89.806078139999997</v>
      </c>
      <c r="CE16" s="518">
        <v>89.987055729999938</v>
      </c>
      <c r="CF16" s="518">
        <v>91.230891590000013</v>
      </c>
      <c r="CG16" s="518">
        <f t="shared" si="5"/>
        <v>1066.3615415647296</v>
      </c>
      <c r="CH16" s="519"/>
      <c r="CI16" s="518">
        <v>88.258198000000007</v>
      </c>
      <c r="CJ16" s="518">
        <v>112.21513132000004</v>
      </c>
      <c r="CK16" s="518">
        <v>39.497779810000011</v>
      </c>
      <c r="CL16" s="518">
        <v>105.39120241999998</v>
      </c>
      <c r="CM16" s="518">
        <v>108.7924689699999</v>
      </c>
      <c r="CN16" s="518">
        <v>98.670439189653607</v>
      </c>
      <c r="CO16" s="518">
        <v>37.592207399999964</v>
      </c>
      <c r="CP16" s="518">
        <v>97.194606390000047</v>
      </c>
      <c r="CQ16" s="518">
        <v>96.705582599999914</v>
      </c>
      <c r="CR16" s="518">
        <v>96.338129250000065</v>
      </c>
      <c r="CS16" s="518">
        <v>65.786624099999983</v>
      </c>
      <c r="CT16" s="518">
        <v>37.410414870000025</v>
      </c>
      <c r="CU16" s="518">
        <f t="shared" si="6"/>
        <v>983.85278431965367</v>
      </c>
      <c r="CV16" s="519"/>
      <c r="CW16" s="518">
        <v>29.127029509999897</v>
      </c>
      <c r="CX16" s="518">
        <v>11.286187720000092</v>
      </c>
      <c r="CY16" s="518">
        <v>12.051329669999907</v>
      </c>
      <c r="CZ16" s="518">
        <v>4.4688514300000204</v>
      </c>
      <c r="DA16" s="518">
        <v>7.4464257000000114</v>
      </c>
      <c r="DB16" s="518">
        <v>10.597725390000098</v>
      </c>
      <c r="DC16" s="518">
        <v>11.631689689999959</v>
      </c>
      <c r="DD16" s="518">
        <v>11.646455760000023</v>
      </c>
      <c r="DE16" s="518">
        <v>11.272155769999969</v>
      </c>
      <c r="DF16" s="518">
        <v>11.496045819999992</v>
      </c>
      <c r="DG16" s="518">
        <v>10.931685479999985</v>
      </c>
      <c r="DH16" s="518">
        <v>10.573823870000112</v>
      </c>
      <c r="DI16" s="518">
        <f t="shared" si="7"/>
        <v>142.52940581000007</v>
      </c>
      <c r="DJ16" s="519"/>
      <c r="DK16" s="518">
        <v>11.056024039999826</v>
      </c>
      <c r="DL16" s="518">
        <v>10.040087450000144</v>
      </c>
      <c r="DM16" s="518">
        <v>10.768924779999949</v>
      </c>
      <c r="DN16" s="518">
        <v>10.337440130000047</v>
      </c>
      <c r="DO16" s="518">
        <v>4.4094790099999699</v>
      </c>
      <c r="DP16" s="518">
        <v>4.3204363099999767</v>
      </c>
      <c r="DQ16" s="518">
        <v>23.128951780000065</v>
      </c>
      <c r="DR16" s="518">
        <v>10.699115950000007</v>
      </c>
      <c r="DS16" s="518">
        <v>10.36701534999996</v>
      </c>
      <c r="DT16" s="518">
        <v>10.764874769999992</v>
      </c>
      <c r="DU16" s="518">
        <v>10.439714260000059</v>
      </c>
      <c r="DV16" s="518">
        <v>4.8796016599999774</v>
      </c>
      <c r="DW16" s="518">
        <f t="shared" si="8"/>
        <v>121.21166548999997</v>
      </c>
      <c r="DX16" s="519"/>
      <c r="DY16" s="518">
        <v>10.104627630000024</v>
      </c>
      <c r="DZ16" s="518">
        <v>7.6577272799999605</v>
      </c>
      <c r="EA16" s="518">
        <v>7.2528384000000301</v>
      </c>
      <c r="EB16" s="518">
        <v>7.831180809999978</v>
      </c>
      <c r="EC16" s="518">
        <v>8.1277336599999899</v>
      </c>
      <c r="ED16" s="518">
        <v>6.3246061899999972</v>
      </c>
      <c r="EE16" s="518">
        <v>7.8569559800000093</v>
      </c>
      <c r="EF16" s="518">
        <v>7.9311056600000143</v>
      </c>
      <c r="EG16" s="518">
        <v>7.8980846099999553</v>
      </c>
      <c r="EH16" s="518">
        <v>8.2344459600000732</v>
      </c>
      <c r="EI16" s="518">
        <v>8.0204925199999479</v>
      </c>
      <c r="EJ16" s="518">
        <v>8.154958640000018</v>
      </c>
      <c r="EK16" s="518">
        <f t="shared" si="9"/>
        <v>95.394757339999998</v>
      </c>
      <c r="EL16" s="519"/>
      <c r="EM16" s="518">
        <v>7.5595771799999625</v>
      </c>
      <c r="EN16" s="518">
        <v>5.6828697999999918</v>
      </c>
      <c r="EO16" s="518">
        <v>6.5541773600000397</v>
      </c>
      <c r="EP16" s="518"/>
      <c r="EQ16" s="518"/>
      <c r="ER16" s="518"/>
      <c r="ES16" s="518"/>
      <c r="ET16" s="518"/>
      <c r="EU16" s="518"/>
      <c r="EV16" s="518"/>
      <c r="EW16" s="518"/>
      <c r="EX16" s="518"/>
      <c r="EY16" s="518">
        <f t="shared" si="10"/>
        <v>19.796624339999994</v>
      </c>
      <c r="EZ16" s="519"/>
    </row>
    <row r="17" spans="2:156" ht="15.75" x14ac:dyDescent="0.25">
      <c r="B17" s="687" t="s">
        <v>92</v>
      </c>
      <c r="C17" s="542">
        <f t="shared" ref="C17:N17" si="33">+C8+C7</f>
        <v>-725.43453808988306</v>
      </c>
      <c r="D17" s="542">
        <f t="shared" si="33"/>
        <v>978.62800879686893</v>
      </c>
      <c r="E17" s="542">
        <f t="shared" si="33"/>
        <v>728.70015015851141</v>
      </c>
      <c r="F17" s="542">
        <f t="shared" si="33"/>
        <v>-123.01757076165504</v>
      </c>
      <c r="G17" s="542">
        <f t="shared" si="33"/>
        <v>285.66008505977157</v>
      </c>
      <c r="H17" s="542">
        <f t="shared" si="33"/>
        <v>1025.0829211789137</v>
      </c>
      <c r="I17" s="542">
        <f t="shared" si="33"/>
        <v>240.54240338506116</v>
      </c>
      <c r="J17" s="542">
        <f t="shared" si="33"/>
        <v>1140.8588770827978</v>
      </c>
      <c r="K17" s="542">
        <f t="shared" si="33"/>
        <v>1007.9108455348097</v>
      </c>
      <c r="L17" s="542">
        <f t="shared" si="33"/>
        <v>1054.3136663991295</v>
      </c>
      <c r="M17" s="542">
        <f t="shared" si="33"/>
        <v>1378.8463649649689</v>
      </c>
      <c r="N17" s="542">
        <f t="shared" si="33"/>
        <v>3482.9071773904393</v>
      </c>
      <c r="O17" s="542">
        <f t="shared" si="0"/>
        <v>10474.998391099734</v>
      </c>
      <c r="P17" s="573"/>
      <c r="Q17" s="542">
        <f t="shared" ref="Q17:AB17" si="34">+Q8+Q7</f>
        <v>-448.60902224485392</v>
      </c>
      <c r="R17" s="542">
        <f t="shared" si="34"/>
        <v>1095.1832512259239</v>
      </c>
      <c r="S17" s="542">
        <f t="shared" si="34"/>
        <v>777.0974560014547</v>
      </c>
      <c r="T17" s="542">
        <f t="shared" si="34"/>
        <v>549.80072176252054</v>
      </c>
      <c r="U17" s="542">
        <f t="shared" si="34"/>
        <v>651.32144833665825</v>
      </c>
      <c r="V17" s="542">
        <f t="shared" si="34"/>
        <v>1023.9615310382511</v>
      </c>
      <c r="W17" s="542">
        <f t="shared" si="34"/>
        <v>1090.7312257698761</v>
      </c>
      <c r="X17" s="542">
        <f t="shared" si="34"/>
        <v>1135.879816641969</v>
      </c>
      <c r="Y17" s="542">
        <f t="shared" si="34"/>
        <v>1324.8163024683074</v>
      </c>
      <c r="Z17" s="542">
        <f t="shared" si="34"/>
        <v>1280.1978107620184</v>
      </c>
      <c r="AA17" s="542">
        <f t="shared" si="34"/>
        <v>1006.5698673911121</v>
      </c>
      <c r="AB17" s="542">
        <f t="shared" si="34"/>
        <v>3819.1433430870084</v>
      </c>
      <c r="AC17" s="542">
        <f t="shared" si="1"/>
        <v>13306.093752240246</v>
      </c>
      <c r="AD17" s="573"/>
      <c r="AE17" s="542">
        <f t="shared" ref="AE17:AP17" si="35">+AE8+AE7</f>
        <v>-395.66190141002022</v>
      </c>
      <c r="AF17" s="542">
        <f t="shared" si="35"/>
        <v>983.09648878206815</v>
      </c>
      <c r="AG17" s="542">
        <f t="shared" si="35"/>
        <v>1808.0141668924687</v>
      </c>
      <c r="AH17" s="542">
        <f t="shared" si="35"/>
        <v>171.20297666281351</v>
      </c>
      <c r="AI17" s="542">
        <f t="shared" si="35"/>
        <v>816.03520067966383</v>
      </c>
      <c r="AJ17" s="542">
        <f t="shared" si="35"/>
        <v>1151.3940826946932</v>
      </c>
      <c r="AK17" s="542">
        <f t="shared" si="35"/>
        <v>-153.06034537606456</v>
      </c>
      <c r="AL17" s="542">
        <f t="shared" si="35"/>
        <v>991.10824691154312</v>
      </c>
      <c r="AM17" s="542">
        <f t="shared" si="35"/>
        <v>1101.5376262741461</v>
      </c>
      <c r="AN17" s="542">
        <f t="shared" si="35"/>
        <v>1107.7694549811579</v>
      </c>
      <c r="AO17" s="542">
        <f t="shared" si="35"/>
        <v>1215.345539558677</v>
      </c>
      <c r="AP17" s="542">
        <f t="shared" si="35"/>
        <v>5341.5188187712665</v>
      </c>
      <c r="AQ17" s="542">
        <f t="shared" si="2"/>
        <v>14138.300355422412</v>
      </c>
      <c r="AR17" s="573"/>
      <c r="AS17" s="542">
        <f t="shared" ref="AS17:BD17" si="36">+AS8+AS7</f>
        <v>195.03424263918862</v>
      </c>
      <c r="AT17" s="542">
        <f t="shared" si="36"/>
        <v>1193.3928176977263</v>
      </c>
      <c r="AU17" s="542">
        <f t="shared" si="36"/>
        <v>1680.0742508810122</v>
      </c>
      <c r="AV17" s="542">
        <f t="shared" si="36"/>
        <v>1470.3774632763818</v>
      </c>
      <c r="AW17" s="542">
        <f t="shared" si="36"/>
        <v>1552.3226699391398</v>
      </c>
      <c r="AX17" s="542">
        <f t="shared" si="36"/>
        <v>1688.2436155511068</v>
      </c>
      <c r="AY17" s="542">
        <f t="shared" si="36"/>
        <v>741.78822520101085</v>
      </c>
      <c r="AZ17" s="542">
        <f t="shared" si="36"/>
        <v>1366.6462786565589</v>
      </c>
      <c r="BA17" s="542">
        <f t="shared" si="36"/>
        <v>2263.6860887349881</v>
      </c>
      <c r="BB17" s="542">
        <f t="shared" si="36"/>
        <v>1342.3660012642672</v>
      </c>
      <c r="BC17" s="542">
        <f t="shared" si="36"/>
        <v>1962.9992004558158</v>
      </c>
      <c r="BD17" s="542">
        <f t="shared" si="36"/>
        <v>3896.880328907896</v>
      </c>
      <c r="BE17" s="542">
        <f t="shared" si="3"/>
        <v>19353.811183205093</v>
      </c>
      <c r="BF17" s="573"/>
      <c r="BG17" s="542">
        <f t="shared" ref="BG17:BR17" si="37">+BG8+BG7</f>
        <v>171.34710288191297</v>
      </c>
      <c r="BH17" s="542">
        <f t="shared" si="37"/>
        <v>1383.283913643734</v>
      </c>
      <c r="BI17" s="542">
        <f t="shared" si="37"/>
        <v>2036.1895618537383</v>
      </c>
      <c r="BJ17" s="542">
        <f t="shared" si="37"/>
        <v>371.22292331253288</v>
      </c>
      <c r="BK17" s="542">
        <f t="shared" si="37"/>
        <v>2538.312193460386</v>
      </c>
      <c r="BL17" s="542">
        <f t="shared" si="37"/>
        <v>1128.0949715323836</v>
      </c>
      <c r="BM17" s="542">
        <f t="shared" si="37"/>
        <v>71.182426389116074</v>
      </c>
      <c r="BN17" s="542">
        <f t="shared" si="37"/>
        <v>924.48508312287811</v>
      </c>
      <c r="BO17" s="542">
        <f t="shared" si="37"/>
        <v>729.61927547616983</v>
      </c>
      <c r="BP17" s="542">
        <f t="shared" si="37"/>
        <v>731.57169100980161</v>
      </c>
      <c r="BQ17" s="542">
        <f t="shared" si="37"/>
        <v>901.44516023015728</v>
      </c>
      <c r="BR17" s="542">
        <f t="shared" si="37"/>
        <v>3398.6200677614333</v>
      </c>
      <c r="BS17" s="542">
        <f t="shared" si="4"/>
        <v>14385.374370674246</v>
      </c>
      <c r="BT17" s="573"/>
      <c r="BU17" s="542">
        <f t="shared" ref="BU17:CF17" si="38">+BU8+BU7</f>
        <v>-473.22900853547094</v>
      </c>
      <c r="BV17" s="542">
        <f t="shared" si="38"/>
        <v>401.55928833791859</v>
      </c>
      <c r="BW17" s="542">
        <f t="shared" si="38"/>
        <v>1468.1436428615079</v>
      </c>
      <c r="BX17" s="542">
        <f t="shared" si="38"/>
        <v>10.948712255668738</v>
      </c>
      <c r="BY17" s="542">
        <f t="shared" si="38"/>
        <v>212.60620800984736</v>
      </c>
      <c r="BZ17" s="542">
        <f t="shared" si="38"/>
        <v>847.19124369373003</v>
      </c>
      <c r="CA17" s="542">
        <f t="shared" si="38"/>
        <v>526.45353530146087</v>
      </c>
      <c r="CB17" s="542">
        <f t="shared" si="38"/>
        <v>285.95536924354332</v>
      </c>
      <c r="CC17" s="542">
        <f t="shared" si="38"/>
        <v>1287.5909163175593</v>
      </c>
      <c r="CD17" s="542">
        <f t="shared" si="38"/>
        <v>738.95506087881893</v>
      </c>
      <c r="CE17" s="542">
        <f t="shared" si="38"/>
        <v>302.83910008577669</v>
      </c>
      <c r="CF17" s="542">
        <f t="shared" si="38"/>
        <v>3174.3648091899104</v>
      </c>
      <c r="CG17" s="542">
        <f t="shared" si="5"/>
        <v>8783.3788776402707</v>
      </c>
      <c r="CH17" s="573"/>
      <c r="CI17" s="542">
        <f t="shared" ref="CI17:CT17" si="39">+CI8+CI7</f>
        <v>-68.578958882255847</v>
      </c>
      <c r="CJ17" s="542">
        <f t="shared" si="39"/>
        <v>410.2064451690523</v>
      </c>
      <c r="CK17" s="542">
        <f t="shared" si="39"/>
        <v>959.91538321222322</v>
      </c>
      <c r="CL17" s="542">
        <f t="shared" si="39"/>
        <v>-44.840640184723384</v>
      </c>
      <c r="CM17" s="542">
        <f t="shared" si="39"/>
        <v>327.4752960795268</v>
      </c>
      <c r="CN17" s="542">
        <f t="shared" si="39"/>
        <v>1903.2261644216646</v>
      </c>
      <c r="CO17" s="542">
        <f t="shared" si="39"/>
        <v>833.12077658866178</v>
      </c>
      <c r="CP17" s="542">
        <f t="shared" si="39"/>
        <v>374.42206351136298</v>
      </c>
      <c r="CQ17" s="542">
        <f t="shared" si="39"/>
        <v>830.54033736117697</v>
      </c>
      <c r="CR17" s="542">
        <f t="shared" si="39"/>
        <v>790.63163147496994</v>
      </c>
      <c r="CS17" s="542">
        <f t="shared" si="39"/>
        <v>1206.6916668230392</v>
      </c>
      <c r="CT17" s="542">
        <f t="shared" si="39"/>
        <v>2535.6570673387869</v>
      </c>
      <c r="CU17" s="542">
        <f t="shared" si="6"/>
        <v>10058.467232913486</v>
      </c>
      <c r="CV17" s="573"/>
      <c r="CW17" s="542">
        <f t="shared" ref="CW17:DH17" si="40">+CW8+CW7</f>
        <v>-36.599827388639596</v>
      </c>
      <c r="CX17" s="542">
        <f t="shared" si="40"/>
        <v>320.36191973454822</v>
      </c>
      <c r="CY17" s="542">
        <f t="shared" si="40"/>
        <v>790.72127282495808</v>
      </c>
      <c r="CZ17" s="542">
        <f t="shared" si="40"/>
        <v>1476.5127845609506</v>
      </c>
      <c r="DA17" s="542">
        <f t="shared" si="40"/>
        <v>1032.1706208726744</v>
      </c>
      <c r="DB17" s="542">
        <f t="shared" si="40"/>
        <v>1864.7240255068466</v>
      </c>
      <c r="DC17" s="542">
        <f t="shared" si="40"/>
        <v>1012.8823481945262</v>
      </c>
      <c r="DD17" s="542">
        <f t="shared" si="40"/>
        <v>920.69450333314171</v>
      </c>
      <c r="DE17" s="542">
        <f t="shared" si="40"/>
        <v>42.699907669144693</v>
      </c>
      <c r="DF17" s="542">
        <f t="shared" si="40"/>
        <v>826.24375722664763</v>
      </c>
      <c r="DG17" s="542">
        <f t="shared" si="40"/>
        <v>698.29691708310395</v>
      </c>
      <c r="DH17" s="542">
        <f t="shared" si="40"/>
        <v>2913.0301520151038</v>
      </c>
      <c r="DI17" s="542">
        <f t="shared" si="7"/>
        <v>11861.738381633008</v>
      </c>
      <c r="DJ17" s="573"/>
      <c r="DK17" s="542">
        <f t="shared" ref="DK17:DV17" si="41">+DK8+DK7</f>
        <v>232.79559579757984</v>
      </c>
      <c r="DL17" s="542">
        <f t="shared" si="41"/>
        <v>262.9914501824743</v>
      </c>
      <c r="DM17" s="542">
        <f t="shared" si="41"/>
        <v>375.930947856503</v>
      </c>
      <c r="DN17" s="542">
        <f t="shared" si="41"/>
        <v>-260.60714613730204</v>
      </c>
      <c r="DO17" s="542">
        <f t="shared" si="41"/>
        <v>565.47932764180371</v>
      </c>
      <c r="DP17" s="542">
        <f t="shared" si="41"/>
        <v>271.11709758955459</v>
      </c>
      <c r="DQ17" s="542">
        <f t="shared" si="41"/>
        <v>375.94017034808832</v>
      </c>
      <c r="DR17" s="542">
        <f t="shared" si="41"/>
        <v>577.32249228966828</v>
      </c>
      <c r="DS17" s="542">
        <f t="shared" si="41"/>
        <v>-694.37595618130013</v>
      </c>
      <c r="DT17" s="542">
        <f t="shared" si="41"/>
        <v>313.09739425434987</v>
      </c>
      <c r="DU17" s="542">
        <f t="shared" si="41"/>
        <v>93.854366966267833</v>
      </c>
      <c r="DV17" s="542">
        <f t="shared" si="41"/>
        <v>2801.7362604767882</v>
      </c>
      <c r="DW17" s="542">
        <f t="shared" si="8"/>
        <v>4915.2820010844753</v>
      </c>
      <c r="DX17" s="573"/>
      <c r="DY17" s="542">
        <f t="shared" ref="DY17:EJ17" si="42">+DY8+DY7</f>
        <v>-272.84062666472681</v>
      </c>
      <c r="DZ17" s="542">
        <f t="shared" si="42"/>
        <v>395.36227757489132</v>
      </c>
      <c r="EA17" s="542">
        <f t="shared" si="42"/>
        <v>-74.295069988300781</v>
      </c>
      <c r="EB17" s="542">
        <f t="shared" si="42"/>
        <v>204.67619287081925</v>
      </c>
      <c r="EC17" s="542">
        <f t="shared" si="42"/>
        <v>-509.1741435073269</v>
      </c>
      <c r="ED17" s="542">
        <f t="shared" si="42"/>
        <v>280.10500504160427</v>
      </c>
      <c r="EE17" s="542">
        <f t="shared" si="42"/>
        <v>95.935891155400469</v>
      </c>
      <c r="EF17" s="542">
        <f t="shared" si="42"/>
        <v>71.635240617109602</v>
      </c>
      <c r="EG17" s="542">
        <f t="shared" si="42"/>
        <v>-344.44801757790151</v>
      </c>
      <c r="EH17" s="542">
        <f t="shared" si="42"/>
        <v>568.39587490192093</v>
      </c>
      <c r="EI17" s="542">
        <f t="shared" si="42"/>
        <v>566.25560569333697</v>
      </c>
      <c r="EJ17" s="542">
        <f t="shared" si="42"/>
        <v>2275.6189635184023</v>
      </c>
      <c r="EK17" s="542">
        <f t="shared" si="9"/>
        <v>3257.227193635229</v>
      </c>
      <c r="EL17" s="573"/>
      <c r="EM17" s="542">
        <f t="shared" ref="EM17:EX17" si="43">+EM8+EM7</f>
        <v>-564.82456405709513</v>
      </c>
      <c r="EN17" s="542">
        <f t="shared" si="43"/>
        <v>1287.5313169122262</v>
      </c>
      <c r="EO17" s="542">
        <f t="shared" si="43"/>
        <v>388.19337219961653</v>
      </c>
      <c r="EP17" s="542"/>
      <c r="EQ17" s="542"/>
      <c r="ER17" s="542"/>
      <c r="ES17" s="542"/>
      <c r="ET17" s="542"/>
      <c r="EU17" s="542"/>
      <c r="EV17" s="542"/>
      <c r="EW17" s="542"/>
      <c r="EX17" s="542"/>
      <c r="EY17" s="542">
        <f t="shared" si="10"/>
        <v>1110.9001250547476</v>
      </c>
      <c r="EZ17" s="573"/>
    </row>
    <row r="18" spans="2:156" ht="15.75" x14ac:dyDescent="0.25">
      <c r="B18" s="687" t="s">
        <v>96</v>
      </c>
      <c r="C18" s="542">
        <f t="shared" ref="C18:N18" si="44">+C19+C33+C36</f>
        <v>-339.35101856988274</v>
      </c>
      <c r="D18" s="542">
        <f t="shared" si="44"/>
        <v>2038.6772082768689</v>
      </c>
      <c r="E18" s="542">
        <f t="shared" si="44"/>
        <v>526.12935320851159</v>
      </c>
      <c r="F18" s="542">
        <f t="shared" si="44"/>
        <v>432.15676323834543</v>
      </c>
      <c r="G18" s="542">
        <f t="shared" si="44"/>
        <v>-22.578292300228327</v>
      </c>
      <c r="H18" s="542">
        <f t="shared" si="44"/>
        <v>564.24895917891365</v>
      </c>
      <c r="I18" s="542">
        <f t="shared" si="44"/>
        <v>288.50869938506116</v>
      </c>
      <c r="J18" s="542">
        <f t="shared" si="44"/>
        <v>2192.2122260827982</v>
      </c>
      <c r="K18" s="542">
        <f t="shared" si="44"/>
        <v>555.9234395348094</v>
      </c>
      <c r="L18" s="542">
        <f t="shared" si="44"/>
        <v>885.27664122912904</v>
      </c>
      <c r="M18" s="542">
        <f t="shared" si="44"/>
        <v>867.66293696496871</v>
      </c>
      <c r="N18" s="542">
        <f t="shared" si="44"/>
        <v>2333.7239463904389</v>
      </c>
      <c r="O18" s="542">
        <f t="shared" si="0"/>
        <v>10322.590862619734</v>
      </c>
      <c r="P18" s="573"/>
      <c r="Q18" s="542">
        <f t="shared" ref="Q18:AB18" si="45">+Q19+Q33+Q36</f>
        <v>-147.10784224485354</v>
      </c>
      <c r="R18" s="542">
        <f t="shared" si="45"/>
        <v>1213.2121952259236</v>
      </c>
      <c r="S18" s="542">
        <f t="shared" si="45"/>
        <v>272.05639400145446</v>
      </c>
      <c r="T18" s="542">
        <f t="shared" si="45"/>
        <v>802.6187407625207</v>
      </c>
      <c r="U18" s="542">
        <f t="shared" si="45"/>
        <v>1003.7670133366582</v>
      </c>
      <c r="V18" s="542">
        <f t="shared" si="45"/>
        <v>2238.4937640382514</v>
      </c>
      <c r="W18" s="542">
        <f t="shared" si="45"/>
        <v>859.56023776987604</v>
      </c>
      <c r="X18" s="542">
        <f t="shared" si="45"/>
        <v>1150.5453726419689</v>
      </c>
      <c r="Y18" s="542">
        <f t="shared" si="45"/>
        <v>2151.969258468308</v>
      </c>
      <c r="Z18" s="542">
        <f t="shared" si="45"/>
        <v>813.54314076201786</v>
      </c>
      <c r="AA18" s="542">
        <f t="shared" si="45"/>
        <v>708.05669939111226</v>
      </c>
      <c r="AB18" s="542">
        <f t="shared" si="45"/>
        <v>2520.3251270870092</v>
      </c>
      <c r="AC18" s="542">
        <f t="shared" si="1"/>
        <v>13587.040101240249</v>
      </c>
      <c r="AD18" s="573"/>
      <c r="AE18" s="542">
        <f t="shared" ref="AE18:AP18" si="46">+AE19+AE33+AE36</f>
        <v>11.975510589980161</v>
      </c>
      <c r="AF18" s="542">
        <f t="shared" si="46"/>
        <v>1149.7260677820686</v>
      </c>
      <c r="AG18" s="542">
        <f t="shared" si="46"/>
        <v>1425.2266448924688</v>
      </c>
      <c r="AH18" s="542">
        <f t="shared" si="46"/>
        <v>456.7062316628132</v>
      </c>
      <c r="AI18" s="542">
        <f t="shared" si="46"/>
        <v>1418.1060136796636</v>
      </c>
      <c r="AJ18" s="542">
        <f t="shared" si="46"/>
        <v>1036.8157186946926</v>
      </c>
      <c r="AK18" s="542">
        <f t="shared" si="46"/>
        <v>-121.171044376064</v>
      </c>
      <c r="AL18" s="542">
        <f t="shared" si="46"/>
        <v>563.76564291154295</v>
      </c>
      <c r="AM18" s="542">
        <f t="shared" si="46"/>
        <v>618.15112427414635</v>
      </c>
      <c r="AN18" s="542">
        <f t="shared" si="46"/>
        <v>1001.3409409811575</v>
      </c>
      <c r="AO18" s="542">
        <f t="shared" si="46"/>
        <v>1354.922475558677</v>
      </c>
      <c r="AP18" s="542">
        <f t="shared" si="46"/>
        <v>4573.1002817712661</v>
      </c>
      <c r="AQ18" s="542">
        <f t="shared" si="2"/>
        <v>13488.665608422412</v>
      </c>
      <c r="AR18" s="573"/>
      <c r="AS18" s="542">
        <f t="shared" ref="AS18:BD18" si="47">+AS19+AS33+AS36</f>
        <v>550.00852863918908</v>
      </c>
      <c r="AT18" s="542">
        <f t="shared" si="47"/>
        <v>1287.4314366977255</v>
      </c>
      <c r="AU18" s="542">
        <f t="shared" si="47"/>
        <v>996.05774988101223</v>
      </c>
      <c r="AV18" s="542">
        <f t="shared" si="47"/>
        <v>1716.0853092763816</v>
      </c>
      <c r="AW18" s="542">
        <f t="shared" si="47"/>
        <v>1336.5802849391398</v>
      </c>
      <c r="AX18" s="542">
        <f t="shared" si="47"/>
        <v>2627.0443205511065</v>
      </c>
      <c r="AY18" s="542">
        <f t="shared" si="47"/>
        <v>1328.9622122010103</v>
      </c>
      <c r="AZ18" s="542">
        <f t="shared" si="47"/>
        <v>1341.6676546565593</v>
      </c>
      <c r="BA18" s="542">
        <f t="shared" si="47"/>
        <v>2720.9737767349884</v>
      </c>
      <c r="BB18" s="542">
        <f t="shared" si="47"/>
        <v>1057.4757822642671</v>
      </c>
      <c r="BC18" s="542">
        <f t="shared" si="47"/>
        <v>1799.8700454558157</v>
      </c>
      <c r="BD18" s="542">
        <f t="shared" si="47"/>
        <v>3474.0058559078961</v>
      </c>
      <c r="BE18" s="542">
        <f t="shared" si="3"/>
        <v>20236.162957205092</v>
      </c>
      <c r="BF18" s="573"/>
      <c r="BG18" s="542">
        <f t="shared" ref="BG18:BR18" si="48">+BG19+BG33+BG36</f>
        <v>1816.7194068819126</v>
      </c>
      <c r="BH18" s="542">
        <f t="shared" si="48"/>
        <v>1285.0888746437336</v>
      </c>
      <c r="BI18" s="542">
        <f t="shared" si="48"/>
        <v>1010.6403728537384</v>
      </c>
      <c r="BJ18" s="542">
        <f t="shared" si="48"/>
        <v>477.49280131253283</v>
      </c>
      <c r="BK18" s="542">
        <f t="shared" si="48"/>
        <v>2852.1340374603851</v>
      </c>
      <c r="BL18" s="542">
        <f t="shared" si="48"/>
        <v>2267.5245995323839</v>
      </c>
      <c r="BM18" s="542">
        <f t="shared" si="48"/>
        <v>-108.22117561088423</v>
      </c>
      <c r="BN18" s="542">
        <f t="shared" si="48"/>
        <v>539.81659212287889</v>
      </c>
      <c r="BO18" s="542">
        <f t="shared" si="48"/>
        <v>-334.75368052383055</v>
      </c>
      <c r="BP18" s="542">
        <f t="shared" si="48"/>
        <v>3438.7422080098022</v>
      </c>
      <c r="BQ18" s="542">
        <f t="shared" si="48"/>
        <v>-41.25399876984352</v>
      </c>
      <c r="BR18" s="542">
        <f t="shared" si="48"/>
        <v>950.52867776143376</v>
      </c>
      <c r="BS18" s="542">
        <f t="shared" si="4"/>
        <v>14154.458715674242</v>
      </c>
      <c r="BT18" s="573"/>
      <c r="BU18" s="542">
        <f t="shared" ref="BU18:CF18" si="49">+BU19+BU33+BU36</f>
        <v>3323.8933824645283</v>
      </c>
      <c r="BV18" s="542">
        <f t="shared" si="49"/>
        <v>-265.16629166208122</v>
      </c>
      <c r="BW18" s="542">
        <f t="shared" si="49"/>
        <v>384.18069686150818</v>
      </c>
      <c r="BX18" s="542">
        <f t="shared" si="49"/>
        <v>-106.22609074433174</v>
      </c>
      <c r="BY18" s="542">
        <f t="shared" si="49"/>
        <v>284.21632400984709</v>
      </c>
      <c r="BZ18" s="542">
        <f t="shared" si="49"/>
        <v>510.23191369373001</v>
      </c>
      <c r="CA18" s="542">
        <f t="shared" si="49"/>
        <v>659.34950130146171</v>
      </c>
      <c r="CB18" s="542">
        <f t="shared" si="49"/>
        <v>463.47504724354286</v>
      </c>
      <c r="CC18" s="542">
        <f t="shared" si="49"/>
        <v>932.78061231755976</v>
      </c>
      <c r="CD18" s="542">
        <f t="shared" si="49"/>
        <v>883.58276687881857</v>
      </c>
      <c r="CE18" s="542">
        <f t="shared" si="49"/>
        <v>-5.9058289142226386</v>
      </c>
      <c r="CF18" s="542">
        <f t="shared" si="49"/>
        <v>2942.9163041899101</v>
      </c>
      <c r="CG18" s="542">
        <f t="shared" si="5"/>
        <v>10007.328337640271</v>
      </c>
      <c r="CH18" s="573"/>
      <c r="CI18" s="542">
        <f t="shared" ref="CI18:CT18" si="50">+CI19+CI33+CI36</f>
        <v>1257.0671071177444</v>
      </c>
      <c r="CJ18" s="542">
        <f t="shared" si="50"/>
        <v>-476.77717883094749</v>
      </c>
      <c r="CK18" s="542">
        <f t="shared" si="50"/>
        <v>2679.5501952122231</v>
      </c>
      <c r="CL18" s="542">
        <f t="shared" si="50"/>
        <v>-1100.3410931847234</v>
      </c>
      <c r="CM18" s="542">
        <f t="shared" si="50"/>
        <v>1063.6602260795275</v>
      </c>
      <c r="CN18" s="542">
        <f t="shared" si="50"/>
        <v>1628.2639134216647</v>
      </c>
      <c r="CO18" s="542">
        <f t="shared" si="50"/>
        <v>458.82933658866051</v>
      </c>
      <c r="CP18" s="542">
        <f t="shared" si="50"/>
        <v>60.150314511363604</v>
      </c>
      <c r="CQ18" s="542">
        <f t="shared" si="50"/>
        <v>2852.0611183611763</v>
      </c>
      <c r="CR18" s="542">
        <f t="shared" si="50"/>
        <v>-925.70924352502902</v>
      </c>
      <c r="CS18" s="542">
        <f t="shared" si="50"/>
        <v>345.34620582303853</v>
      </c>
      <c r="CT18" s="542">
        <f t="shared" si="50"/>
        <v>2452.7131613387878</v>
      </c>
      <c r="CU18" s="542">
        <f t="shared" si="6"/>
        <v>10294.814062913487</v>
      </c>
      <c r="CV18" s="573"/>
      <c r="CW18" s="542">
        <f t="shared" ref="CW18:DH18" si="51">+CW19+CW33+CW36</f>
        <v>94.509339611360616</v>
      </c>
      <c r="CX18" s="542">
        <f t="shared" si="51"/>
        <v>-331.43298126545176</v>
      </c>
      <c r="CY18" s="542">
        <f t="shared" si="51"/>
        <v>352.76881882495809</v>
      </c>
      <c r="CZ18" s="542">
        <f t="shared" si="51"/>
        <v>1405.7517705609503</v>
      </c>
      <c r="DA18" s="542">
        <f t="shared" si="51"/>
        <v>1298.9978088726739</v>
      </c>
      <c r="DB18" s="542">
        <f t="shared" si="51"/>
        <v>1624.6025025068466</v>
      </c>
      <c r="DC18" s="542">
        <f t="shared" si="51"/>
        <v>851.11425219452576</v>
      </c>
      <c r="DD18" s="542">
        <f t="shared" si="51"/>
        <v>888.28471133314224</v>
      </c>
      <c r="DE18" s="542">
        <f t="shared" si="51"/>
        <v>5.8345666691449765</v>
      </c>
      <c r="DF18" s="542">
        <f t="shared" si="51"/>
        <v>1568.0261822266466</v>
      </c>
      <c r="DG18" s="542">
        <f t="shared" si="51"/>
        <v>805.6620920831042</v>
      </c>
      <c r="DH18" s="542">
        <f t="shared" si="51"/>
        <v>3587.3285900151041</v>
      </c>
      <c r="DI18" s="542">
        <f t="shared" si="7"/>
        <v>12151.447653633006</v>
      </c>
      <c r="DJ18" s="573"/>
      <c r="DK18" s="542">
        <f t="shared" ref="DK18:DV18" si="52">+DK19+DK33+DK36</f>
        <v>179.68423279757945</v>
      </c>
      <c r="DL18" s="542">
        <f t="shared" si="52"/>
        <v>212.012381182475</v>
      </c>
      <c r="DM18" s="542">
        <f t="shared" si="52"/>
        <v>370.34949285650265</v>
      </c>
      <c r="DN18" s="542">
        <f t="shared" si="52"/>
        <v>-214.57864513730237</v>
      </c>
      <c r="DO18" s="542">
        <f t="shared" si="52"/>
        <v>482.46076964180412</v>
      </c>
      <c r="DP18" s="542">
        <f t="shared" si="52"/>
        <v>500.09599058955405</v>
      </c>
      <c r="DQ18" s="542">
        <f t="shared" si="52"/>
        <v>259.07430034808948</v>
      </c>
      <c r="DR18" s="542">
        <f t="shared" si="52"/>
        <v>1268.9214352896679</v>
      </c>
      <c r="DS18" s="542">
        <f t="shared" si="52"/>
        <v>-286.9696111812998</v>
      </c>
      <c r="DT18" s="542">
        <f t="shared" si="52"/>
        <v>824.65037925435013</v>
      </c>
      <c r="DU18" s="542">
        <f t="shared" si="52"/>
        <v>342.22401196626799</v>
      </c>
      <c r="DV18" s="542">
        <f t="shared" si="52"/>
        <v>2296.3310544767892</v>
      </c>
      <c r="DW18" s="542">
        <f t="shared" si="8"/>
        <v>6234.2557920844774</v>
      </c>
      <c r="DX18" s="573"/>
      <c r="DY18" s="542">
        <f t="shared" ref="DY18:EJ18" si="53">+DY19+DY33+DY36</f>
        <v>235.42180933527283</v>
      </c>
      <c r="DZ18" s="542">
        <f t="shared" si="53"/>
        <v>135.0918085748911</v>
      </c>
      <c r="EA18" s="542">
        <f t="shared" si="53"/>
        <v>470.44489001169921</v>
      </c>
      <c r="EB18" s="542">
        <f t="shared" si="53"/>
        <v>420.18940987081908</v>
      </c>
      <c r="EC18" s="542">
        <f t="shared" si="53"/>
        <v>51.639852492673754</v>
      </c>
      <c r="ED18" s="542">
        <f t="shared" si="53"/>
        <v>814.18000704160363</v>
      </c>
      <c r="EE18" s="542">
        <f t="shared" si="53"/>
        <v>204.2850901554007</v>
      </c>
      <c r="EF18" s="542">
        <f t="shared" si="53"/>
        <v>142.01316361710997</v>
      </c>
      <c r="EG18" s="542">
        <f t="shared" si="53"/>
        <v>-549.55897157790162</v>
      </c>
      <c r="EH18" s="542">
        <f t="shared" si="53"/>
        <v>-91.151445408078814</v>
      </c>
      <c r="EI18" s="542">
        <f t="shared" si="53"/>
        <v>112.36394169333633</v>
      </c>
      <c r="EJ18" s="542">
        <f t="shared" si="53"/>
        <v>1724.7565683684029</v>
      </c>
      <c r="EK18" s="542">
        <f t="shared" si="9"/>
        <v>3669.6761241752292</v>
      </c>
      <c r="EL18" s="573"/>
      <c r="EM18" s="542">
        <f t="shared" ref="EM18:EX18" si="54">+EM19+EM33+EM36</f>
        <v>-522.85721426709608</v>
      </c>
      <c r="EN18" s="542">
        <f t="shared" si="54"/>
        <v>422.81545372222683</v>
      </c>
      <c r="EO18" s="542">
        <f t="shared" si="54"/>
        <v>-123.74761806038345</v>
      </c>
      <c r="EP18" s="542"/>
      <c r="EQ18" s="542"/>
      <c r="ER18" s="542"/>
      <c r="ES18" s="542"/>
      <c r="ET18" s="542"/>
      <c r="EU18" s="542"/>
      <c r="EV18" s="542"/>
      <c r="EW18" s="542"/>
      <c r="EX18" s="542"/>
      <c r="EY18" s="542">
        <f t="shared" si="10"/>
        <v>-223.78937860525269</v>
      </c>
      <c r="EZ18" s="573"/>
    </row>
    <row r="19" spans="2:156" ht="15.75" x14ac:dyDescent="0.25">
      <c r="B19" s="690" t="s">
        <v>51</v>
      </c>
      <c r="C19" s="520">
        <f>+C20+C28+C29+C30+C31+C32</f>
        <v>86.690505540000004</v>
      </c>
      <c r="D19" s="520">
        <f t="shared" ref="D19" si="55">+D20+D28+D29+D30+D31+D32</f>
        <v>1490.9880168</v>
      </c>
      <c r="E19" s="520">
        <f t="shared" ref="E19" si="56">+E20+E28+E29+E30+E31+E32</f>
        <v>99.435340289999999</v>
      </c>
      <c r="F19" s="520">
        <f t="shared" ref="F19" si="57">+F20+F28+F29+F30+F31+F32</f>
        <v>169.256380815</v>
      </c>
      <c r="G19" s="520">
        <f t="shared" ref="G19" si="58">+G20+G28+G29+G30+G31+G32</f>
        <v>122.00944995100001</v>
      </c>
      <c r="H19" s="520">
        <f t="shared" ref="H19" si="59">+H20+H28+H29+H30+H31+H32</f>
        <v>229.97054772400003</v>
      </c>
      <c r="I19" s="520">
        <f t="shared" ref="I19" si="60">+I20+I28+I29+I30+I31+I32</f>
        <v>112.12013992</v>
      </c>
      <c r="J19" s="520">
        <f t="shared" ref="J19" si="61">+J20+J28+J29+J30+J31+J32</f>
        <v>1210.5003755499999</v>
      </c>
      <c r="K19" s="520">
        <f t="shared" ref="K19" si="62">+K20+K28+K29+K30+K31+K32</f>
        <v>137.72860876999999</v>
      </c>
      <c r="L19" s="520">
        <f t="shared" ref="L19" si="63">+L20+L28+L29+L30+L31+L32</f>
        <v>152.32306108</v>
      </c>
      <c r="M19" s="520">
        <f t="shared" ref="M19" si="64">+M20+M28+M29+M30+M31+M32</f>
        <v>350.35350706999998</v>
      </c>
      <c r="N19" s="520">
        <f t="shared" ref="N19" si="65">+N20+N28+N29+N30+N31+N32</f>
        <v>995.65904151300003</v>
      </c>
      <c r="O19" s="520">
        <f t="shared" ref="O19" si="66">+SUM(C19:N19)</f>
        <v>5157.0349750230007</v>
      </c>
      <c r="P19" s="699"/>
      <c r="Q19" s="520">
        <f>+Q20+Q28+Q29+Q30+Q31+Q32</f>
        <v>87.306182870000001</v>
      </c>
      <c r="R19" s="520">
        <f t="shared" ref="R19" si="67">+R20+R28+R29+R30+R31+R32</f>
        <v>171.63542658899999</v>
      </c>
      <c r="S19" s="520">
        <f t="shared" ref="S19" si="68">+S20+S28+S29+S30+S31+S32</f>
        <v>54.122756495000004</v>
      </c>
      <c r="T19" s="520">
        <f t="shared" ref="T19" si="69">+T20+T28+T29+T30+T31+T32</f>
        <v>129.34707700600001</v>
      </c>
      <c r="U19" s="520">
        <f t="shared" ref="U19" si="70">+U20+U28+U29+U30+U31+U32</f>
        <v>471.51523400000002</v>
      </c>
      <c r="V19" s="520">
        <f t="shared" ref="V19" si="71">+V20+V28+V29+V30+V31+V32</f>
        <v>2488.429687496</v>
      </c>
      <c r="W19" s="520">
        <f t="shared" ref="W19" si="72">+W20+W28+W29+W30+W31+W32</f>
        <v>126.261363499</v>
      </c>
      <c r="X19" s="520">
        <f t="shared" ref="X19" si="73">+X20+X28+X29+X30+X31+X32</f>
        <v>955.35362237200002</v>
      </c>
      <c r="Y19" s="520">
        <f t="shared" ref="Y19" si="74">+Y20+Y28+Y29+Y30+Y31+Y32</f>
        <v>1826.5109799100001</v>
      </c>
      <c r="Z19" s="520">
        <f t="shared" ref="Z19" si="75">+Z20+Z28+Z29+Z30+Z31+Z32</f>
        <v>120.80707672599999</v>
      </c>
      <c r="AA19" s="520">
        <f t="shared" ref="AA19" si="76">+AA20+AA28+AA29+AA30+AA31+AA32</f>
        <v>201.59715362</v>
      </c>
      <c r="AB19" s="520">
        <f t="shared" ref="AB19" si="77">+AB20+AB28+AB29+AB30+AB31+AB32</f>
        <v>1363.1237977299998</v>
      </c>
      <c r="AC19" s="520">
        <f t="shared" ref="AC19" si="78">+SUM(Q19:AB19)</f>
        <v>7996.0103583129994</v>
      </c>
      <c r="AD19" s="699"/>
      <c r="AE19" s="520">
        <f>+AE20+AE28+AE29+AE30+AE31+AE32</f>
        <v>115.65430674</v>
      </c>
      <c r="AF19" s="520">
        <f t="shared" ref="AF19" si="79">+AF20+AF28+AF29+AF30+AF31+AF32</f>
        <v>884.41210036999996</v>
      </c>
      <c r="AG19" s="520">
        <f t="shared" ref="AG19" si="80">+AG20+AG28+AG29+AG30+AG31+AG32</f>
        <v>795.16606606999994</v>
      </c>
      <c r="AH19" s="520">
        <f t="shared" ref="AH19" si="81">+AH20+AH28+AH29+AH30+AH31+AH32</f>
        <v>260.81650514</v>
      </c>
      <c r="AI19" s="520">
        <f t="shared" ref="AI19" si="82">+AI20+AI28+AI29+AI30+AI31+AI32</f>
        <v>1214.68541095</v>
      </c>
      <c r="AJ19" s="520">
        <f t="shared" ref="AJ19" si="83">+AJ20+AJ28+AJ29+AJ30+AJ31+AJ32</f>
        <v>1199.99139296</v>
      </c>
      <c r="AK19" s="520">
        <f t="shared" ref="AK19" si="84">+AK20+AK28+AK29+AK30+AK31+AK32</f>
        <v>354.87394800999999</v>
      </c>
      <c r="AL19" s="520">
        <f t="shared" ref="AL19" si="85">+AL20+AL28+AL29+AL30+AL31+AL32</f>
        <v>29.340740869999998</v>
      </c>
      <c r="AM19" s="520">
        <f t="shared" ref="AM19" si="86">+AM20+AM28+AM29+AM30+AM31+AM32</f>
        <v>181.34543425000001</v>
      </c>
      <c r="AN19" s="520">
        <f t="shared" ref="AN19" si="87">+AN20+AN28+AN29+AN30+AN31+AN32</f>
        <v>69.611190359999995</v>
      </c>
      <c r="AO19" s="520">
        <f t="shared" ref="AO19" si="88">+AO20+AO28+AO29+AO30+AO31+AO32</f>
        <v>313.80775543000004</v>
      </c>
      <c r="AP19" s="520">
        <f t="shared" ref="AP19" si="89">+AP20+AP28+AP29+AP30+AP31+AP32</f>
        <v>1570.0893620500001</v>
      </c>
      <c r="AQ19" s="520">
        <f t="shared" ref="AQ19" si="90">+SUM(AE19:AP19)</f>
        <v>6989.7942132000007</v>
      </c>
      <c r="AR19" s="699"/>
      <c r="AS19" s="520">
        <f>+AS20+AS28+AS29+AS30+AS31+AS32</f>
        <v>678.57369375000007</v>
      </c>
      <c r="AT19" s="520">
        <f t="shared" ref="AT19" si="91">+AT20+AT28+AT29+AT30+AT31+AT32</f>
        <v>911.02035902</v>
      </c>
      <c r="AU19" s="520">
        <f t="shared" ref="AU19" si="92">+AU20+AU28+AU29+AU30+AU31+AU32</f>
        <v>107.82504283999999</v>
      </c>
      <c r="AV19" s="520">
        <f t="shared" ref="AV19" si="93">+AV20+AV28+AV29+AV30+AV31+AV32</f>
        <v>245.26763076</v>
      </c>
      <c r="AW19" s="520">
        <f t="shared" ref="AW19" si="94">+AW20+AW28+AW29+AW30+AW31+AW32</f>
        <v>102.34119580999999</v>
      </c>
      <c r="AX19" s="520">
        <f t="shared" ref="AX19" si="95">+AX20+AX28+AX29+AX30+AX31+AX32</f>
        <v>2066.9845131699999</v>
      </c>
      <c r="AY19" s="520">
        <f t="shared" ref="AY19" si="96">+AY20+AY28+AY29+AY30+AY31+AY32</f>
        <v>1099.7920213099999</v>
      </c>
      <c r="AZ19" s="520">
        <f t="shared" ref="AZ19" si="97">+AZ20+AZ28+AZ29+AZ30+AZ31+AZ32</f>
        <v>52.532034254999999</v>
      </c>
      <c r="BA19" s="520">
        <f t="shared" ref="BA19" si="98">+BA20+BA28+BA29+BA30+BA31+BA32</f>
        <v>1252.1745055260001</v>
      </c>
      <c r="BB19" s="520">
        <f t="shared" ref="BB19" si="99">+BB20+BB28+BB29+BB30+BB31+BB32</f>
        <v>433.90407332000001</v>
      </c>
      <c r="BC19" s="520">
        <f t="shared" ref="BC19" si="100">+BC20+BC28+BC29+BC30+BC31+BC32</f>
        <v>284.94841774999998</v>
      </c>
      <c r="BD19" s="520">
        <f t="shared" ref="BD19" si="101">+BD20+BD28+BD29+BD30+BD31+BD32</f>
        <v>2180.2800268999999</v>
      </c>
      <c r="BE19" s="520">
        <f t="shared" ref="BE19" si="102">+SUM(AS19:BD19)</f>
        <v>9415.6435144110001</v>
      </c>
      <c r="BF19" s="699"/>
      <c r="BG19" s="520">
        <f>+BG20+BG28+BG29+BG30+BG31+BG32</f>
        <v>1119.73740976</v>
      </c>
      <c r="BH19" s="520">
        <f t="shared" ref="BH19" si="103">+BH20+BH28+BH29+BH30+BH31+BH32</f>
        <v>832.91291576999993</v>
      </c>
      <c r="BI19" s="520">
        <f t="shared" ref="BI19" si="104">+BI20+BI28+BI29+BI30+BI31+BI32</f>
        <v>160.82771379000002</v>
      </c>
      <c r="BJ19" s="520">
        <f t="shared" ref="BJ19" si="105">+BJ20+BJ28+BJ29+BJ30+BJ31+BJ32</f>
        <v>195.46559350000001</v>
      </c>
      <c r="BK19" s="520">
        <f t="shared" ref="BK19" si="106">+BK20+BK28+BK29+BK30+BK31+BK32</f>
        <v>1064.06732556</v>
      </c>
      <c r="BL19" s="520">
        <f t="shared" ref="BL19" si="107">+BL20+BL28+BL29+BL30+BL31+BL32</f>
        <v>1483.79878609</v>
      </c>
      <c r="BM19" s="520">
        <f t="shared" ref="BM19" si="108">+BM20+BM28+BM29+BM30+BM31+BM32</f>
        <v>94.781524669999996</v>
      </c>
      <c r="BN19" s="520">
        <f t="shared" ref="BN19" si="109">+BN20+BN28+BN29+BN30+BN31+BN32</f>
        <v>101.96492763000001</v>
      </c>
      <c r="BO19" s="520">
        <f t="shared" ref="BO19" si="110">+BO20+BO28+BO29+BO30+BO31+BO32</f>
        <v>52.620330879999997</v>
      </c>
      <c r="BP19" s="520">
        <f t="shared" ref="BP19" si="111">+BP20+BP28+BP29+BP30+BP31+BP32</f>
        <v>3275.4378387450001</v>
      </c>
      <c r="BQ19" s="520">
        <f t="shared" ref="BQ19" si="112">+BQ20+BQ28+BQ29+BQ30+BQ31+BQ32</f>
        <v>529.17033313999991</v>
      </c>
      <c r="BR19" s="520">
        <f t="shared" ref="BR19" si="113">+BR20+BR28+BR29+BR30+BR31+BR32</f>
        <v>460.6443098499999</v>
      </c>
      <c r="BS19" s="520">
        <f t="shared" ref="BS19" si="114">+SUM(BG19:BR19)</f>
        <v>9371.4290093850013</v>
      </c>
      <c r="BT19" s="699"/>
      <c r="BU19" s="520">
        <f>+BU20+BU28+BU29+BU30+BU31+BU32</f>
        <v>3721.10108868</v>
      </c>
      <c r="BV19" s="520">
        <f t="shared" ref="BV19" si="115">+BV20+BV28+BV29+BV30+BV31+BV32</f>
        <v>161.51459431000001</v>
      </c>
      <c r="BW19" s="520">
        <f t="shared" ref="BW19" si="116">+BW20+BW28+BW29+BW30+BW31+BW32</f>
        <v>16.296565719</v>
      </c>
      <c r="BX19" s="520">
        <f t="shared" ref="BX19" si="117">+BX20+BX28+BX29+BX30+BX31+BX32</f>
        <v>61.309704535000002</v>
      </c>
      <c r="BY19" s="520">
        <f t="shared" ref="BY19" si="118">+BY20+BY28+BY29+BY30+BY31+BY32</f>
        <v>56.056936989999997</v>
      </c>
      <c r="BZ19" s="520">
        <f t="shared" ref="BZ19" si="119">+BZ20+BZ28+BZ29+BZ30+BZ31+BZ32</f>
        <v>72.568126820000003</v>
      </c>
      <c r="CA19" s="520">
        <f t="shared" ref="CA19" si="120">+CA20+CA28+CA29+CA30+CA31+CA32</f>
        <v>681.13851192000004</v>
      </c>
      <c r="CB19" s="520">
        <f t="shared" ref="CB19" si="121">+CB20+CB28+CB29+CB30+CB31+CB32</f>
        <v>603.12503291000007</v>
      </c>
      <c r="CC19" s="520">
        <f t="shared" ref="CC19" si="122">+CC20+CC28+CC29+CC30+CC31+CC32</f>
        <v>982.83424666999997</v>
      </c>
      <c r="CD19" s="520">
        <f t="shared" ref="CD19" si="123">+CD20+CD28+CD29+CD30+CD31+CD32</f>
        <v>543.86677924200001</v>
      </c>
      <c r="CE19" s="520">
        <f t="shared" ref="CE19" si="124">+CE20+CE28+CE29+CE30+CE31+CE32</f>
        <v>28.98562802</v>
      </c>
      <c r="CF19" s="520">
        <f t="shared" ref="CF19" si="125">+CF20+CF28+CF29+CF30+CF31+CF32</f>
        <v>931.08359242300003</v>
      </c>
      <c r="CG19" s="520">
        <f t="shared" ref="CG19" si="126">+SUM(BU19:CF19)</f>
        <v>7859.8808082390005</v>
      </c>
      <c r="CH19" s="699"/>
      <c r="CI19" s="520">
        <f>+CI20+CI28+CI29+CI30+CI31+CI32</f>
        <v>1348.9937051070001</v>
      </c>
      <c r="CJ19" s="520">
        <f t="shared" ref="CJ19" si="127">+CJ20+CJ28+CJ29+CJ30+CJ31+CJ32</f>
        <v>45.226982279999994</v>
      </c>
      <c r="CK19" s="520">
        <f t="shared" ref="CK19" si="128">+CK20+CK28+CK29+CK30+CK31+CK32</f>
        <v>857.01158298999997</v>
      </c>
      <c r="CL19" s="520">
        <f t="shared" ref="CL19" si="129">+CL20+CL28+CL29+CL30+CL31+CL32</f>
        <v>19.230030470000003</v>
      </c>
      <c r="CM19" s="520">
        <f t="shared" ref="CM19" si="130">+CM20+CM28+CM29+CM30+CM31+CM32</f>
        <v>752.4733306820001</v>
      </c>
      <c r="CN19" s="520">
        <f t="shared" ref="CN19" si="131">+CN20+CN28+CN29+CN30+CN31+CN32</f>
        <v>1635.40075819</v>
      </c>
      <c r="CO19" s="520">
        <f t="shared" ref="CO19" si="132">+CO20+CO28+CO29+CO30+CO31+CO32</f>
        <v>506.63145764000001</v>
      </c>
      <c r="CP19" s="520">
        <f t="shared" ref="CP19" si="133">+CP20+CP28+CP29+CP30+CP31+CP32</f>
        <v>14.943067469999999</v>
      </c>
      <c r="CQ19" s="520">
        <f t="shared" ref="CQ19" si="134">+CQ20+CQ28+CQ29+CQ30+CQ31+CQ32</f>
        <v>2143.6199371500002</v>
      </c>
      <c r="CR19" s="520">
        <f t="shared" ref="CR19" si="135">+CR20+CR28+CR29+CR30+CR31+CR32</f>
        <v>148.755528513</v>
      </c>
      <c r="CS19" s="520">
        <f t="shared" ref="CS19" si="136">+CS20+CS28+CS29+CS30+CS31+CS32</f>
        <v>171.03598900999998</v>
      </c>
      <c r="CT19" s="520">
        <f t="shared" ref="CT19" si="137">+CT20+CT28+CT29+CT30+CT31+CT32</f>
        <v>951.20864551099999</v>
      </c>
      <c r="CU19" s="520">
        <f t="shared" ref="CU19" si="138">+SUM(CI19:CT19)</f>
        <v>8594.5310150130008</v>
      </c>
      <c r="CV19" s="699"/>
      <c r="CW19" s="520">
        <f>+CW20+CW28+CW29+CW30+CW31+CW32</f>
        <v>559.18858477000003</v>
      </c>
      <c r="CX19" s="520">
        <f t="shared" ref="CX19" si="139">+CX20+CX28+CX29+CX30+CX31+CX32</f>
        <v>6.1</v>
      </c>
      <c r="CY19" s="520">
        <f t="shared" ref="CY19" si="140">+CY20+CY28+CY29+CY30+CY31+CY32</f>
        <v>1.6169094799999999</v>
      </c>
      <c r="CZ19" s="520">
        <f t="shared" ref="CZ19" si="141">+CZ20+CZ28+CZ29+CZ30+CZ31+CZ32</f>
        <v>129.67734214999999</v>
      </c>
      <c r="DA19" s="520">
        <f t="shared" ref="DA19" si="142">+DA20+DA28+DA29+DA30+DA31+DA32</f>
        <v>1445.3619015209999</v>
      </c>
      <c r="DB19" s="520">
        <f t="shared" ref="DB19" si="143">+DB20+DB28+DB29+DB30+DB31+DB32</f>
        <v>325.05051726000005</v>
      </c>
      <c r="DC19" s="520">
        <f t="shared" ref="DC19" si="144">+DC20+DC28+DC29+DC30+DC31+DC32</f>
        <v>240.65114913000002</v>
      </c>
      <c r="DD19" s="520">
        <f t="shared" ref="DD19" si="145">+DD20+DD28+DD29+DD30+DD31+DD32</f>
        <v>1146.1219400499999</v>
      </c>
      <c r="DE19" s="520">
        <f t="shared" ref="DE19" si="146">+DE20+DE28+DE29+DE30+DE31+DE32</f>
        <v>5.7508796900000005</v>
      </c>
      <c r="DF19" s="520">
        <f t="shared" ref="DF19" si="147">+DF20+DF28+DF29+DF30+DF31+DF32</f>
        <v>2022.2425504899998</v>
      </c>
      <c r="DG19" s="520">
        <f t="shared" ref="DG19" si="148">+DG20+DG28+DG29+DG30+DG31+DG32</f>
        <v>105.15620497</v>
      </c>
      <c r="DH19" s="520">
        <f t="shared" ref="DH19" si="149">+DH20+DH28+DH29+DH30+DH31+DH32</f>
        <v>3193.3647376000004</v>
      </c>
      <c r="DI19" s="520">
        <f t="shared" ref="DI19" si="150">+SUM(CW19:DH19)</f>
        <v>9180.2827171110002</v>
      </c>
      <c r="DJ19" s="699"/>
      <c r="DK19" s="520">
        <f>+DK20+DK28+DK29+DK30+DK31+DK32</f>
        <v>0</v>
      </c>
      <c r="DL19" s="520">
        <f t="shared" ref="DL19" si="151">+DL20+DL28+DL29+DL30+DL31+DL32</f>
        <v>224.34151645</v>
      </c>
      <c r="DM19" s="520">
        <f t="shared" ref="DM19" si="152">+DM20+DM28+DM29+DM30+DM31+DM32</f>
        <v>206.51946303</v>
      </c>
      <c r="DN19" s="520">
        <f t="shared" ref="DN19" si="153">+DN20+DN28+DN29+DN30+DN31+DN32</f>
        <v>209.84861017000003</v>
      </c>
      <c r="DO19" s="520">
        <f t="shared" ref="DO19" si="154">+DO20+DO28+DO29+DO30+DO31+DO32</f>
        <v>74.472355019999995</v>
      </c>
      <c r="DP19" s="520">
        <f t="shared" ref="DP19" si="155">+DP20+DP28+DP29+DP30+DP31+DP32</f>
        <v>41.435408469999999</v>
      </c>
      <c r="DQ19" s="520">
        <f t="shared" ref="DQ19" si="156">+DQ20+DQ28+DQ29+DQ30+DQ31+DQ32</f>
        <v>78.727919449999987</v>
      </c>
      <c r="DR19" s="520">
        <f t="shared" ref="DR19" si="157">+DR20+DR28+DR29+DR30+DR31+DR32</f>
        <v>1021.06598253</v>
      </c>
      <c r="DS19" s="520">
        <f t="shared" ref="DS19" si="158">+DS20+DS28+DS29+DS30+DS31+DS32</f>
        <v>144.59387298999999</v>
      </c>
      <c r="DT19" s="520">
        <f t="shared" ref="DT19" si="159">+DT20+DT28+DT29+DT30+DT31+DT32</f>
        <v>1287.9694119000003</v>
      </c>
      <c r="DU19" s="520">
        <f t="shared" ref="DU19" si="160">+DU20+DU28+DU29+DU30+DU31+DU32</f>
        <v>42.645874038000002</v>
      </c>
      <c r="DV19" s="520">
        <f t="shared" ref="DV19" si="161">+DV20+DV28+DV29+DV30+DV31+DV32</f>
        <v>1212.45079971</v>
      </c>
      <c r="DW19" s="520">
        <f t="shared" ref="DW19" si="162">+SUM(DK19:DV19)</f>
        <v>4544.0712137579994</v>
      </c>
      <c r="DX19" s="699"/>
      <c r="DY19" s="520">
        <f>+DY20+DY28+DY29+DY30+DY31+DY32</f>
        <v>21.609438409999999</v>
      </c>
      <c r="DZ19" s="520">
        <f t="shared" ref="DZ19" si="163">+DZ20+DZ28+DZ29+DZ30+DZ31+DZ32</f>
        <v>23.271549329999999</v>
      </c>
      <c r="EA19" s="520">
        <f t="shared" ref="EA19" si="164">+EA20+EA28+EA29+EA30+EA31+EA32</f>
        <v>845.20369345999995</v>
      </c>
      <c r="EB19" s="520">
        <f t="shared" ref="EB19" si="165">+EB20+EB28+EB29+EB30+EB31+EB32</f>
        <v>11.231856580000001</v>
      </c>
      <c r="EC19" s="520">
        <f t="shared" ref="EC19" si="166">+EC20+EC28+EC29+EC30+EC31+EC32</f>
        <v>108.69337213999999</v>
      </c>
      <c r="ED19" s="520">
        <f t="shared" ref="ED19" si="167">+ED20+ED28+ED29+ED30+ED31+ED32</f>
        <v>982.64702862299998</v>
      </c>
      <c r="EE19" s="520">
        <f t="shared" ref="EE19" si="168">+EE20+EE28+EE29+EE30+EE31+EE32</f>
        <v>261.03494315</v>
      </c>
      <c r="EF19" s="520">
        <f t="shared" ref="EF19" si="169">+EF20+EF28+EF29+EF30+EF31+EF32</f>
        <v>27.857887290000001</v>
      </c>
      <c r="EG19" s="520">
        <f t="shared" ref="EG19" si="170">+EG20+EG28+EG29+EG30+EG31+EG32</f>
        <v>3.64646859</v>
      </c>
      <c r="EH19" s="520">
        <f t="shared" ref="EH19" si="171">+EH20+EH28+EH29+EH30+EH31+EH32</f>
        <v>10.021308060000001</v>
      </c>
      <c r="EI19" s="520">
        <f t="shared" ref="EI19" si="172">+EI20+EI28+EI29+EI30+EI31+EI32</f>
        <v>74.32330657</v>
      </c>
      <c r="EJ19" s="520">
        <f t="shared" ref="EJ19" si="173">+EJ20+EJ28+EJ29+EJ30+EJ31+EJ32</f>
        <v>2029.4644943399999</v>
      </c>
      <c r="EK19" s="520">
        <f t="shared" ref="EK19" si="174">+SUM(DY19:EJ19)</f>
        <v>4399.0053465429992</v>
      </c>
      <c r="EL19" s="704"/>
      <c r="EM19" s="520">
        <f>+EM20+EM28+EM29+EM30+EM31+EM32</f>
        <v>8.4409542399999999</v>
      </c>
      <c r="EN19" s="520">
        <f t="shared" ref="EN19" si="175">+EN20+EN28+EN29+EN30+EN31+EN32</f>
        <v>8.3651797699999992</v>
      </c>
      <c r="EO19" s="520">
        <f t="shared" ref="EO19" si="176">+EO20+EO28+EO29+EO30+EO31+EO32</f>
        <v>164.46910235000001</v>
      </c>
      <c r="EP19" s="520"/>
      <c r="EQ19" s="520"/>
      <c r="ER19" s="520"/>
      <c r="ES19" s="520"/>
      <c r="ET19" s="520"/>
      <c r="EU19" s="520"/>
      <c r="EV19" s="520"/>
      <c r="EW19" s="520"/>
      <c r="EX19" s="520"/>
      <c r="EY19" s="520">
        <f t="shared" ref="EY19" si="177">+SUM(EM19:EX19)</f>
        <v>181.27523636000001</v>
      </c>
      <c r="EZ19" s="704"/>
    </row>
    <row r="20" spans="2:156" ht="15.75" x14ac:dyDescent="0.25">
      <c r="B20" s="694" t="s">
        <v>680</v>
      </c>
      <c r="C20" s="518">
        <f>+SUM(C21:C26)</f>
        <v>15.200893370000001</v>
      </c>
      <c r="D20" s="518">
        <f t="shared" ref="D20:N20" si="178">+SUM(D21:D26)</f>
        <v>8.48777516</v>
      </c>
      <c r="E20" s="518">
        <f t="shared" si="178"/>
        <v>60.66443168</v>
      </c>
      <c r="F20" s="518">
        <f t="shared" si="178"/>
        <v>59.846803649999998</v>
      </c>
      <c r="G20" s="518">
        <f t="shared" si="178"/>
        <v>14.834462740000001</v>
      </c>
      <c r="H20" s="518">
        <f t="shared" si="178"/>
        <v>114.44532502000001</v>
      </c>
      <c r="I20" s="518">
        <f t="shared" si="178"/>
        <v>-0.40757406999999996</v>
      </c>
      <c r="J20" s="518">
        <f t="shared" si="178"/>
        <v>10.500375549999999</v>
      </c>
      <c r="K20" s="518">
        <f t="shared" si="178"/>
        <v>27.728629960000003</v>
      </c>
      <c r="L20" s="518">
        <f t="shared" si="178"/>
        <v>25.411289149999995</v>
      </c>
      <c r="M20" s="518">
        <f t="shared" si="178"/>
        <v>145.91753839000003</v>
      </c>
      <c r="N20" s="518">
        <f t="shared" si="178"/>
        <v>243.21681839000001</v>
      </c>
      <c r="O20" s="518">
        <f t="shared" si="0"/>
        <v>725.8467689900001</v>
      </c>
      <c r="P20" s="684"/>
      <c r="Q20" s="518">
        <f>+SUM(Q21:Q26)</f>
        <v>0.30618287</v>
      </c>
      <c r="R20" s="518">
        <f t="shared" ref="R20:AB20" si="179">+SUM(R21:R26)</f>
        <v>4.6106983699999997</v>
      </c>
      <c r="S20" s="518">
        <f t="shared" si="179"/>
        <v>28.555080920000002</v>
      </c>
      <c r="T20" s="518">
        <f t="shared" si="179"/>
        <v>74.30536687</v>
      </c>
      <c r="U20" s="518">
        <f t="shared" si="179"/>
        <v>-4.6205053100000004</v>
      </c>
      <c r="V20" s="518">
        <f t="shared" si="179"/>
        <v>50.720504490000003</v>
      </c>
      <c r="W20" s="518">
        <f t="shared" si="179"/>
        <v>75.548701860000008</v>
      </c>
      <c r="X20" s="518">
        <f t="shared" si="179"/>
        <v>167.21571839000003</v>
      </c>
      <c r="Y20" s="518">
        <f t="shared" si="179"/>
        <v>736.65199858999995</v>
      </c>
      <c r="Z20" s="518">
        <f t="shared" si="179"/>
        <v>9.4074476300000001</v>
      </c>
      <c r="AA20" s="518">
        <f t="shared" si="179"/>
        <v>38.991704050000003</v>
      </c>
      <c r="AB20" s="518">
        <f t="shared" si="179"/>
        <v>312.90534207999997</v>
      </c>
      <c r="AC20" s="518">
        <f t="shared" si="1"/>
        <v>1494.5982408099999</v>
      </c>
      <c r="AD20" s="684"/>
      <c r="AE20" s="518">
        <f>+SUM(AE21:AE26)</f>
        <v>6.2171943000000001</v>
      </c>
      <c r="AF20" s="518">
        <f t="shared" ref="AF20:AP20" si="180">+SUM(AF21:AF26)</f>
        <v>804.94582783999999</v>
      </c>
      <c r="AG20" s="518">
        <f t="shared" si="180"/>
        <v>1.365</v>
      </c>
      <c r="AH20" s="518">
        <f t="shared" si="180"/>
        <v>51.3</v>
      </c>
      <c r="AI20" s="518">
        <f t="shared" si="180"/>
        <v>6.9482637199999999</v>
      </c>
      <c r="AJ20" s="518">
        <f t="shared" si="180"/>
        <v>83.410437729999998</v>
      </c>
      <c r="AK20" s="518">
        <f t="shared" si="180"/>
        <v>311.89735645000002</v>
      </c>
      <c r="AL20" s="518">
        <f t="shared" si="180"/>
        <v>5.4878832900000001</v>
      </c>
      <c r="AM20" s="518">
        <f t="shared" si="180"/>
        <v>116.48043333000001</v>
      </c>
      <c r="AN20" s="518">
        <f t="shared" si="180"/>
        <v>65.16903868</v>
      </c>
      <c r="AO20" s="518">
        <f t="shared" si="180"/>
        <v>129.10744773000002</v>
      </c>
      <c r="AP20" s="518">
        <f t="shared" si="180"/>
        <v>348.55402187999999</v>
      </c>
      <c r="AQ20" s="518">
        <f t="shared" si="2"/>
        <v>1930.88290495</v>
      </c>
      <c r="AR20" s="684"/>
      <c r="AS20" s="518">
        <f>+SUM(AS21:AS26)</f>
        <v>150.64907199999999</v>
      </c>
      <c r="AT20" s="518">
        <f t="shared" ref="AT20:BD20" si="181">+SUM(AT21:AT26)</f>
        <v>14.807373150000002</v>
      </c>
      <c r="AU20" s="518">
        <f t="shared" si="181"/>
        <v>30</v>
      </c>
      <c r="AV20" s="518">
        <f t="shared" si="181"/>
        <v>202.38580202</v>
      </c>
      <c r="AW20" s="518">
        <f t="shared" si="181"/>
        <v>23.25341456</v>
      </c>
      <c r="AX20" s="518">
        <f t="shared" si="181"/>
        <v>15.62184345</v>
      </c>
      <c r="AY20" s="518">
        <f t="shared" si="181"/>
        <v>72.46526215999998</v>
      </c>
      <c r="AZ20" s="518">
        <f t="shared" si="181"/>
        <v>27.427588799999999</v>
      </c>
      <c r="BA20" s="518">
        <f t="shared" si="181"/>
        <v>114.03151216000001</v>
      </c>
      <c r="BB20" s="518">
        <f t="shared" si="181"/>
        <v>44.523136489999999</v>
      </c>
      <c r="BC20" s="518">
        <f t="shared" si="181"/>
        <v>96.663152999999994</v>
      </c>
      <c r="BD20" s="518">
        <f t="shared" si="18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182">+SUM(BH21:BH26)</f>
        <v>71.426471410000005</v>
      </c>
      <c r="BI20" s="518">
        <f t="shared" si="182"/>
        <v>87.393854340000004</v>
      </c>
      <c r="BJ20" s="518">
        <f t="shared" si="182"/>
        <v>86.755455380000001</v>
      </c>
      <c r="BK20" s="518">
        <f t="shared" si="182"/>
        <v>50.882234969999999</v>
      </c>
      <c r="BL20" s="518">
        <f t="shared" si="182"/>
        <v>58.672638390000003</v>
      </c>
      <c r="BM20" s="518">
        <f t="shared" si="182"/>
        <v>71.161632429999997</v>
      </c>
      <c r="BN20" s="518">
        <f t="shared" si="182"/>
        <v>99.401531700000007</v>
      </c>
      <c r="BO20" s="518">
        <f t="shared" si="182"/>
        <v>41.152257239999997</v>
      </c>
      <c r="BP20" s="518">
        <f t="shared" si="182"/>
        <v>250.85173880500005</v>
      </c>
      <c r="BQ20" s="518">
        <f t="shared" si="182"/>
        <v>128.22266368999999</v>
      </c>
      <c r="BR20" s="518">
        <f t="shared" si="182"/>
        <v>150.06717116999997</v>
      </c>
      <c r="BS20" s="518">
        <f t="shared" si="4"/>
        <v>1102.6224727450001</v>
      </c>
      <c r="BT20" s="684"/>
      <c r="BU20" s="518">
        <f>+SUM(BU21:BU26)</f>
        <v>13.067433709999998</v>
      </c>
      <c r="BV20" s="518">
        <f t="shared" ref="BV20:CF20" si="183">+SUM(BV21:BV26)</f>
        <v>42.450947620000001</v>
      </c>
      <c r="BW20" s="518">
        <f t="shared" si="183"/>
        <v>10.62312339</v>
      </c>
      <c r="BX20" s="518">
        <f t="shared" si="183"/>
        <v>61.11439876</v>
      </c>
      <c r="BY20" s="518">
        <f t="shared" si="183"/>
        <v>0.52694288</v>
      </c>
      <c r="BZ20" s="518">
        <f t="shared" si="183"/>
        <v>23.316126819999997</v>
      </c>
      <c r="CA20" s="518">
        <f t="shared" si="183"/>
        <v>397.28493854999999</v>
      </c>
      <c r="CB20" s="518">
        <f t="shared" si="183"/>
        <v>15.999149690000001</v>
      </c>
      <c r="CC20" s="518">
        <f t="shared" si="183"/>
        <v>574.85110996000003</v>
      </c>
      <c r="CD20" s="518">
        <f t="shared" si="183"/>
        <v>32.230502180000002</v>
      </c>
      <c r="CE20" s="518">
        <f t="shared" si="183"/>
        <v>25.44783176</v>
      </c>
      <c r="CF20" s="518">
        <f t="shared" si="18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184">+SUM(CJ21:CJ26)</f>
        <v>23.704373299999997</v>
      </c>
      <c r="CK20" s="518">
        <f t="shared" si="184"/>
        <v>657.01158298999997</v>
      </c>
      <c r="CL20" s="518">
        <f t="shared" si="184"/>
        <v>4.0068172999999998</v>
      </c>
      <c r="CM20" s="518">
        <f t="shared" si="184"/>
        <v>710.67338241000004</v>
      </c>
      <c r="CN20" s="518">
        <f t="shared" si="184"/>
        <v>503.20804160999995</v>
      </c>
      <c r="CO20" s="518">
        <f t="shared" si="184"/>
        <v>276.76373516000001</v>
      </c>
      <c r="CP20" s="518">
        <f t="shared" si="184"/>
        <v>14.943067469999999</v>
      </c>
      <c r="CQ20" s="518">
        <f t="shared" si="184"/>
        <v>77.619937149999998</v>
      </c>
      <c r="CR20" s="518">
        <f t="shared" si="184"/>
        <v>106.59905265999998</v>
      </c>
      <c r="CS20" s="518">
        <f t="shared" si="184"/>
        <v>140.25919909999999</v>
      </c>
      <c r="CT20" s="518">
        <f t="shared" si="18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185">+SUM(CX21:CX26)</f>
        <v>6.1</v>
      </c>
      <c r="CY20" s="518">
        <f t="shared" si="185"/>
        <v>1.0526377</v>
      </c>
      <c r="CZ20" s="518">
        <f t="shared" si="185"/>
        <v>129.67734214999999</v>
      </c>
      <c r="DA20" s="518">
        <f t="shared" si="185"/>
        <v>1444.32803289</v>
      </c>
      <c r="DB20" s="518">
        <f t="shared" si="185"/>
        <v>288.08777544000003</v>
      </c>
      <c r="DC20" s="518">
        <f t="shared" si="185"/>
        <v>228.59322578000001</v>
      </c>
      <c r="DD20" s="518">
        <f t="shared" si="185"/>
        <v>105.84452228000001</v>
      </c>
      <c r="DE20" s="518">
        <f t="shared" si="185"/>
        <v>5.7508796900000005</v>
      </c>
      <c r="DF20" s="518">
        <f t="shared" si="185"/>
        <v>2021.5982850599999</v>
      </c>
      <c r="DG20" s="518">
        <f t="shared" si="185"/>
        <v>99.227709940000011</v>
      </c>
      <c r="DH20" s="518">
        <f t="shared" si="185"/>
        <v>3115.7337837300001</v>
      </c>
      <c r="DI20" s="518">
        <f t="shared" si="7"/>
        <v>7502.2398350200001</v>
      </c>
      <c r="DJ20" s="684"/>
      <c r="DK20" s="518">
        <f>+SUM(DK21:DK26)</f>
        <v>0</v>
      </c>
      <c r="DL20" s="518">
        <f t="shared" ref="DL20:DV20" si="186">+SUM(DL21:DL26)</f>
        <v>28.61854202</v>
      </c>
      <c r="DM20" s="518">
        <f t="shared" si="186"/>
        <v>206.51946303</v>
      </c>
      <c r="DN20" s="518">
        <f t="shared" si="186"/>
        <v>174.84861017000003</v>
      </c>
      <c r="DO20" s="518">
        <f t="shared" si="186"/>
        <v>58.708595119999998</v>
      </c>
      <c r="DP20" s="518">
        <f t="shared" si="186"/>
        <v>41.435408469999999</v>
      </c>
      <c r="DQ20" s="518">
        <f t="shared" si="186"/>
        <v>78.727919449999987</v>
      </c>
      <c r="DR20" s="518">
        <f t="shared" si="186"/>
        <v>1014.48637978</v>
      </c>
      <c r="DS20" s="518">
        <f t="shared" si="186"/>
        <v>144.59387298999999</v>
      </c>
      <c r="DT20" s="518">
        <f t="shared" si="186"/>
        <v>1287.0065838700002</v>
      </c>
      <c r="DU20" s="518">
        <f t="shared" si="186"/>
        <v>42.167386239999999</v>
      </c>
      <c r="DV20" s="518">
        <f t="shared" si="18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187">+SUM(DZ21:DZ26)</f>
        <v>23.221471829999999</v>
      </c>
      <c r="EA20" s="518">
        <f t="shared" si="187"/>
        <v>843.06387666000001</v>
      </c>
      <c r="EB20" s="518">
        <f t="shared" si="187"/>
        <v>11.231856580000001</v>
      </c>
      <c r="EC20" s="518">
        <f t="shared" si="187"/>
        <v>106.88994199999999</v>
      </c>
      <c r="ED20" s="518">
        <f t="shared" si="187"/>
        <v>977.86192111000003</v>
      </c>
      <c r="EE20" s="518">
        <f t="shared" si="187"/>
        <v>250.95988728</v>
      </c>
      <c r="EF20" s="518">
        <f t="shared" si="187"/>
        <v>27.857887290000001</v>
      </c>
      <c r="EG20" s="518">
        <f t="shared" si="187"/>
        <v>3.64646859</v>
      </c>
      <c r="EH20" s="518">
        <f t="shared" si="187"/>
        <v>9.8000000000000007</v>
      </c>
      <c r="EI20" s="518">
        <f t="shared" si="187"/>
        <v>71.622869739999999</v>
      </c>
      <c r="EJ20" s="518">
        <f t="shared" si="187"/>
        <v>1871.7380614099998</v>
      </c>
      <c r="EK20" s="518">
        <f t="shared" si="9"/>
        <v>4199.9278787000003</v>
      </c>
      <c r="EL20" s="519"/>
      <c r="EM20" s="518">
        <f>+SUM(EM21:EM26)</f>
        <v>2.1</v>
      </c>
      <c r="EN20" s="518">
        <f t="shared" ref="EN20:EX20" si="188">+SUM(EN21:EN26)</f>
        <v>8.3651797699999992</v>
      </c>
      <c r="EO20" s="518">
        <f t="shared" si="188"/>
        <v>24.231602349999999</v>
      </c>
      <c r="EP20" s="518"/>
      <c r="EQ20" s="518"/>
      <c r="ER20" s="518"/>
      <c r="ES20" s="518"/>
      <c r="ET20" s="518"/>
      <c r="EU20" s="518"/>
      <c r="EV20" s="518"/>
      <c r="EW20" s="518"/>
      <c r="EX20" s="518"/>
      <c r="EY20" s="518">
        <f t="shared" si="10"/>
        <v>34.696782119999995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0.90212471999999999</v>
      </c>
      <c r="K21" s="518">
        <v>0</v>
      </c>
      <c r="L21" s="518">
        <v>0</v>
      </c>
      <c r="M21" s="518">
        <v>0.57618636000000001</v>
      </c>
      <c r="N21" s="518">
        <v>0.63273206999999987</v>
      </c>
      <c r="O21" s="518">
        <f t="shared" si="0"/>
        <v>2.11104315</v>
      </c>
      <c r="P21" s="519"/>
      <c r="Q21" s="518">
        <v>0</v>
      </c>
      <c r="R21" s="518">
        <v>0</v>
      </c>
      <c r="S21" s="518">
        <v>1.3363532299999998</v>
      </c>
      <c r="T21" s="518">
        <v>0</v>
      </c>
      <c r="U21" s="518">
        <v>0</v>
      </c>
      <c r="V21" s="518">
        <v>0.50366173999999997</v>
      </c>
      <c r="W21" s="518">
        <v>0.39191871999999994</v>
      </c>
      <c r="X21" s="518">
        <v>0.12778276999999999</v>
      </c>
      <c r="Y21" s="518">
        <v>0</v>
      </c>
      <c r="Z21" s="518">
        <v>0</v>
      </c>
      <c r="AA21" s="518">
        <v>5</v>
      </c>
      <c r="AB21" s="518">
        <v>4.9382699999999998E-3</v>
      </c>
      <c r="AC21" s="518">
        <f t="shared" si="1"/>
        <v>7.3646547299999998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113.875561</v>
      </c>
      <c r="AP21" s="518">
        <v>1</v>
      </c>
      <c r="AQ21" s="518">
        <f t="shared" si="2"/>
        <v>114.875561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4.79786</v>
      </c>
      <c r="AY21" s="518">
        <v>1.6528239300000001</v>
      </c>
      <c r="AZ21" s="518">
        <v>2.9000000000000001E-2</v>
      </c>
      <c r="BA21" s="518">
        <v>10.076212</v>
      </c>
      <c r="BB21" s="518">
        <v>0</v>
      </c>
      <c r="BC21" s="518">
        <v>0</v>
      </c>
      <c r="BD21" s="518">
        <v>1.4743101000000001</v>
      </c>
      <c r="BE21" s="518">
        <f t="shared" si="3"/>
        <v>18.030206029999999</v>
      </c>
      <c r="BF21" s="519"/>
      <c r="BG21" s="518">
        <v>6.6348232199999995</v>
      </c>
      <c r="BH21" s="518">
        <v>0</v>
      </c>
      <c r="BI21" s="518">
        <v>1.9360596000000001</v>
      </c>
      <c r="BJ21" s="518">
        <v>18.476385030000003</v>
      </c>
      <c r="BK21" s="518">
        <v>0.568407</v>
      </c>
      <c r="BL21" s="518">
        <v>52.025382030000003</v>
      </c>
      <c r="BM21" s="518">
        <v>1.1616324299999998</v>
      </c>
      <c r="BN21" s="518">
        <v>3.7763673099999999</v>
      </c>
      <c r="BO21" s="518">
        <v>0</v>
      </c>
      <c r="BP21" s="518">
        <v>64.314047680000002</v>
      </c>
      <c r="BQ21" s="518">
        <v>0.96859560999999994</v>
      </c>
      <c r="BR21" s="518">
        <v>25.451762460000001</v>
      </c>
      <c r="BS21" s="518">
        <f t="shared" si="4"/>
        <v>175.31346237</v>
      </c>
      <c r="BT21" s="519"/>
      <c r="BU21" s="518">
        <v>2.4307968300000002</v>
      </c>
      <c r="BV21" s="518">
        <v>0.50637399999999999</v>
      </c>
      <c r="BW21" s="518">
        <v>8.5654760799999998</v>
      </c>
      <c r="BX21" s="518">
        <v>2.2246747600000001</v>
      </c>
      <c r="BY21" s="518">
        <v>0.32644287999999999</v>
      </c>
      <c r="BZ21" s="518">
        <v>23.316126819999997</v>
      </c>
      <c r="CA21" s="518">
        <v>17.563715330000001</v>
      </c>
      <c r="CB21" s="518">
        <v>0.60172808</v>
      </c>
      <c r="CC21" s="518">
        <v>1.4547116</v>
      </c>
      <c r="CD21" s="518">
        <v>23.84767854</v>
      </c>
      <c r="CE21" s="518">
        <v>18.821708299999997</v>
      </c>
      <c r="CF21" s="518">
        <v>136.12451535</v>
      </c>
      <c r="CG21" s="518">
        <f t="shared" si="5"/>
        <v>235.78394857000001</v>
      </c>
      <c r="CH21" s="519"/>
      <c r="CI21" s="518">
        <v>0</v>
      </c>
      <c r="CJ21" s="518">
        <v>20.602501349999997</v>
      </c>
      <c r="CK21" s="518">
        <v>0.55463192000000006</v>
      </c>
      <c r="CL21" s="518">
        <v>1.8118183600000002</v>
      </c>
      <c r="CM21" s="518">
        <v>8.6845571600000007</v>
      </c>
      <c r="CN21" s="518">
        <v>501.12427422999997</v>
      </c>
      <c r="CO21" s="518">
        <v>7.0999999999999994E-2</v>
      </c>
      <c r="CP21" s="518">
        <v>6.71335937</v>
      </c>
      <c r="CQ21" s="518">
        <v>27.2953318</v>
      </c>
      <c r="CR21" s="518">
        <v>83.305333989999994</v>
      </c>
      <c r="CS21" s="518">
        <v>0.93796391000000001</v>
      </c>
      <c r="CT21" s="518">
        <v>2.2236789899999998</v>
      </c>
      <c r="CU21" s="518">
        <f t="shared" si="6"/>
        <v>653.32445108000013</v>
      </c>
      <c r="CV21" s="519"/>
      <c r="CW21" s="518">
        <v>2.6673434900000004</v>
      </c>
      <c r="CX21" s="518">
        <v>6.1</v>
      </c>
      <c r="CY21" s="518">
        <v>1.0026377</v>
      </c>
      <c r="CZ21" s="518">
        <v>78.35868773</v>
      </c>
      <c r="DA21" s="518">
        <v>501.13135499000003</v>
      </c>
      <c r="DB21" s="518">
        <v>2.1873531800000001</v>
      </c>
      <c r="DC21" s="518">
        <v>11.41252493</v>
      </c>
      <c r="DD21" s="518">
        <v>95.844522280000007</v>
      </c>
      <c r="DE21" s="518">
        <v>2.9766151600000001</v>
      </c>
      <c r="DF21" s="518">
        <v>17.405536380000001</v>
      </c>
      <c r="DG21" s="518">
        <v>0.3</v>
      </c>
      <c r="DH21" s="518">
        <v>522.66555996</v>
      </c>
      <c r="DI21" s="518">
        <f t="shared" si="7"/>
        <v>1242.0521358000001</v>
      </c>
      <c r="DJ21" s="519"/>
      <c r="DK21" s="518">
        <v>0</v>
      </c>
      <c r="DL21" s="518">
        <v>0.18098848000000001</v>
      </c>
      <c r="DM21" s="518">
        <v>3.3318232499999993</v>
      </c>
      <c r="DN21" s="518">
        <v>22.747087479999998</v>
      </c>
      <c r="DO21" s="518">
        <v>51.03041649</v>
      </c>
      <c r="DP21" s="518">
        <v>27.837373080000003</v>
      </c>
      <c r="DQ21" s="518">
        <v>81.52524523999999</v>
      </c>
      <c r="DR21" s="518">
        <v>29.394984570000002</v>
      </c>
      <c r="DS21" s="518">
        <v>43.175716080000001</v>
      </c>
      <c r="DT21" s="518">
        <v>0</v>
      </c>
      <c r="DU21" s="518">
        <v>6.5288350700000004</v>
      </c>
      <c r="DV21" s="518">
        <v>52.056869049999996</v>
      </c>
      <c r="DW21" s="518">
        <f t="shared" si="8"/>
        <v>317.80933878999997</v>
      </c>
      <c r="DX21" s="519"/>
      <c r="DY21" s="518">
        <v>2.0008779199999998</v>
      </c>
      <c r="DZ21" s="518">
        <v>22.696064109999998</v>
      </c>
      <c r="EA21" s="518">
        <v>706.57977407999999</v>
      </c>
      <c r="EB21" s="518">
        <v>9.3376649999999992E-2</v>
      </c>
      <c r="EC21" s="518">
        <v>0</v>
      </c>
      <c r="ED21" s="518">
        <v>8.9049651099999991</v>
      </c>
      <c r="EE21" s="518">
        <v>0.95988728000000001</v>
      </c>
      <c r="EF21" s="518">
        <v>2.4470747899999998</v>
      </c>
      <c r="EG21" s="518">
        <v>0.62968623999999995</v>
      </c>
      <c r="EH21" s="518">
        <v>0</v>
      </c>
      <c r="EI21" s="518">
        <v>28.954003149999998</v>
      </c>
      <c r="EJ21" s="518">
        <v>554.94275382000001</v>
      </c>
      <c r="EK21" s="518">
        <f t="shared" si="9"/>
        <v>1328.2084631499997</v>
      </c>
      <c r="EL21" s="519"/>
      <c r="EM21" s="518">
        <v>0</v>
      </c>
      <c r="EN21" s="518">
        <v>7.0934465499999995</v>
      </c>
      <c r="EO21" s="518">
        <v>6.5355597899999989</v>
      </c>
      <c r="EP21" s="518"/>
      <c r="EQ21" s="518"/>
      <c r="ER21" s="518"/>
      <c r="ES21" s="518"/>
      <c r="ET21" s="518"/>
      <c r="EU21" s="518"/>
      <c r="EV21" s="518"/>
      <c r="EW21" s="518"/>
      <c r="EX21" s="518"/>
      <c r="EY21" s="518">
        <f t="shared" si="10"/>
        <v>13.629006339999998</v>
      </c>
      <c r="EZ21" s="519"/>
    </row>
    <row r="22" spans="2:156" ht="15.75" x14ac:dyDescent="0.25">
      <c r="B22" s="696" t="s">
        <v>33</v>
      </c>
      <c r="C22" s="518">
        <v>3.2153747599999996</v>
      </c>
      <c r="D22" s="518">
        <v>8</v>
      </c>
      <c r="E22" s="518">
        <v>39.830985699999999</v>
      </c>
      <c r="F22" s="518">
        <v>30</v>
      </c>
      <c r="G22" s="518">
        <v>-0.30279467999999998</v>
      </c>
      <c r="H22" s="518">
        <v>70.629490610000005</v>
      </c>
      <c r="I22" s="518">
        <v>-0.65966243999999996</v>
      </c>
      <c r="J22" s="518">
        <v>0.38666591</v>
      </c>
      <c r="K22" s="518">
        <v>25</v>
      </c>
      <c r="L22" s="518">
        <v>18.312890479999997</v>
      </c>
      <c r="M22" s="518">
        <v>7</v>
      </c>
      <c r="N22" s="518">
        <v>165.28874760000002</v>
      </c>
      <c r="O22" s="518">
        <f t="shared" si="0"/>
        <v>366.70169794000003</v>
      </c>
      <c r="P22" s="519"/>
      <c r="Q22" s="518">
        <v>0.14811473999999999</v>
      </c>
      <c r="R22" s="518">
        <v>1.8943629399999999</v>
      </c>
      <c r="S22" s="518">
        <v>26.91638403</v>
      </c>
      <c r="T22" s="518">
        <v>59.792914000000003</v>
      </c>
      <c r="U22" s="518">
        <v>-1.1300000000000001E-2</v>
      </c>
      <c r="V22" s="518">
        <v>1.4327122699999999</v>
      </c>
      <c r="W22" s="518">
        <v>74.116535850000005</v>
      </c>
      <c r="X22" s="518">
        <v>157.06126904000001</v>
      </c>
      <c r="Y22" s="518">
        <v>99</v>
      </c>
      <c r="Z22" s="518">
        <v>5.5</v>
      </c>
      <c r="AA22" s="518">
        <v>15.310386000000001</v>
      </c>
      <c r="AB22" s="518">
        <v>63.924976179999994</v>
      </c>
      <c r="AC22" s="518">
        <f t="shared" si="1"/>
        <v>505.08635505000001</v>
      </c>
      <c r="AD22" s="519"/>
      <c r="AE22" s="518">
        <v>0</v>
      </c>
      <c r="AF22" s="518">
        <v>800</v>
      </c>
      <c r="AG22" s="518">
        <v>1.365</v>
      </c>
      <c r="AH22" s="518">
        <v>26.3</v>
      </c>
      <c r="AI22" s="518">
        <v>0.2</v>
      </c>
      <c r="AJ22" s="518">
        <v>70.410437729999998</v>
      </c>
      <c r="AK22" s="518">
        <v>103.1617518</v>
      </c>
      <c r="AL22" s="518">
        <v>1.0349999999999999</v>
      </c>
      <c r="AM22" s="518">
        <v>34.325928700000006</v>
      </c>
      <c r="AN22" s="518">
        <v>65.16903868</v>
      </c>
      <c r="AO22" s="518">
        <v>0</v>
      </c>
      <c r="AP22" s="518">
        <v>216.40501205000001</v>
      </c>
      <c r="AQ22" s="518">
        <f t="shared" si="2"/>
        <v>1318.3721689600002</v>
      </c>
      <c r="AR22" s="519"/>
      <c r="AS22" s="518">
        <v>0.51200000000000001</v>
      </c>
      <c r="AT22" s="518">
        <v>0</v>
      </c>
      <c r="AU22" s="518">
        <v>0</v>
      </c>
      <c r="AV22" s="518">
        <v>162.38580202</v>
      </c>
      <c r="AW22" s="518">
        <v>4.7399190400000002</v>
      </c>
      <c r="AX22" s="518">
        <v>0.32398345000000001</v>
      </c>
      <c r="AY22" s="518">
        <v>45.679845829999998</v>
      </c>
      <c r="AZ22" s="518">
        <v>0.45</v>
      </c>
      <c r="BA22" s="518">
        <v>23.6</v>
      </c>
      <c r="BB22" s="518">
        <v>7</v>
      </c>
      <c r="BC22" s="518">
        <v>96.663152999999994</v>
      </c>
      <c r="BD22" s="518">
        <v>262.66272909999998</v>
      </c>
      <c r="BE22" s="518">
        <f t="shared" si="3"/>
        <v>604.01743243999999</v>
      </c>
      <c r="BF22" s="519"/>
      <c r="BG22" s="518">
        <v>0</v>
      </c>
      <c r="BH22" s="518">
        <v>26.426471409999998</v>
      </c>
      <c r="BI22" s="518">
        <v>20.457794740000001</v>
      </c>
      <c r="BJ22" s="518">
        <v>9.132321880000001</v>
      </c>
      <c r="BK22" s="518">
        <v>-0.68617203000000004</v>
      </c>
      <c r="BL22" s="518">
        <v>-0.25812853000000002</v>
      </c>
      <c r="BM22" s="518">
        <v>0</v>
      </c>
      <c r="BN22" s="518">
        <v>95.125164390000009</v>
      </c>
      <c r="BO22" s="518">
        <v>18.467959999999998</v>
      </c>
      <c r="BP22" s="518">
        <v>163.30628062500003</v>
      </c>
      <c r="BQ22" s="518">
        <v>73.460226380000009</v>
      </c>
      <c r="BR22" s="518">
        <v>95.752137109999993</v>
      </c>
      <c r="BS22" s="518">
        <f t="shared" si="4"/>
        <v>501.18405597500004</v>
      </c>
      <c r="BT22" s="519"/>
      <c r="BU22" s="518">
        <v>-19.5</v>
      </c>
      <c r="BV22" s="518">
        <v>4.9405637400000009</v>
      </c>
      <c r="BW22" s="518">
        <v>1.30019</v>
      </c>
      <c r="BX22" s="518">
        <v>0</v>
      </c>
      <c r="BY22" s="518">
        <v>0</v>
      </c>
      <c r="BZ22" s="518">
        <v>0</v>
      </c>
      <c r="CA22" s="518">
        <v>10.092966300000001</v>
      </c>
      <c r="CB22" s="518">
        <v>9</v>
      </c>
      <c r="CC22" s="518">
        <v>391.05335836</v>
      </c>
      <c r="CD22" s="518">
        <v>7.8106448300000002</v>
      </c>
      <c r="CE22" s="518">
        <v>2.4366720900000001</v>
      </c>
      <c r="CF22" s="518">
        <v>89.389185879999985</v>
      </c>
      <c r="CG22" s="518">
        <f t="shared" si="5"/>
        <v>496.52358119999997</v>
      </c>
      <c r="CH22" s="519"/>
      <c r="CI22" s="518">
        <v>0</v>
      </c>
      <c r="CJ22" s="518">
        <v>0.92132331999999995</v>
      </c>
      <c r="CK22" s="518">
        <v>-0.22532435000000001</v>
      </c>
      <c r="CL22" s="518">
        <v>0.19499894000000001</v>
      </c>
      <c r="CM22" s="518">
        <v>551.98882524999999</v>
      </c>
      <c r="CN22" s="518">
        <v>0</v>
      </c>
      <c r="CO22" s="518">
        <v>16.217257669999999</v>
      </c>
      <c r="CP22" s="518">
        <v>4.2831574899999998</v>
      </c>
      <c r="CQ22" s="518">
        <v>48.286811</v>
      </c>
      <c r="CR22" s="518">
        <v>22.293718669999997</v>
      </c>
      <c r="CS22" s="518">
        <v>58.321235189999989</v>
      </c>
      <c r="CT22" s="518">
        <v>30.290038459999995</v>
      </c>
      <c r="CU22" s="518">
        <f t="shared" si="6"/>
        <v>732.57204163999995</v>
      </c>
      <c r="CV22" s="519"/>
      <c r="CW22" s="518">
        <v>1.7121200000000003E-2</v>
      </c>
      <c r="CX22" s="518">
        <v>0</v>
      </c>
      <c r="CY22" s="518">
        <v>0.05</v>
      </c>
      <c r="CZ22" s="518">
        <v>25.27033286</v>
      </c>
      <c r="DA22" s="518">
        <v>6.9089149999999988E-2</v>
      </c>
      <c r="DB22" s="518">
        <v>283.8</v>
      </c>
      <c r="DC22" s="518">
        <v>83.857029659999995</v>
      </c>
      <c r="DD22" s="518">
        <v>0</v>
      </c>
      <c r="DE22" s="518">
        <v>0</v>
      </c>
      <c r="DF22" s="518">
        <v>5.4169999999999998</v>
      </c>
      <c r="DG22" s="518">
        <v>42.627428130000006</v>
      </c>
      <c r="DH22" s="518">
        <v>268.02467380000002</v>
      </c>
      <c r="DI22" s="518">
        <f t="shared" si="7"/>
        <v>709.13267480000002</v>
      </c>
      <c r="DJ22" s="519"/>
      <c r="DK22" s="518">
        <v>0</v>
      </c>
      <c r="DL22" s="518">
        <v>28.43755354</v>
      </c>
      <c r="DM22" s="518">
        <v>200.68057041</v>
      </c>
      <c r="DN22" s="518">
        <v>152.10152269000002</v>
      </c>
      <c r="DO22" s="518">
        <v>7.6781786300000006</v>
      </c>
      <c r="DP22" s="518">
        <v>3.7980353899999999</v>
      </c>
      <c r="DQ22" s="518">
        <v>-2.7973257900000008</v>
      </c>
      <c r="DR22" s="518">
        <v>36.540546920000004</v>
      </c>
      <c r="DS22" s="518">
        <v>1.4181569100000002</v>
      </c>
      <c r="DT22" s="518">
        <v>177.00020980000002</v>
      </c>
      <c r="DU22" s="518">
        <v>25.838551169999999</v>
      </c>
      <c r="DV22" s="518">
        <v>717.66569343999993</v>
      </c>
      <c r="DW22" s="518">
        <f t="shared" si="8"/>
        <v>1348.36169311</v>
      </c>
      <c r="DX22" s="519"/>
      <c r="DY22" s="518">
        <v>0</v>
      </c>
      <c r="DZ22" s="518">
        <v>0.52540772000000002</v>
      </c>
      <c r="EA22" s="518">
        <v>0.1</v>
      </c>
      <c r="EB22" s="518">
        <v>11.06409292</v>
      </c>
      <c r="EC22" s="518">
        <v>52.969272189999998</v>
      </c>
      <c r="ED22" s="518">
        <v>18.754618579999999</v>
      </c>
      <c r="EE22" s="518">
        <v>250</v>
      </c>
      <c r="EF22" s="518">
        <v>14.96265425</v>
      </c>
      <c r="EG22" s="518">
        <v>3.0167823500000002</v>
      </c>
      <c r="EH22" s="518">
        <v>0</v>
      </c>
      <c r="EI22" s="518">
        <v>0.74891582999999995</v>
      </c>
      <c r="EJ22" s="518">
        <v>493.85746963999998</v>
      </c>
      <c r="EK22" s="518">
        <f t="shared" si="9"/>
        <v>845.99921347999998</v>
      </c>
      <c r="EL22" s="519"/>
      <c r="EM22" s="518">
        <v>0</v>
      </c>
      <c r="EN22" s="518">
        <v>1.27173322</v>
      </c>
      <c r="EO22" s="518">
        <v>17.496042559999999</v>
      </c>
      <c r="EP22" s="518"/>
      <c r="EQ22" s="518"/>
      <c r="ER22" s="518"/>
      <c r="ES22" s="518"/>
      <c r="ET22" s="518"/>
      <c r="EU22" s="518"/>
      <c r="EV22" s="518"/>
      <c r="EW22" s="518"/>
      <c r="EX22" s="518"/>
      <c r="EY22" s="518">
        <f t="shared" si="10"/>
        <v>18.767775780000001</v>
      </c>
      <c r="EZ22" s="519"/>
    </row>
    <row r="23" spans="2:156" ht="15.75" x14ac:dyDescent="0.25">
      <c r="B23" s="696" t="s">
        <v>34</v>
      </c>
      <c r="C23" s="518">
        <v>11.985518610000002</v>
      </c>
      <c r="D23" s="518">
        <v>0.48777516000000004</v>
      </c>
      <c r="E23" s="518">
        <v>20.83344598</v>
      </c>
      <c r="F23" s="518">
        <v>27.966326240000001</v>
      </c>
      <c r="G23" s="518">
        <v>14.910877510000001</v>
      </c>
      <c r="H23" s="518">
        <v>42.999164300000004</v>
      </c>
      <c r="I23" s="518">
        <v>0</v>
      </c>
      <c r="J23" s="518">
        <v>7.7535238900000003</v>
      </c>
      <c r="K23" s="518">
        <v>2.5738179799999998</v>
      </c>
      <c r="L23" s="518">
        <v>5.2943489500000007</v>
      </c>
      <c r="M23" s="518">
        <v>138.20500398000001</v>
      </c>
      <c r="N23" s="518">
        <v>77.295338720000004</v>
      </c>
      <c r="O23" s="518">
        <f t="shared" si="0"/>
        <v>350.30514132000008</v>
      </c>
      <c r="P23" s="519"/>
      <c r="Q23" s="518">
        <v>0</v>
      </c>
      <c r="R23" s="518">
        <v>0.37175223000000002</v>
      </c>
      <c r="S23" s="518">
        <v>0</v>
      </c>
      <c r="T23" s="518">
        <v>14.28403919</v>
      </c>
      <c r="U23" s="518">
        <v>-5.8853597099999995</v>
      </c>
      <c r="V23" s="518">
        <v>48.784130480000002</v>
      </c>
      <c r="W23" s="518">
        <v>0</v>
      </c>
      <c r="X23" s="518">
        <v>9.6819586400000013</v>
      </c>
      <c r="Y23" s="518">
        <v>18.961298899999999</v>
      </c>
      <c r="Z23" s="518">
        <v>3.9074476300000001</v>
      </c>
      <c r="AA23" s="518">
        <v>16.494741309999998</v>
      </c>
      <c r="AB23" s="518">
        <v>248.69060202</v>
      </c>
      <c r="AC23" s="518">
        <f t="shared" si="1"/>
        <v>355.29061068999999</v>
      </c>
      <c r="AD23" s="519"/>
      <c r="AE23" s="518">
        <v>6.2171943000000001</v>
      </c>
      <c r="AF23" s="518">
        <v>0</v>
      </c>
      <c r="AG23" s="518">
        <v>0</v>
      </c>
      <c r="AH23" s="518">
        <v>25</v>
      </c>
      <c r="AI23" s="518">
        <v>6.7482637199999997</v>
      </c>
      <c r="AJ23" s="518">
        <v>13</v>
      </c>
      <c r="AK23" s="518">
        <v>203.38519886999998</v>
      </c>
      <c r="AL23" s="518">
        <v>4.4528832899999999</v>
      </c>
      <c r="AM23" s="518">
        <v>82.154504630000005</v>
      </c>
      <c r="AN23" s="518">
        <v>0</v>
      </c>
      <c r="AO23" s="518">
        <v>14.283541560000002</v>
      </c>
      <c r="AP23" s="518">
        <v>129.75841409</v>
      </c>
      <c r="AQ23" s="518">
        <f t="shared" si="2"/>
        <v>485.00000046000002</v>
      </c>
      <c r="AR23" s="519"/>
      <c r="AS23" s="518">
        <v>150.13707199999999</v>
      </c>
      <c r="AT23" s="518">
        <v>14.807373150000002</v>
      </c>
      <c r="AU23" s="518">
        <v>30</v>
      </c>
      <c r="AV23" s="518">
        <v>40</v>
      </c>
      <c r="AW23" s="518">
        <v>18.513495519999999</v>
      </c>
      <c r="AX23" s="518">
        <v>10.5</v>
      </c>
      <c r="AY23" s="518">
        <v>25</v>
      </c>
      <c r="AZ23" s="518">
        <v>25</v>
      </c>
      <c r="BA23" s="518">
        <v>80.355300159999999</v>
      </c>
      <c r="BB23" s="518">
        <v>35.299999999999997</v>
      </c>
      <c r="BC23" s="518">
        <v>0</v>
      </c>
      <c r="BD23" s="518">
        <v>35.248399339999999</v>
      </c>
      <c r="BE23" s="518">
        <f t="shared" si="3"/>
        <v>464.86164016999999</v>
      </c>
      <c r="BF23" s="519"/>
      <c r="BG23" s="518">
        <v>0</v>
      </c>
      <c r="BH23" s="518">
        <v>45</v>
      </c>
      <c r="BI23" s="518">
        <v>65</v>
      </c>
      <c r="BJ23" s="518">
        <v>59.146748469999999</v>
      </c>
      <c r="BK23" s="518">
        <v>51</v>
      </c>
      <c r="BL23" s="518">
        <v>5.8743298900000003</v>
      </c>
      <c r="BM23" s="518">
        <v>70</v>
      </c>
      <c r="BN23" s="518">
        <v>0.5</v>
      </c>
      <c r="BO23" s="518">
        <v>22.21396524</v>
      </c>
      <c r="BP23" s="518">
        <v>22.74698673</v>
      </c>
      <c r="BQ23" s="518">
        <v>53.0326491</v>
      </c>
      <c r="BR23" s="518">
        <v>27.685320939999997</v>
      </c>
      <c r="BS23" s="518">
        <f t="shared" si="4"/>
        <v>422.20000037000005</v>
      </c>
      <c r="BT23" s="519"/>
      <c r="BU23" s="518">
        <v>30</v>
      </c>
      <c r="BV23" s="518">
        <v>36.302545019999997</v>
      </c>
      <c r="BW23" s="518">
        <v>0.75745731000000005</v>
      </c>
      <c r="BX23" s="518">
        <v>58.889724000000001</v>
      </c>
      <c r="BY23" s="518">
        <v>0.20050000000000001</v>
      </c>
      <c r="BZ23" s="518">
        <v>0</v>
      </c>
      <c r="CA23" s="518">
        <v>0.82825692000000006</v>
      </c>
      <c r="CB23" s="518">
        <v>6.3974216100000003</v>
      </c>
      <c r="CC23" s="518">
        <v>182.34304</v>
      </c>
      <c r="CD23" s="518">
        <v>0.57217881000000015</v>
      </c>
      <c r="CE23" s="518">
        <v>4.1894513699999996</v>
      </c>
      <c r="CF23" s="518">
        <v>221.8</v>
      </c>
      <c r="CG23" s="518">
        <f t="shared" si="5"/>
        <v>542.28057504000003</v>
      </c>
      <c r="CH23" s="519"/>
      <c r="CI23" s="518">
        <v>88.818778600000002</v>
      </c>
      <c r="CJ23" s="518">
        <v>2.1805486300000001</v>
      </c>
      <c r="CK23" s="518">
        <v>5</v>
      </c>
      <c r="CL23" s="518">
        <v>0</v>
      </c>
      <c r="CM23" s="518">
        <v>150</v>
      </c>
      <c r="CN23" s="518">
        <v>2.0837673799999998</v>
      </c>
      <c r="CO23" s="518">
        <v>9.333766279999999</v>
      </c>
      <c r="CP23" s="518">
        <v>3.9465506100000001</v>
      </c>
      <c r="CQ23" s="518">
        <v>2.03779435</v>
      </c>
      <c r="CR23" s="518">
        <v>0</v>
      </c>
      <c r="CS23" s="518">
        <v>78.5</v>
      </c>
      <c r="CT23" s="518">
        <v>175.07243996099999</v>
      </c>
      <c r="CU23" s="518">
        <f t="shared" si="6"/>
        <v>516.97364581099998</v>
      </c>
      <c r="CV23" s="519"/>
      <c r="CW23" s="518">
        <v>53.561175669999997</v>
      </c>
      <c r="CX23" s="518">
        <v>0</v>
      </c>
      <c r="CY23" s="518">
        <v>0</v>
      </c>
      <c r="CZ23" s="518">
        <v>26.048321560000002</v>
      </c>
      <c r="DA23" s="518">
        <v>300</v>
      </c>
      <c r="DB23" s="518">
        <v>2.1004222599999998</v>
      </c>
      <c r="DC23" s="518">
        <v>133.32367119</v>
      </c>
      <c r="DD23" s="518">
        <v>10</v>
      </c>
      <c r="DE23" s="518">
        <v>2.7742645300000004</v>
      </c>
      <c r="DF23" s="518">
        <v>0</v>
      </c>
      <c r="DG23" s="518">
        <v>56.300281810000001</v>
      </c>
      <c r="DH23" s="518">
        <v>284.00234247000003</v>
      </c>
      <c r="DI23" s="518">
        <f t="shared" si="7"/>
        <v>868.11047948999999</v>
      </c>
      <c r="DJ23" s="519"/>
      <c r="DK23" s="518">
        <v>0</v>
      </c>
      <c r="DL23" s="518">
        <v>0</v>
      </c>
      <c r="DM23" s="518">
        <v>2.50706937</v>
      </c>
      <c r="DN23" s="518">
        <v>0</v>
      </c>
      <c r="DO23" s="518">
        <v>0</v>
      </c>
      <c r="DP23" s="518">
        <v>9.8000000000000007</v>
      </c>
      <c r="DQ23" s="518">
        <v>0</v>
      </c>
      <c r="DR23" s="518">
        <v>0</v>
      </c>
      <c r="DS23" s="518">
        <v>100</v>
      </c>
      <c r="DT23" s="518">
        <v>0</v>
      </c>
      <c r="DU23" s="518">
        <v>9.8000000000000007</v>
      </c>
      <c r="DV23" s="518">
        <v>358.36438794999998</v>
      </c>
      <c r="DW23" s="518">
        <f t="shared" si="8"/>
        <v>480.47145731999996</v>
      </c>
      <c r="DX23" s="519"/>
      <c r="DY23" s="518">
        <v>3.2758290000000002E-2</v>
      </c>
      <c r="DZ23" s="518">
        <v>0</v>
      </c>
      <c r="EA23" s="518">
        <v>136.38410258000002</v>
      </c>
      <c r="EB23" s="518">
        <v>7.438700999999999E-2</v>
      </c>
      <c r="EC23" s="518">
        <v>53.92066981</v>
      </c>
      <c r="ED23" s="518">
        <v>1.6712595100000001</v>
      </c>
      <c r="EE23" s="518">
        <v>0</v>
      </c>
      <c r="EF23" s="518">
        <v>10.448158250000001</v>
      </c>
      <c r="EG23" s="518">
        <v>0</v>
      </c>
      <c r="EH23" s="518">
        <v>9.8000000000000007</v>
      </c>
      <c r="EI23" s="518">
        <v>41.919950760000006</v>
      </c>
      <c r="EJ23" s="518">
        <v>160</v>
      </c>
      <c r="EK23" s="518">
        <f t="shared" si="9"/>
        <v>414.25128621000005</v>
      </c>
      <c r="EL23" s="519"/>
      <c r="EM23" s="518">
        <v>2.1</v>
      </c>
      <c r="EN23" s="518">
        <v>0</v>
      </c>
      <c r="EO23" s="518">
        <v>0</v>
      </c>
      <c r="EP23" s="518"/>
      <c r="EQ23" s="518"/>
      <c r="ER23" s="518"/>
      <c r="ES23" s="518"/>
      <c r="ET23" s="518"/>
      <c r="EU23" s="518"/>
      <c r="EV23" s="518"/>
      <c r="EW23" s="518"/>
      <c r="EX23" s="518"/>
      <c r="EY23" s="518">
        <f t="shared" si="10"/>
        <v>2.1</v>
      </c>
      <c r="EZ23" s="519"/>
    </row>
    <row r="24" spans="2:156" ht="17.10000000000000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1.8804774099999999</v>
      </c>
      <c r="G24" s="518">
        <v>0.22637990999999999</v>
      </c>
      <c r="H24" s="518">
        <v>0.81667011</v>
      </c>
      <c r="I24" s="518">
        <v>0.25208837000000001</v>
      </c>
      <c r="J24" s="518">
        <v>1.4580610300000001</v>
      </c>
      <c r="K24" s="518">
        <v>0.15481198000000002</v>
      </c>
      <c r="L24" s="518">
        <v>1.8040497200000001</v>
      </c>
      <c r="M24" s="518">
        <v>0.13634805</v>
      </c>
      <c r="N24" s="518">
        <v>0</v>
      </c>
      <c r="O24" s="518">
        <f t="shared" si="0"/>
        <v>6.7288865800000002</v>
      </c>
      <c r="P24" s="519"/>
      <c r="Q24" s="518">
        <v>0.15806813</v>
      </c>
      <c r="R24" s="518">
        <v>2.3445832000000002</v>
      </c>
      <c r="S24" s="518">
        <v>0.30234366000000001</v>
      </c>
      <c r="T24" s="518">
        <v>0.22841368000000001</v>
      </c>
      <c r="U24" s="518">
        <v>1.2761543999999998</v>
      </c>
      <c r="V24" s="518">
        <v>0</v>
      </c>
      <c r="W24" s="518">
        <v>1.0402472899999999</v>
      </c>
      <c r="X24" s="518">
        <v>0.34470793999999999</v>
      </c>
      <c r="Y24" s="518">
        <v>1.1120376900000002</v>
      </c>
      <c r="Z24" s="518">
        <v>0</v>
      </c>
      <c r="AA24" s="518">
        <v>2.18657674</v>
      </c>
      <c r="AB24" s="518">
        <v>0.28482561000000001</v>
      </c>
      <c r="AC24" s="518">
        <f t="shared" si="1"/>
        <v>9.2779583400000014</v>
      </c>
      <c r="AD24" s="519"/>
      <c r="AE24" s="518">
        <v>0</v>
      </c>
      <c r="AF24" s="518">
        <v>4.9458278399999998</v>
      </c>
      <c r="AG24" s="518">
        <v>0</v>
      </c>
      <c r="AH24" s="518">
        <v>0</v>
      </c>
      <c r="AI24" s="518">
        <v>0</v>
      </c>
      <c r="AJ24" s="518">
        <v>0</v>
      </c>
      <c r="AK24" s="518">
        <v>5.3504057799999991</v>
      </c>
      <c r="AL24" s="518">
        <v>0</v>
      </c>
      <c r="AM24" s="518">
        <v>0</v>
      </c>
      <c r="AN24" s="518">
        <v>0</v>
      </c>
      <c r="AO24" s="518">
        <v>0.94834517000000007</v>
      </c>
      <c r="AP24" s="518">
        <v>1.39059574</v>
      </c>
      <c r="AQ24" s="518">
        <f t="shared" si="2"/>
        <v>12.635174529999999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0.1325924</v>
      </c>
      <c r="AZ24" s="518">
        <v>1.9485888</v>
      </c>
      <c r="BA24" s="518">
        <v>0</v>
      </c>
      <c r="BB24" s="518">
        <v>2.2231364899999999</v>
      </c>
      <c r="BC24" s="518">
        <v>0</v>
      </c>
      <c r="BD24" s="518">
        <v>0.58661273000000003</v>
      </c>
      <c r="BE24" s="518">
        <f t="shared" si="3"/>
        <v>4.8909304199999992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1.0310550000000001</v>
      </c>
      <c r="BM24" s="518">
        <v>0</v>
      </c>
      <c r="BN24" s="518">
        <v>0</v>
      </c>
      <c r="BO24" s="518">
        <v>0.47033199999999997</v>
      </c>
      <c r="BP24" s="518">
        <v>0.48442376999999998</v>
      </c>
      <c r="BQ24" s="518">
        <v>0.7611926</v>
      </c>
      <c r="BR24" s="518">
        <v>1.17795066</v>
      </c>
      <c r="BS24" s="518">
        <f t="shared" si="4"/>
        <v>3.9249540299999999</v>
      </c>
      <c r="BT24" s="519"/>
      <c r="BU24" s="518">
        <v>0.13663687999999999</v>
      </c>
      <c r="BV24" s="518">
        <v>0.70146486000000008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0.83810174000000004</v>
      </c>
      <c r="CH24" s="519"/>
      <c r="CI24" s="518">
        <v>0</v>
      </c>
      <c r="CJ24" s="518">
        <v>0</v>
      </c>
      <c r="CK24" s="518">
        <v>0</v>
      </c>
      <c r="CL24" s="518">
        <v>2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1</v>
      </c>
      <c r="CS24" s="518">
        <v>2.5</v>
      </c>
      <c r="CT24" s="518">
        <v>0</v>
      </c>
      <c r="CU24" s="518">
        <f t="shared" si="6"/>
        <v>5.5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0.2</v>
      </c>
      <c r="EP24" s="518"/>
      <c r="EQ24" s="518"/>
      <c r="ER24" s="518"/>
      <c r="ES24" s="518"/>
      <c r="ET24" s="518"/>
      <c r="EU24" s="518"/>
      <c r="EV24" s="518"/>
      <c r="EW24" s="518"/>
      <c r="EX24" s="518"/>
      <c r="EY24" s="518">
        <f t="shared" si="10"/>
        <v>0.2</v>
      </c>
      <c r="EZ24" s="519"/>
    </row>
    <row r="25" spans="2:156" ht="15.75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617.57866200000001</v>
      </c>
      <c r="Z25" s="518">
        <v>0</v>
      </c>
      <c r="AA25" s="518">
        <v>0</v>
      </c>
      <c r="AB25" s="518">
        <v>0</v>
      </c>
      <c r="AC25" s="518">
        <f t="shared" si="1"/>
        <v>617.57866200000001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368.8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368.8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308</v>
      </c>
      <c r="DU25" s="518">
        <v>0</v>
      </c>
      <c r="DV25" s="518">
        <v>0</v>
      </c>
      <c r="DW25" s="518">
        <f t="shared" si="8"/>
        <v>308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/>
      <c r="EQ25" s="518"/>
      <c r="ER25" s="518"/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651.68227542</v>
      </c>
      <c r="CL26" s="518">
        <v>0</v>
      </c>
      <c r="CM26" s="518">
        <v>0</v>
      </c>
      <c r="CN26" s="518">
        <v>0</v>
      </c>
      <c r="CO26" s="518">
        <v>251.14171121000001</v>
      </c>
      <c r="CP26" s="518">
        <v>0</v>
      </c>
      <c r="CQ26" s="518">
        <v>0</v>
      </c>
      <c r="CR26" s="518">
        <v>0</v>
      </c>
      <c r="CS26" s="518">
        <v>0</v>
      </c>
      <c r="CT26" s="518">
        <v>498.36957417999997</v>
      </c>
      <c r="CU26" s="518">
        <f t="shared" si="6"/>
        <v>1401.19356081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643.12758874999997</v>
      </c>
      <c r="DB26" s="518">
        <v>0</v>
      </c>
      <c r="DC26" s="518">
        <v>0</v>
      </c>
      <c r="DD26" s="518">
        <v>0</v>
      </c>
      <c r="DE26" s="518">
        <v>0</v>
      </c>
      <c r="DF26" s="518">
        <v>1998.7757486799999</v>
      </c>
      <c r="DG26" s="518">
        <v>0</v>
      </c>
      <c r="DH26" s="518">
        <v>2041.0412074999999</v>
      </c>
      <c r="DI26" s="518">
        <f t="shared" si="7"/>
        <v>4682.9445449300001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948.55084828999998</v>
      </c>
      <c r="DS26" s="518">
        <v>0</v>
      </c>
      <c r="DT26" s="518">
        <v>802.00637407000011</v>
      </c>
      <c r="DU26" s="518">
        <v>0</v>
      </c>
      <c r="DV26" s="518">
        <v>0</v>
      </c>
      <c r="DW26" s="518">
        <f t="shared" si="8"/>
        <v>1750.5572223600002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948.53107791000002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662.93783795000002</v>
      </c>
      <c r="EK26" s="518">
        <f t="shared" si="9"/>
        <v>1611.4689158599999</v>
      </c>
      <c r="EL26" s="519"/>
      <c r="EM26" s="518">
        <v>0</v>
      </c>
      <c r="EN26" s="518">
        <v>0</v>
      </c>
      <c r="EO26" s="518">
        <v>0</v>
      </c>
      <c r="EP26" s="518"/>
      <c r="EQ26" s="518"/>
      <c r="ER26" s="518"/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</row>
    <row r="27" spans="2:156" ht="15.95" customHeight="1" x14ac:dyDescent="0.25">
      <c r="B27" s="697" t="s">
        <v>683</v>
      </c>
      <c r="C27" s="710">
        <v>0</v>
      </c>
      <c r="D27" s="710">
        <v>0</v>
      </c>
      <c r="E27" s="710">
        <v>0</v>
      </c>
      <c r="F27" s="710">
        <v>0</v>
      </c>
      <c r="G27" s="710">
        <v>0</v>
      </c>
      <c r="H27" s="710">
        <v>0</v>
      </c>
      <c r="I27" s="710">
        <v>0</v>
      </c>
      <c r="J27" s="710">
        <v>0</v>
      </c>
      <c r="K27" s="710">
        <v>0</v>
      </c>
      <c r="L27" s="710">
        <v>0</v>
      </c>
      <c r="M27" s="710">
        <v>0</v>
      </c>
      <c r="N27" s="710">
        <v>0</v>
      </c>
      <c r="O27" s="702">
        <f t="shared" si="0"/>
        <v>0</v>
      </c>
      <c r="P27" s="700"/>
      <c r="Q27" s="710">
        <v>0</v>
      </c>
      <c r="R27" s="710">
        <v>0</v>
      </c>
      <c r="S27" s="710">
        <v>0</v>
      </c>
      <c r="T27" s="710">
        <v>0</v>
      </c>
      <c r="U27" s="710">
        <v>0</v>
      </c>
      <c r="V27" s="710">
        <v>0</v>
      </c>
      <c r="W27" s="710">
        <v>0</v>
      </c>
      <c r="X27" s="710">
        <v>0</v>
      </c>
      <c r="Y27" s="710">
        <v>0</v>
      </c>
      <c r="Z27" s="710">
        <v>0</v>
      </c>
      <c r="AA27" s="710">
        <v>0</v>
      </c>
      <c r="AB27" s="710">
        <v>0</v>
      </c>
      <c r="AC27" s="702">
        <f t="shared" si="1"/>
        <v>0</v>
      </c>
      <c r="AD27" s="700"/>
      <c r="AE27" s="710">
        <v>0</v>
      </c>
      <c r="AF27" s="710">
        <v>0</v>
      </c>
      <c r="AG27" s="710">
        <v>0</v>
      </c>
      <c r="AH27" s="710">
        <v>0</v>
      </c>
      <c r="AI27" s="710">
        <v>0</v>
      </c>
      <c r="AJ27" s="710">
        <v>0</v>
      </c>
      <c r="AK27" s="710">
        <v>0</v>
      </c>
      <c r="AL27" s="710">
        <v>0</v>
      </c>
      <c r="AM27" s="710">
        <v>0</v>
      </c>
      <c r="AN27" s="710">
        <v>0</v>
      </c>
      <c r="AO27" s="710">
        <v>0</v>
      </c>
      <c r="AP27" s="710">
        <v>0</v>
      </c>
      <c r="AQ27" s="702">
        <f t="shared" si="2"/>
        <v>0</v>
      </c>
      <c r="AR27" s="700"/>
      <c r="AS27" s="710">
        <v>0</v>
      </c>
      <c r="AT27" s="710">
        <v>0</v>
      </c>
      <c r="AU27" s="710">
        <v>0</v>
      </c>
      <c r="AV27" s="710">
        <v>0</v>
      </c>
      <c r="AW27" s="710">
        <v>0</v>
      </c>
      <c r="AX27" s="710">
        <v>0</v>
      </c>
      <c r="AY27" s="710">
        <v>0</v>
      </c>
      <c r="AZ27" s="710">
        <v>0</v>
      </c>
      <c r="BA27" s="710">
        <v>0</v>
      </c>
      <c r="BB27" s="710">
        <v>0</v>
      </c>
      <c r="BC27" s="710">
        <v>0</v>
      </c>
      <c r="BD27" s="710">
        <v>0</v>
      </c>
      <c r="BE27" s="702">
        <f t="shared" si="3"/>
        <v>0</v>
      </c>
      <c r="BF27" s="700"/>
      <c r="BG27" s="710">
        <v>0</v>
      </c>
      <c r="BH27" s="710">
        <v>0</v>
      </c>
      <c r="BI27" s="710">
        <v>0</v>
      </c>
      <c r="BJ27" s="710">
        <v>0</v>
      </c>
      <c r="BK27" s="710">
        <v>0</v>
      </c>
      <c r="BL27" s="710">
        <v>0</v>
      </c>
      <c r="BM27" s="710">
        <v>0</v>
      </c>
      <c r="BN27" s="710">
        <v>0</v>
      </c>
      <c r="BO27" s="710">
        <v>0</v>
      </c>
      <c r="BP27" s="710">
        <v>0</v>
      </c>
      <c r="BQ27" s="710">
        <v>0</v>
      </c>
      <c r="BR27" s="710">
        <v>0</v>
      </c>
      <c r="BS27" s="702">
        <f t="shared" si="4"/>
        <v>0</v>
      </c>
      <c r="BT27" s="700"/>
      <c r="BU27" s="710">
        <v>0</v>
      </c>
      <c r="BV27" s="710">
        <v>0</v>
      </c>
      <c r="BW27" s="710">
        <v>0</v>
      </c>
      <c r="BX27" s="710">
        <v>0</v>
      </c>
      <c r="BY27" s="710">
        <v>0</v>
      </c>
      <c r="BZ27" s="710">
        <v>0</v>
      </c>
      <c r="CA27" s="710">
        <v>0</v>
      </c>
      <c r="CB27" s="710">
        <v>0</v>
      </c>
      <c r="CC27" s="710">
        <v>0</v>
      </c>
      <c r="CD27" s="710">
        <v>0</v>
      </c>
      <c r="CE27" s="710">
        <v>0</v>
      </c>
      <c r="CF27" s="710">
        <v>0</v>
      </c>
      <c r="CG27" s="702">
        <f t="shared" si="5"/>
        <v>0</v>
      </c>
      <c r="CH27" s="700"/>
      <c r="CI27" s="710">
        <v>0</v>
      </c>
      <c r="CJ27" s="710">
        <v>0</v>
      </c>
      <c r="CK27" s="710">
        <v>0</v>
      </c>
      <c r="CL27" s="710">
        <v>0</v>
      </c>
      <c r="CM27" s="710">
        <v>0</v>
      </c>
      <c r="CN27" s="710">
        <v>0</v>
      </c>
      <c r="CO27" s="710">
        <v>0</v>
      </c>
      <c r="CP27" s="710">
        <v>0</v>
      </c>
      <c r="CQ27" s="710">
        <v>0</v>
      </c>
      <c r="CR27" s="710">
        <v>0</v>
      </c>
      <c r="CS27" s="710">
        <v>0</v>
      </c>
      <c r="CT27" s="710">
        <v>0</v>
      </c>
      <c r="CU27" s="702">
        <f t="shared" si="6"/>
        <v>0</v>
      </c>
      <c r="CV27" s="700"/>
      <c r="CW27" s="710">
        <v>0</v>
      </c>
      <c r="CX27" s="710">
        <v>0</v>
      </c>
      <c r="CY27" s="710">
        <v>0</v>
      </c>
      <c r="CZ27" s="710">
        <v>0</v>
      </c>
      <c r="DA27" s="710">
        <v>0</v>
      </c>
      <c r="DB27" s="710">
        <v>0</v>
      </c>
      <c r="DC27" s="710">
        <v>0</v>
      </c>
      <c r="DD27" s="710">
        <v>0</v>
      </c>
      <c r="DE27" s="710">
        <v>0</v>
      </c>
      <c r="DF27" s="710">
        <v>0</v>
      </c>
      <c r="DG27" s="710">
        <v>0</v>
      </c>
      <c r="DH27" s="710">
        <v>0</v>
      </c>
      <c r="DI27" s="702">
        <f t="shared" si="7"/>
        <v>0</v>
      </c>
      <c r="DJ27" s="700"/>
      <c r="DK27" s="710">
        <v>0</v>
      </c>
      <c r="DL27" s="710">
        <v>0</v>
      </c>
      <c r="DM27" s="710">
        <v>0</v>
      </c>
      <c r="DN27" s="710">
        <v>0</v>
      </c>
      <c r="DO27" s="710">
        <v>0</v>
      </c>
      <c r="DP27" s="710">
        <v>0</v>
      </c>
      <c r="DQ27" s="710">
        <v>0</v>
      </c>
      <c r="DR27" s="710">
        <v>948.55084828999998</v>
      </c>
      <c r="DS27" s="710">
        <v>0</v>
      </c>
      <c r="DT27" s="710">
        <v>0</v>
      </c>
      <c r="DU27" s="710">
        <v>0</v>
      </c>
      <c r="DV27" s="710">
        <v>0</v>
      </c>
      <c r="DW27" s="702">
        <f t="shared" si="8"/>
        <v>948.55084828999998</v>
      </c>
      <c r="DX27" s="700"/>
      <c r="DY27" s="710">
        <v>0</v>
      </c>
      <c r="DZ27" s="710">
        <v>0</v>
      </c>
      <c r="EA27" s="710">
        <v>0</v>
      </c>
      <c r="EB27" s="710">
        <v>0</v>
      </c>
      <c r="EC27" s="710">
        <v>0</v>
      </c>
      <c r="ED27" s="710">
        <v>0</v>
      </c>
      <c r="EE27" s="710">
        <v>0</v>
      </c>
      <c r="EF27" s="710">
        <v>0</v>
      </c>
      <c r="EG27" s="710">
        <v>0</v>
      </c>
      <c r="EH27" s="710">
        <v>0</v>
      </c>
      <c r="EI27" s="710">
        <v>0</v>
      </c>
      <c r="EJ27" s="710">
        <v>0</v>
      </c>
      <c r="EK27" s="702">
        <f t="shared" si="9"/>
        <v>0</v>
      </c>
      <c r="EL27" s="705"/>
      <c r="EM27" s="710">
        <v>0</v>
      </c>
      <c r="EN27" s="710">
        <v>0</v>
      </c>
      <c r="EO27" s="710">
        <v>0</v>
      </c>
      <c r="EP27" s="710"/>
      <c r="EQ27" s="710"/>
      <c r="ER27" s="710"/>
      <c r="ES27" s="710"/>
      <c r="ET27" s="710"/>
      <c r="EU27" s="710"/>
      <c r="EV27" s="710"/>
      <c r="EW27" s="710"/>
      <c r="EX27" s="710"/>
      <c r="EY27" s="702">
        <f t="shared" si="10"/>
        <v>0</v>
      </c>
      <c r="EZ27" s="705"/>
    </row>
    <row r="28" spans="2:156" ht="15.75" x14ac:dyDescent="0.25">
      <c r="B28" s="694" t="s">
        <v>37</v>
      </c>
      <c r="C28" s="15">
        <v>71.489612170000001</v>
      </c>
      <c r="D28" s="15">
        <v>1482.50024164</v>
      </c>
      <c r="E28" s="15">
        <v>38.770908609999999</v>
      </c>
      <c r="F28" s="15">
        <v>109.40957716500002</v>
      </c>
      <c r="G28" s="15">
        <v>107.174987211</v>
      </c>
      <c r="H28" s="15">
        <v>115.52522270400002</v>
      </c>
      <c r="I28" s="15">
        <v>112.52771399</v>
      </c>
      <c r="J28" s="15">
        <v>0</v>
      </c>
      <c r="K28" s="15">
        <v>102.49997881</v>
      </c>
      <c r="L28" s="15">
        <v>85.761771930000009</v>
      </c>
      <c r="M28" s="15">
        <v>204.43596867999997</v>
      </c>
      <c r="N28" s="15">
        <v>52.442223122999998</v>
      </c>
      <c r="O28" s="15">
        <f t="shared" si="0"/>
        <v>2482.5382060330003</v>
      </c>
      <c r="P28" s="16"/>
      <c r="Q28" s="15">
        <v>0</v>
      </c>
      <c r="R28" s="15">
        <v>143.684128219</v>
      </c>
      <c r="S28" s="15">
        <v>25.567675574999999</v>
      </c>
      <c r="T28" s="15">
        <v>55.041710136000006</v>
      </c>
      <c r="U28" s="15">
        <v>46.135739310000005</v>
      </c>
      <c r="V28" s="15">
        <v>37.709183005999996</v>
      </c>
      <c r="W28" s="15">
        <v>47.179304999000003</v>
      </c>
      <c r="X28" s="15">
        <v>50.507222012</v>
      </c>
      <c r="Y28" s="15">
        <v>74.464970090000008</v>
      </c>
      <c r="Z28" s="15">
        <v>88.072930252999996</v>
      </c>
      <c r="AA28" s="15">
        <v>58.811057720000001</v>
      </c>
      <c r="AB28" s="15">
        <v>538.87528933999988</v>
      </c>
      <c r="AC28" s="15">
        <f t="shared" si="1"/>
        <v>1166.04921066</v>
      </c>
      <c r="AD28" s="16"/>
      <c r="AE28" s="15">
        <v>96.321706789999993</v>
      </c>
      <c r="AF28" s="15">
        <v>78.015388850000008</v>
      </c>
      <c r="AG28" s="15">
        <v>43.801066069999997</v>
      </c>
      <c r="AH28" s="15">
        <v>171.08097301999999</v>
      </c>
      <c r="AI28" s="15">
        <v>26.418786660000002</v>
      </c>
      <c r="AJ28" s="15">
        <v>40.83857682</v>
      </c>
      <c r="AK28" s="15">
        <v>42.976591559999996</v>
      </c>
      <c r="AL28" s="15">
        <v>23.620857579999999</v>
      </c>
      <c r="AM28" s="15">
        <v>61.391233400000004</v>
      </c>
      <c r="AN28" s="15">
        <v>4.4421516800000003</v>
      </c>
      <c r="AO28" s="15">
        <v>150.7003077</v>
      </c>
      <c r="AP28" s="15">
        <v>104.42536863999999</v>
      </c>
      <c r="AQ28" s="15">
        <f t="shared" si="2"/>
        <v>844.03300876999992</v>
      </c>
      <c r="AR28" s="16"/>
      <c r="AS28" s="15">
        <v>25.830272940000004</v>
      </c>
      <c r="AT28" s="15">
        <v>66.212985869999997</v>
      </c>
      <c r="AU28" s="15">
        <v>30.825042839999995</v>
      </c>
      <c r="AV28" s="15">
        <v>18.881828739999996</v>
      </c>
      <c r="AW28" s="15">
        <v>42.087781249999992</v>
      </c>
      <c r="AX28" s="15">
        <v>1522.9067264600001</v>
      </c>
      <c r="AY28" s="15">
        <v>27.326759150000001</v>
      </c>
      <c r="AZ28" s="15">
        <v>9.7891519250000005</v>
      </c>
      <c r="BA28" s="15">
        <v>138.14299336599998</v>
      </c>
      <c r="BB28" s="15">
        <v>64.380936829999996</v>
      </c>
      <c r="BC28" s="15">
        <v>76.375244460000005</v>
      </c>
      <c r="BD28" s="15">
        <v>230.30797562999999</v>
      </c>
      <c r="BE28" s="15">
        <f t="shared" si="3"/>
        <v>2253.0676994609998</v>
      </c>
      <c r="BF28" s="16"/>
      <c r="BG28" s="15">
        <v>113.10258653999999</v>
      </c>
      <c r="BH28" s="15">
        <v>90.920615549999994</v>
      </c>
      <c r="BI28" s="15">
        <v>18.13418974</v>
      </c>
      <c r="BJ28" s="15">
        <v>59.153473179999999</v>
      </c>
      <c r="BK28" s="15">
        <v>0.61571254999999991</v>
      </c>
      <c r="BL28" s="15">
        <v>6.8446381000000001</v>
      </c>
      <c r="BM28" s="15">
        <v>23.619892239999999</v>
      </c>
      <c r="BN28" s="15">
        <v>0.68280399999999997</v>
      </c>
      <c r="BO28" s="15">
        <v>11.46807364</v>
      </c>
      <c r="BP28" s="15">
        <v>0</v>
      </c>
      <c r="BQ28" s="15">
        <v>32.977016219999996</v>
      </c>
      <c r="BR28" s="15">
        <v>235.03422240999998</v>
      </c>
      <c r="BS28" s="15">
        <f t="shared" si="4"/>
        <v>592.55322417000002</v>
      </c>
      <c r="BT28" s="16"/>
      <c r="BU28" s="15">
        <v>110.11354996</v>
      </c>
      <c r="BV28" s="15">
        <v>6.7196366900000006</v>
      </c>
      <c r="BW28" s="15">
        <v>3.8645809289999997</v>
      </c>
      <c r="BX28" s="15">
        <v>0.19530577499999999</v>
      </c>
      <c r="BY28" s="15">
        <v>36.226298010000001</v>
      </c>
      <c r="BZ28" s="15">
        <v>5.0999999999999996</v>
      </c>
      <c r="CA28" s="15">
        <v>281.17264058000001</v>
      </c>
      <c r="CB28" s="15">
        <v>72.614338279999998</v>
      </c>
      <c r="CC28" s="15">
        <v>0.39221400000000001</v>
      </c>
      <c r="CD28" s="15">
        <v>13.349357970000002</v>
      </c>
      <c r="CE28" s="15">
        <v>3.5377962599999995</v>
      </c>
      <c r="CF28" s="15">
        <v>483.76989119299998</v>
      </c>
      <c r="CG28" s="15">
        <f t="shared" si="5"/>
        <v>1017.055609647</v>
      </c>
      <c r="CH28" s="16"/>
      <c r="CI28" s="15">
        <v>260.17492650700001</v>
      </c>
      <c r="CJ28" s="15">
        <v>20.769827799999998</v>
      </c>
      <c r="CK28" s="15">
        <v>0</v>
      </c>
      <c r="CL28" s="15">
        <v>15.77232849</v>
      </c>
      <c r="CM28" s="15">
        <v>32.102650279999999</v>
      </c>
      <c r="CN28" s="15">
        <v>7.1927165799999999</v>
      </c>
      <c r="CO28" s="15">
        <v>49.867722479999998</v>
      </c>
      <c r="CP28" s="15">
        <v>0</v>
      </c>
      <c r="CQ28" s="15">
        <v>1</v>
      </c>
      <c r="CR28" s="15">
        <v>17.156475853000003</v>
      </c>
      <c r="CS28" s="15">
        <v>30.776789909999998</v>
      </c>
      <c r="CT28" s="15">
        <v>234.83191392000001</v>
      </c>
      <c r="CU28" s="15">
        <f t="shared" si="6"/>
        <v>669.64535181999997</v>
      </c>
      <c r="CV28" s="16"/>
      <c r="CW28" s="15">
        <v>3.94294441</v>
      </c>
      <c r="CX28" s="15">
        <v>0</v>
      </c>
      <c r="CY28" s="15">
        <v>0.56427178</v>
      </c>
      <c r="CZ28" s="15">
        <v>0</v>
      </c>
      <c r="DA28" s="15">
        <v>1.033868631</v>
      </c>
      <c r="DB28" s="15">
        <v>36.962741819999998</v>
      </c>
      <c r="DC28" s="15">
        <v>12.057923350000001</v>
      </c>
      <c r="DD28" s="15">
        <v>10.335425770000001</v>
      </c>
      <c r="DE28" s="15">
        <v>0</v>
      </c>
      <c r="DF28" s="15">
        <v>0.64426543000000003</v>
      </c>
      <c r="DG28" s="15">
        <v>5.9284950299999997</v>
      </c>
      <c r="DH28" s="15">
        <v>77.630953869999999</v>
      </c>
      <c r="DI28" s="15">
        <f t="shared" si="7"/>
        <v>149.100890091</v>
      </c>
      <c r="DJ28" s="16"/>
      <c r="DK28" s="15">
        <v>0</v>
      </c>
      <c r="DL28" s="15">
        <v>195.72297442999999</v>
      </c>
      <c r="DM28" s="15">
        <v>0</v>
      </c>
      <c r="DN28" s="15">
        <v>35</v>
      </c>
      <c r="DO28" s="15">
        <v>15.7637599</v>
      </c>
      <c r="DP28" s="15">
        <v>0</v>
      </c>
      <c r="DQ28" s="15">
        <v>0</v>
      </c>
      <c r="DR28" s="15">
        <v>6.5796027500000003</v>
      </c>
      <c r="DS28" s="15">
        <v>0</v>
      </c>
      <c r="DT28" s="15">
        <v>0.96282803000000006</v>
      </c>
      <c r="DU28" s="15">
        <v>0.47848779800000002</v>
      </c>
      <c r="DV28" s="15">
        <v>38.593849269999993</v>
      </c>
      <c r="DW28" s="15">
        <f t="shared" si="8"/>
        <v>293.10150217799998</v>
      </c>
      <c r="DX28" s="16"/>
      <c r="DY28" s="15">
        <v>16.434202199999998</v>
      </c>
      <c r="DZ28" s="15">
        <v>5.0077499999999997E-2</v>
      </c>
      <c r="EA28" s="15">
        <v>2.1398167999999997</v>
      </c>
      <c r="EB28" s="15">
        <v>0</v>
      </c>
      <c r="EC28" s="15">
        <v>1.8034301399999999</v>
      </c>
      <c r="ED28" s="15">
        <v>4.7851075130000007</v>
      </c>
      <c r="EE28" s="15">
        <v>10.075055870000002</v>
      </c>
      <c r="EF28" s="15">
        <v>0</v>
      </c>
      <c r="EG28" s="15">
        <v>0</v>
      </c>
      <c r="EH28" s="15">
        <v>0.22130806</v>
      </c>
      <c r="EI28" s="15">
        <v>2.7004368300000001</v>
      </c>
      <c r="EJ28" s="15">
        <v>157.72643293000002</v>
      </c>
      <c r="EK28" s="15">
        <f t="shared" si="9"/>
        <v>195.93586784300001</v>
      </c>
      <c r="EL28" s="16"/>
      <c r="EM28" s="15">
        <v>6.3409542400000003</v>
      </c>
      <c r="EN28" s="15">
        <v>0</v>
      </c>
      <c r="EO28" s="15">
        <v>140.23750000000001</v>
      </c>
      <c r="EP28" s="15"/>
      <c r="EQ28" s="15"/>
      <c r="ER28" s="15"/>
      <c r="ES28" s="15"/>
      <c r="ET28" s="15"/>
      <c r="EU28" s="15"/>
      <c r="EV28" s="15"/>
      <c r="EW28" s="15"/>
      <c r="EX28" s="15"/>
      <c r="EY28" s="15">
        <f t="shared" si="10"/>
        <v>146.57845424000001</v>
      </c>
      <c r="EZ28" s="16"/>
    </row>
    <row r="29" spans="2:156" ht="15.75" x14ac:dyDescent="0.25">
      <c r="B29" s="694" t="s">
        <v>684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7.5</v>
      </c>
      <c r="L29" s="15">
        <v>41.15</v>
      </c>
      <c r="M29" s="15">
        <v>0</v>
      </c>
      <c r="N29" s="15">
        <v>0</v>
      </c>
      <c r="O29" s="15">
        <f t="shared" si="0"/>
        <v>48.65</v>
      </c>
      <c r="P29" s="16"/>
      <c r="Q29" s="15">
        <v>87</v>
      </c>
      <c r="R29" s="15">
        <v>23.340599999999998</v>
      </c>
      <c r="S29" s="15">
        <v>0</v>
      </c>
      <c r="T29" s="15">
        <v>0</v>
      </c>
      <c r="U29" s="15">
        <v>430</v>
      </c>
      <c r="V29" s="15">
        <v>0</v>
      </c>
      <c r="W29" s="15">
        <v>3.53335664</v>
      </c>
      <c r="X29" s="15">
        <v>37.630681969999998</v>
      </c>
      <c r="Y29" s="15">
        <v>15.39401123</v>
      </c>
      <c r="Z29" s="15">
        <v>23.326698842999999</v>
      </c>
      <c r="AA29" s="15">
        <v>103.79439185</v>
      </c>
      <c r="AB29" s="15">
        <v>11.343166310000001</v>
      </c>
      <c r="AC29" s="15">
        <f t="shared" si="1"/>
        <v>735.36290684300002</v>
      </c>
      <c r="AD29" s="16"/>
      <c r="AE29" s="15">
        <v>13.115405650000001</v>
      </c>
      <c r="AF29" s="15">
        <v>1.45088368</v>
      </c>
      <c r="AG29" s="15">
        <v>0</v>
      </c>
      <c r="AH29" s="15">
        <v>38.435532120000005</v>
      </c>
      <c r="AI29" s="15">
        <v>31.318360569999999</v>
      </c>
      <c r="AJ29" s="15">
        <v>75.742378409999986</v>
      </c>
      <c r="AK29" s="15">
        <v>0</v>
      </c>
      <c r="AL29" s="15">
        <v>0.23200000000000001</v>
      </c>
      <c r="AM29" s="15">
        <v>3.47376752</v>
      </c>
      <c r="AN29" s="15">
        <v>0</v>
      </c>
      <c r="AO29" s="15">
        <v>34</v>
      </c>
      <c r="AP29" s="15">
        <v>182.10997152999997</v>
      </c>
      <c r="AQ29" s="15">
        <f t="shared" si="2"/>
        <v>379.87829947999995</v>
      </c>
      <c r="AR29" s="16"/>
      <c r="AS29" s="15">
        <v>2.0943488100000001</v>
      </c>
      <c r="AT29" s="15">
        <v>830</v>
      </c>
      <c r="AU29" s="15">
        <v>47</v>
      </c>
      <c r="AV29" s="15">
        <v>24</v>
      </c>
      <c r="AW29" s="15">
        <v>37</v>
      </c>
      <c r="AX29" s="15">
        <v>128.45594326</v>
      </c>
      <c r="AY29" s="15">
        <v>0</v>
      </c>
      <c r="AZ29" s="15">
        <v>15.315293529999998</v>
      </c>
      <c r="BA29" s="15">
        <v>0</v>
      </c>
      <c r="BB29" s="15">
        <v>0</v>
      </c>
      <c r="BC29" s="15">
        <v>111.91002028999999</v>
      </c>
      <c r="BD29" s="15">
        <v>0</v>
      </c>
      <c r="BE29" s="15">
        <f t="shared" si="3"/>
        <v>1195.77560589</v>
      </c>
      <c r="BF29" s="16"/>
      <c r="BG29" s="15">
        <v>0</v>
      </c>
      <c r="BH29" s="15">
        <v>0</v>
      </c>
      <c r="BI29" s="15">
        <v>55.299669710000003</v>
      </c>
      <c r="BJ29" s="15">
        <v>49.556664940000005</v>
      </c>
      <c r="BK29" s="15">
        <v>12.56937804</v>
      </c>
      <c r="BL29" s="15">
        <v>18.2815096</v>
      </c>
      <c r="BM29" s="15">
        <v>0</v>
      </c>
      <c r="BN29" s="15">
        <v>1.88059193</v>
      </c>
      <c r="BO29" s="15">
        <v>0</v>
      </c>
      <c r="BP29" s="15">
        <v>524.58609993999994</v>
      </c>
      <c r="BQ29" s="15">
        <v>67.970653229999996</v>
      </c>
      <c r="BR29" s="15">
        <v>50.542916269999999</v>
      </c>
      <c r="BS29" s="15">
        <f t="shared" si="4"/>
        <v>780.68748366</v>
      </c>
      <c r="BT29" s="16"/>
      <c r="BU29" s="15">
        <v>197.92010500999999</v>
      </c>
      <c r="BV29" s="15">
        <v>112.34401</v>
      </c>
      <c r="BW29" s="15">
        <v>1.8088614000000001</v>
      </c>
      <c r="BX29" s="15">
        <v>0</v>
      </c>
      <c r="BY29" s="15">
        <v>19.3036961</v>
      </c>
      <c r="BZ29" s="15">
        <v>44.152000000000001</v>
      </c>
      <c r="CA29" s="15">
        <v>2.68093279</v>
      </c>
      <c r="CB29" s="15">
        <v>514.51154494000002</v>
      </c>
      <c r="CC29" s="15">
        <v>112.59092271</v>
      </c>
      <c r="CD29" s="15">
        <v>498.28691909200001</v>
      </c>
      <c r="CE29" s="15">
        <v>0</v>
      </c>
      <c r="CF29" s="15">
        <v>0</v>
      </c>
      <c r="CG29" s="15">
        <f t="shared" si="5"/>
        <v>1503.598992042</v>
      </c>
      <c r="CH29" s="16"/>
      <c r="CI29" s="15">
        <v>0</v>
      </c>
      <c r="CJ29" s="15">
        <v>0.75278118000000005</v>
      </c>
      <c r="CK29" s="15">
        <v>0</v>
      </c>
      <c r="CL29" s="15">
        <v>-0.54911531999999996</v>
      </c>
      <c r="CM29" s="15">
        <v>9.6972979919999922</v>
      </c>
      <c r="CN29" s="15">
        <v>0</v>
      </c>
      <c r="CO29" s="15">
        <v>0</v>
      </c>
      <c r="CP29" s="15">
        <v>0</v>
      </c>
      <c r="CQ29" s="15">
        <v>0</v>
      </c>
      <c r="CR29" s="15">
        <v>25</v>
      </c>
      <c r="CS29" s="15">
        <v>0</v>
      </c>
      <c r="CT29" s="15">
        <v>10.420999999999999</v>
      </c>
      <c r="CU29" s="15">
        <f t="shared" si="6"/>
        <v>45.321963851999989</v>
      </c>
      <c r="CV29" s="16"/>
      <c r="CW29" s="15">
        <v>99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25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124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45.77</v>
      </c>
      <c r="DW29" s="15">
        <f t="shared" si="8"/>
        <v>45.77</v>
      </c>
      <c r="DX29" s="16"/>
      <c r="DY29" s="15">
        <v>3.1415999999999999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3.1415999999999999</v>
      </c>
      <c r="EL29" s="16"/>
      <c r="EM29" s="15">
        <v>0</v>
      </c>
      <c r="EN29" s="15">
        <v>0</v>
      </c>
      <c r="EO29" s="15">
        <v>0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</row>
    <row r="30" spans="2:156" ht="18" x14ac:dyDescent="0.25">
      <c r="B30" s="694" t="s">
        <v>681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2000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f t="shared" si="1"/>
        <v>2000</v>
      </c>
      <c r="AD30" s="16"/>
      <c r="AE30" s="15">
        <v>0</v>
      </c>
      <c r="AF30" s="15">
        <v>0</v>
      </c>
      <c r="AG30" s="15">
        <v>750</v>
      </c>
      <c r="AH30" s="15">
        <v>0</v>
      </c>
      <c r="AI30" s="15">
        <v>750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1500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1000</v>
      </c>
      <c r="AZ30" s="15">
        <v>0</v>
      </c>
      <c r="BA30" s="15">
        <v>1000</v>
      </c>
      <c r="BB30" s="15">
        <v>0</v>
      </c>
      <c r="BC30" s="15">
        <v>0</v>
      </c>
      <c r="BD30" s="15">
        <v>750</v>
      </c>
      <c r="BE30" s="15">
        <f t="shared" si="3"/>
        <v>2750</v>
      </c>
      <c r="BF30" s="16"/>
      <c r="BG30" s="15">
        <v>1000</v>
      </c>
      <c r="BH30" s="15">
        <v>670.56582880999997</v>
      </c>
      <c r="BI30" s="15">
        <v>0</v>
      </c>
      <c r="BJ30" s="15">
        <v>0</v>
      </c>
      <c r="BK30" s="15">
        <v>1000</v>
      </c>
      <c r="BL30" s="15">
        <v>1000</v>
      </c>
      <c r="BM30" s="15">
        <v>0</v>
      </c>
      <c r="BN30" s="15">
        <v>0</v>
      </c>
      <c r="BO30" s="15">
        <v>0</v>
      </c>
      <c r="BP30" s="15">
        <v>2500</v>
      </c>
      <c r="BQ30" s="15">
        <v>300</v>
      </c>
      <c r="BR30" s="15">
        <v>0</v>
      </c>
      <c r="BS30" s="15">
        <f t="shared" si="4"/>
        <v>6470.5658288100003</v>
      </c>
      <c r="BT30" s="16"/>
      <c r="BU30" s="15">
        <v>3000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3000</v>
      </c>
      <c r="CH30" s="16"/>
      <c r="CI30" s="15">
        <v>1000</v>
      </c>
      <c r="CJ30" s="15">
        <v>0</v>
      </c>
      <c r="CK30" s="15">
        <v>0</v>
      </c>
      <c r="CL30" s="15">
        <v>0</v>
      </c>
      <c r="CM30" s="15">
        <v>0</v>
      </c>
      <c r="CN30" s="15">
        <v>1125</v>
      </c>
      <c r="CO30" s="15">
        <v>0</v>
      </c>
      <c r="CP30" s="15">
        <v>0</v>
      </c>
      <c r="CQ30" s="15">
        <v>2000</v>
      </c>
      <c r="CR30" s="15">
        <v>0</v>
      </c>
      <c r="CS30" s="15">
        <v>0</v>
      </c>
      <c r="CT30" s="15">
        <v>0</v>
      </c>
      <c r="CU30" s="15">
        <f t="shared" si="6"/>
        <v>4125</v>
      </c>
      <c r="CV30" s="16"/>
      <c r="CW30" s="15">
        <v>400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1004.9419919999999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1404.941992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/>
      <c r="EQ30" s="15"/>
      <c r="ER30" s="15"/>
      <c r="ES30" s="15"/>
      <c r="ET30" s="15"/>
      <c r="EU30" s="15"/>
      <c r="EV30" s="15"/>
      <c r="EW30" s="15"/>
      <c r="EX30" s="15"/>
      <c r="EY30" s="15">
        <f t="shared" si="10"/>
        <v>0</v>
      </c>
      <c r="EZ30" s="16"/>
    </row>
    <row r="31" spans="2:156" ht="16.5" customHeight="1" x14ac:dyDescent="0.25">
      <c r="B31" s="698" t="s">
        <v>685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1000</v>
      </c>
      <c r="Z31" s="15">
        <v>0</v>
      </c>
      <c r="AA31" s="15">
        <v>0</v>
      </c>
      <c r="AB31" s="15">
        <v>0</v>
      </c>
      <c r="AC31" s="15">
        <f t="shared" si="1"/>
        <v>1000</v>
      </c>
      <c r="AD31" s="16"/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f t="shared" si="3"/>
        <v>0</v>
      </c>
      <c r="BF31" s="16"/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25</v>
      </c>
      <c r="BS31" s="15">
        <f t="shared" si="4"/>
        <v>25</v>
      </c>
      <c r="BT31" s="16"/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0</v>
      </c>
      <c r="CH31" s="16"/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f t="shared" si="6"/>
        <v>0</v>
      </c>
      <c r="CV31" s="16"/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0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8.95" customHeight="1" x14ac:dyDescent="0.25">
      <c r="B32" s="694" t="s">
        <v>17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1200</v>
      </c>
      <c r="K32" s="15">
        <v>0</v>
      </c>
      <c r="L32" s="15">
        <v>0</v>
      </c>
      <c r="M32" s="15">
        <v>0</v>
      </c>
      <c r="N32" s="15">
        <v>700</v>
      </c>
      <c r="O32" s="15">
        <f t="shared" si="0"/>
        <v>1900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400</v>
      </c>
      <c r="W32" s="15">
        <v>0</v>
      </c>
      <c r="X32" s="15">
        <v>700</v>
      </c>
      <c r="Y32" s="15">
        <v>0</v>
      </c>
      <c r="Z32" s="15">
        <v>0</v>
      </c>
      <c r="AA32" s="15">
        <v>0</v>
      </c>
      <c r="AB32" s="15">
        <v>500</v>
      </c>
      <c r="AC32" s="15">
        <f t="shared" si="1"/>
        <v>1600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400</v>
      </c>
      <c r="AJ32" s="15">
        <v>1000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935</v>
      </c>
      <c r="AQ32" s="15">
        <f t="shared" si="2"/>
        <v>2335</v>
      </c>
      <c r="AR32" s="16"/>
      <c r="AS32" s="15">
        <v>500</v>
      </c>
      <c r="AT32" s="15">
        <v>0</v>
      </c>
      <c r="AU32" s="15">
        <v>0</v>
      </c>
      <c r="AV32" s="15">
        <v>0</v>
      </c>
      <c r="AW32" s="15">
        <v>0</v>
      </c>
      <c r="AX32" s="15">
        <v>400</v>
      </c>
      <c r="AY32" s="15">
        <v>0</v>
      </c>
      <c r="AZ32" s="15">
        <v>0</v>
      </c>
      <c r="BA32" s="15">
        <v>0</v>
      </c>
      <c r="BB32" s="15">
        <v>325</v>
      </c>
      <c r="BC32" s="15">
        <v>0</v>
      </c>
      <c r="BD32" s="15">
        <v>900</v>
      </c>
      <c r="BE32" s="15">
        <f t="shared" si="3"/>
        <v>2125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400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400</v>
      </c>
      <c r="BT32" s="16"/>
      <c r="BU32" s="15">
        <v>400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295</v>
      </c>
      <c r="CD32" s="15">
        <v>0</v>
      </c>
      <c r="CE32" s="15">
        <v>0</v>
      </c>
      <c r="CF32" s="15">
        <v>0</v>
      </c>
      <c r="CG32" s="15">
        <f t="shared" si="5"/>
        <v>695</v>
      </c>
      <c r="CH32" s="16"/>
      <c r="CI32" s="15">
        <v>0</v>
      </c>
      <c r="CJ32" s="15">
        <v>0</v>
      </c>
      <c r="CK32" s="15">
        <v>200</v>
      </c>
      <c r="CL32" s="15">
        <v>0</v>
      </c>
      <c r="CM32" s="15">
        <v>0</v>
      </c>
      <c r="CN32" s="15">
        <v>0</v>
      </c>
      <c r="CO32" s="15">
        <v>180</v>
      </c>
      <c r="CP32" s="15">
        <v>0</v>
      </c>
      <c r="CQ32" s="15">
        <v>65</v>
      </c>
      <c r="CR32" s="15">
        <v>0</v>
      </c>
      <c r="CS32" s="15">
        <v>0</v>
      </c>
      <c r="CT32" s="15">
        <v>0</v>
      </c>
      <c r="CU32" s="15">
        <f t="shared" si="6"/>
        <v>445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/>
      <c r="EQ32" s="15"/>
      <c r="ER32" s="15"/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97</v>
      </c>
      <c r="C33" s="20">
        <f>+C34+C35</f>
        <v>71.916181824252163</v>
      </c>
      <c r="D33" s="20">
        <f t="shared" ref="D33:N33" si="189">+D34+D35</f>
        <v>171.91786314284889</v>
      </c>
      <c r="E33" s="20">
        <f t="shared" si="189"/>
        <v>31.310150824296102</v>
      </c>
      <c r="F33" s="20">
        <f t="shared" si="189"/>
        <v>47.479287569279634</v>
      </c>
      <c r="G33" s="20">
        <f t="shared" si="189"/>
        <v>45.174890406801595</v>
      </c>
      <c r="H33" s="20">
        <f t="shared" si="189"/>
        <v>148.65682925886665</v>
      </c>
      <c r="I33" s="20">
        <f t="shared" si="189"/>
        <v>112.98072296234182</v>
      </c>
      <c r="J33" s="20">
        <f t="shared" si="189"/>
        <v>110.53026212849467</v>
      </c>
      <c r="K33" s="20">
        <f t="shared" si="189"/>
        <v>134.81070680094803</v>
      </c>
      <c r="L33" s="20">
        <f t="shared" si="189"/>
        <v>374.85018151302876</v>
      </c>
      <c r="M33" s="20">
        <f t="shared" si="189"/>
        <v>286.0621067223725</v>
      </c>
      <c r="N33" s="20">
        <f t="shared" si="189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190">+R34+R35</f>
        <v>393.02055336898479</v>
      </c>
      <c r="S33" s="20">
        <f t="shared" si="190"/>
        <v>160.63644129584756</v>
      </c>
      <c r="T33" s="20">
        <f t="shared" si="190"/>
        <v>196.72755124581221</v>
      </c>
      <c r="U33" s="20">
        <f t="shared" si="190"/>
        <v>249.16679307688324</v>
      </c>
      <c r="V33" s="20">
        <f t="shared" si="190"/>
        <v>255.00489173969686</v>
      </c>
      <c r="W33" s="20">
        <f t="shared" si="190"/>
        <v>45.944896055994008</v>
      </c>
      <c r="X33" s="20">
        <f t="shared" si="190"/>
        <v>50.281744562858563</v>
      </c>
      <c r="Y33" s="20">
        <f t="shared" si="190"/>
        <v>115.42177605346419</v>
      </c>
      <c r="Z33" s="20">
        <f t="shared" si="190"/>
        <v>390.07316894030129</v>
      </c>
      <c r="AA33" s="20">
        <f t="shared" si="190"/>
        <v>302.2807340851187</v>
      </c>
      <c r="AB33" s="20">
        <f t="shared" si="190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191">+AF34+AF35</f>
        <v>540.42051401661138</v>
      </c>
      <c r="AG33" s="20">
        <f t="shared" si="191"/>
        <v>807.93409886000006</v>
      </c>
      <c r="AH33" s="20">
        <f t="shared" si="191"/>
        <v>275.25214923502472</v>
      </c>
      <c r="AI33" s="20">
        <f t="shared" si="191"/>
        <v>-49.28401446370772</v>
      </c>
      <c r="AJ33" s="20">
        <f t="shared" si="191"/>
        <v>-86.338716438652341</v>
      </c>
      <c r="AK33" s="20">
        <f t="shared" si="191"/>
        <v>-51.231159627751353</v>
      </c>
      <c r="AL33" s="20">
        <f t="shared" si="191"/>
        <v>43.508733962616702</v>
      </c>
      <c r="AM33" s="20">
        <f t="shared" si="191"/>
        <v>97.398399887259416</v>
      </c>
      <c r="AN33" s="20">
        <f t="shared" si="191"/>
        <v>433.61955032428477</v>
      </c>
      <c r="AO33" s="20">
        <f t="shared" si="191"/>
        <v>530.61447139559573</v>
      </c>
      <c r="AP33" s="20">
        <f t="shared" si="191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192">+AT34+AT35</f>
        <v>302.48078396180154</v>
      </c>
      <c r="AU33" s="20">
        <f t="shared" si="192"/>
        <v>908.28957570300156</v>
      </c>
      <c r="AV33" s="20">
        <f t="shared" si="192"/>
        <v>1268.6463822642561</v>
      </c>
      <c r="AW33" s="20">
        <f t="shared" si="192"/>
        <v>576.35215473884364</v>
      </c>
      <c r="AX33" s="20">
        <f t="shared" si="192"/>
        <v>617.85635966159077</v>
      </c>
      <c r="AY33" s="20">
        <f t="shared" si="192"/>
        <v>119.3975591668376</v>
      </c>
      <c r="AZ33" s="20">
        <f t="shared" si="192"/>
        <v>1287.8423196832723</v>
      </c>
      <c r="BA33" s="20">
        <f t="shared" si="192"/>
        <v>1510.4193410100002</v>
      </c>
      <c r="BB33" s="20">
        <f t="shared" si="192"/>
        <v>556.71035962999963</v>
      </c>
      <c r="BC33" s="20">
        <f t="shared" si="192"/>
        <v>522.74518881999961</v>
      </c>
      <c r="BD33" s="20">
        <f t="shared" si="192"/>
        <v>527.32678006999924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193">+BH34+BH35</f>
        <v>1076.8005552504007</v>
      </c>
      <c r="BI33" s="20">
        <f t="shared" si="193"/>
        <v>894.66758625699981</v>
      </c>
      <c r="BJ33" s="20">
        <f t="shared" si="193"/>
        <v>278.54208751259995</v>
      </c>
      <c r="BK33" s="20">
        <f t="shared" si="193"/>
        <v>140.62038801460005</v>
      </c>
      <c r="BL33" s="20">
        <f t="shared" si="193"/>
        <v>-12.274739586400052</v>
      </c>
      <c r="BM33" s="20">
        <f t="shared" si="193"/>
        <v>-66.470335326599894</v>
      </c>
      <c r="BN33" s="20">
        <f t="shared" si="193"/>
        <v>30.082291707800007</v>
      </c>
      <c r="BO33" s="20">
        <f t="shared" si="193"/>
        <v>96.892145236600072</v>
      </c>
      <c r="BP33" s="20">
        <f t="shared" si="193"/>
        <v>485.21785322580001</v>
      </c>
      <c r="BQ33" s="20">
        <f t="shared" si="193"/>
        <v>26.389714540199996</v>
      </c>
      <c r="BR33" s="20">
        <f t="shared" si="193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194">+BV34+BV35</f>
        <v>-287.19075212440003</v>
      </c>
      <c r="BW33" s="20">
        <f t="shared" si="194"/>
        <v>174.0533172083999</v>
      </c>
      <c r="BX33" s="20">
        <f t="shared" si="194"/>
        <v>-72.374348259200062</v>
      </c>
      <c r="BY33" s="20">
        <f t="shared" si="194"/>
        <v>166.26857120919993</v>
      </c>
      <c r="BZ33" s="20">
        <f t="shared" si="194"/>
        <v>351.07667011899997</v>
      </c>
      <c r="CA33" s="20">
        <f t="shared" si="194"/>
        <v>-144.26417812180006</v>
      </c>
      <c r="CB33" s="20">
        <f t="shared" si="194"/>
        <v>-20.456917488600038</v>
      </c>
      <c r="CC33" s="20">
        <f t="shared" si="194"/>
        <v>-164.22502559520001</v>
      </c>
      <c r="CD33" s="20">
        <f t="shared" si="194"/>
        <v>116.30664190060003</v>
      </c>
      <c r="CE33" s="20">
        <f t="shared" si="194"/>
        <v>249.89060457840003</v>
      </c>
      <c r="CF33" s="20">
        <f t="shared" si="194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195">+CJ34+CJ35</f>
        <v>27.805038975999992</v>
      </c>
      <c r="CK33" s="20">
        <f t="shared" si="195"/>
        <v>1122.7439583181995</v>
      </c>
      <c r="CL33" s="20">
        <f t="shared" si="195"/>
        <v>-859.79791557980002</v>
      </c>
      <c r="CM33" s="20">
        <f t="shared" si="195"/>
        <v>-65.406365840800106</v>
      </c>
      <c r="CN33" s="20">
        <f t="shared" si="195"/>
        <v>-41.58287801520023</v>
      </c>
      <c r="CO33" s="20">
        <f t="shared" si="195"/>
        <v>5.5105773891999732</v>
      </c>
      <c r="CP33" s="20">
        <f t="shared" si="195"/>
        <v>82.948528867799965</v>
      </c>
      <c r="CQ33" s="20">
        <f t="shared" si="195"/>
        <v>592.9594332600002</v>
      </c>
      <c r="CR33" s="20">
        <f t="shared" si="195"/>
        <v>-237.62949098352925</v>
      </c>
      <c r="CS33" s="20">
        <f t="shared" si="195"/>
        <v>39.714082911739666</v>
      </c>
      <c r="CT33" s="20">
        <f t="shared" si="195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196">+CX34+CX35</f>
        <v>409.92641279356951</v>
      </c>
      <c r="CY33" s="20">
        <f t="shared" si="196"/>
        <v>115.36064478947185</v>
      </c>
      <c r="CZ33" s="20">
        <f t="shared" si="196"/>
        <v>57.55999218119095</v>
      </c>
      <c r="DA33" s="20">
        <f t="shared" si="196"/>
        <v>-42.893023925176422</v>
      </c>
      <c r="DB33" s="20">
        <f t="shared" si="196"/>
        <v>607.55410635203054</v>
      </c>
      <c r="DC33" s="20">
        <f t="shared" si="196"/>
        <v>-64.111407807970423</v>
      </c>
      <c r="DD33" s="20">
        <f t="shared" si="196"/>
        <v>103.53834271272123</v>
      </c>
      <c r="DE33" s="20">
        <f t="shared" si="196"/>
        <v>277.14714007880127</v>
      </c>
      <c r="DF33" s="20">
        <f t="shared" si="196"/>
        <v>-144.27631096030044</v>
      </c>
      <c r="DG33" s="20">
        <f t="shared" si="196"/>
        <v>168.42189317282885</v>
      </c>
      <c r="DH33" s="20">
        <f t="shared" si="196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197">+DL34+DL35</f>
        <v>37.470486846397954</v>
      </c>
      <c r="DM33" s="20">
        <f t="shared" si="197"/>
        <v>197.37799027357522</v>
      </c>
      <c r="DN33" s="20">
        <f t="shared" si="197"/>
        <v>151.13685252689879</v>
      </c>
      <c r="DO33" s="20">
        <f t="shared" si="197"/>
        <v>75.604552229472205</v>
      </c>
      <c r="DP33" s="20">
        <f t="shared" si="197"/>
        <v>488.17078632770972</v>
      </c>
      <c r="DQ33" s="20">
        <f t="shared" si="197"/>
        <v>241.98073873919105</v>
      </c>
      <c r="DR33" s="20">
        <f t="shared" si="197"/>
        <v>67.352246925691603</v>
      </c>
      <c r="DS33" s="20">
        <f t="shared" si="197"/>
        <v>10.245061255949338</v>
      </c>
      <c r="DT33" s="20">
        <f t="shared" si="197"/>
        <v>-258.60851436799891</v>
      </c>
      <c r="DU33" s="20">
        <f t="shared" si="197"/>
        <v>194.19698615656699</v>
      </c>
      <c r="DV33" s="20">
        <f t="shared" si="197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198">+DZ34+DZ35</f>
        <v>-85.095506712242056</v>
      </c>
      <c r="EA33" s="20">
        <f t="shared" si="198"/>
        <v>64.993440395484527</v>
      </c>
      <c r="EB33" s="20">
        <f t="shared" si="198"/>
        <v>-44.63280440568721</v>
      </c>
      <c r="EC33" s="20">
        <f t="shared" si="198"/>
        <v>96.282524841681038</v>
      </c>
      <c r="ED33" s="20">
        <f t="shared" si="198"/>
        <v>-120.13661125265128</v>
      </c>
      <c r="EE33" s="20">
        <f t="shared" si="198"/>
        <v>81.48952841412401</v>
      </c>
      <c r="EF33" s="20">
        <f t="shared" si="198"/>
        <v>122.51006849125304</v>
      </c>
      <c r="EG33" s="20">
        <f t="shared" si="198"/>
        <v>15.882604248019049</v>
      </c>
      <c r="EH33" s="20">
        <f t="shared" si="198"/>
        <v>25.191445139526213</v>
      </c>
      <c r="EI33" s="20">
        <f t="shared" si="198"/>
        <v>-25.957580368446628</v>
      </c>
      <c r="EJ33" s="20">
        <f t="shared" si="198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X33" si="199">+EN34+EN35</f>
        <v>48.913780861869043</v>
      </c>
      <c r="EO33" s="20">
        <f t="shared" si="199"/>
        <v>318.7818475646834</v>
      </c>
      <c r="EP33" s="20"/>
      <c r="EQ33" s="20"/>
      <c r="ER33" s="20"/>
      <c r="ES33" s="20"/>
      <c r="ET33" s="20"/>
      <c r="EU33" s="20"/>
      <c r="EV33" s="20"/>
      <c r="EW33" s="20"/>
      <c r="EX33" s="20"/>
      <c r="EY33" s="20">
        <f t="shared" si="10"/>
        <v>327.36622492182988</v>
      </c>
      <c r="EZ33" s="574"/>
    </row>
    <row r="34" spans="2:156" x14ac:dyDescent="0.25">
      <c r="B34" s="691" t="s">
        <v>700</v>
      </c>
      <c r="C34" s="711">
        <v>34.952897589999992</v>
      </c>
      <c r="D34" s="711">
        <v>36.397560329999997</v>
      </c>
      <c r="E34" s="711">
        <v>93.303832739999962</v>
      </c>
      <c r="F34" s="711">
        <v>120.64296230999999</v>
      </c>
      <c r="G34" s="711">
        <v>44.044416790000007</v>
      </c>
      <c r="H34" s="711">
        <v>140.18472266000001</v>
      </c>
      <c r="I34" s="711">
        <v>72.770829179999993</v>
      </c>
      <c r="J34" s="711">
        <v>61.38846015</v>
      </c>
      <c r="K34" s="711">
        <v>118.74320681</v>
      </c>
      <c r="L34" s="711">
        <v>348.40346144000011</v>
      </c>
      <c r="M34" s="711">
        <v>285.78537929999999</v>
      </c>
      <c r="N34" s="711">
        <v>220.27245505999994</v>
      </c>
      <c r="O34" s="15">
        <f t="shared" si="0"/>
        <v>1576.8901843599999</v>
      </c>
      <c r="P34" s="16"/>
      <c r="Q34" s="711">
        <v>23.462959029999993</v>
      </c>
      <c r="R34" s="711">
        <v>336.35946837999995</v>
      </c>
      <c r="S34" s="711">
        <v>183.10860031000004</v>
      </c>
      <c r="T34" s="711">
        <v>208.98689524999998</v>
      </c>
      <c r="U34" s="711">
        <v>205.22869817999998</v>
      </c>
      <c r="V34" s="711">
        <v>278.52923601000003</v>
      </c>
      <c r="W34" s="711">
        <v>38.314800380000008</v>
      </c>
      <c r="X34" s="711">
        <v>75.19518454</v>
      </c>
      <c r="Y34" s="711">
        <v>38.62300428999999</v>
      </c>
      <c r="Z34" s="711">
        <v>433.01701696999999</v>
      </c>
      <c r="AA34" s="711">
        <v>269.19734591000002</v>
      </c>
      <c r="AB34" s="711">
        <v>695.20976586999996</v>
      </c>
      <c r="AC34" s="15">
        <f t="shared" si="1"/>
        <v>2785.2329751199995</v>
      </c>
      <c r="AD34" s="16"/>
      <c r="AE34" s="711">
        <v>24.772047440000009</v>
      </c>
      <c r="AF34" s="711">
        <v>538.70933196999999</v>
      </c>
      <c r="AG34" s="711">
        <v>545.76009328000009</v>
      </c>
      <c r="AH34" s="711">
        <v>222.80814028999998</v>
      </c>
      <c r="AI34" s="711">
        <v>27.95009967</v>
      </c>
      <c r="AJ34" s="711">
        <v>17.89530559</v>
      </c>
      <c r="AK34" s="711">
        <v>23.466138580000003</v>
      </c>
      <c r="AL34" s="711">
        <v>28.075716369999995</v>
      </c>
      <c r="AM34" s="711">
        <v>16.99818294</v>
      </c>
      <c r="AN34" s="711">
        <v>19.133638589999997</v>
      </c>
      <c r="AO34" s="711">
        <v>582.29783608000002</v>
      </c>
      <c r="AP34" s="711">
        <v>1016.8850908400001</v>
      </c>
      <c r="AQ34" s="15">
        <f t="shared" si="2"/>
        <v>3064.7516216400004</v>
      </c>
      <c r="AR34" s="16"/>
      <c r="AS34" s="711">
        <v>663.73226992000002</v>
      </c>
      <c r="AT34" s="711">
        <v>368.49900347000005</v>
      </c>
      <c r="AU34" s="711">
        <v>842.43453324999996</v>
      </c>
      <c r="AV34" s="711">
        <v>347.04452146</v>
      </c>
      <c r="AW34" s="711">
        <v>534.97762299999999</v>
      </c>
      <c r="AX34" s="711">
        <v>608.42063364000001</v>
      </c>
      <c r="AY34" s="711">
        <v>189.12619405999999</v>
      </c>
      <c r="AZ34" s="711">
        <v>779.70201760000009</v>
      </c>
      <c r="BA34" s="711">
        <v>175.48169903000002</v>
      </c>
      <c r="BB34" s="711">
        <v>577.02191971999991</v>
      </c>
      <c r="BC34" s="711">
        <v>493.13124876000001</v>
      </c>
      <c r="BD34" s="711">
        <v>485.07284889999988</v>
      </c>
      <c r="BE34" s="15">
        <f t="shared" si="3"/>
        <v>6064.6445128099986</v>
      </c>
      <c r="BF34" s="16"/>
      <c r="BG34" s="711">
        <v>915.61146416999998</v>
      </c>
      <c r="BH34" s="711">
        <v>3070.5682305000005</v>
      </c>
      <c r="BI34" s="711">
        <v>1466.8538937399999</v>
      </c>
      <c r="BJ34" s="711">
        <v>348.53799550000002</v>
      </c>
      <c r="BK34" s="711">
        <v>541.37172386999998</v>
      </c>
      <c r="BL34" s="711">
        <v>18.761662690000001</v>
      </c>
      <c r="BM34" s="711">
        <v>12.760282009999999</v>
      </c>
      <c r="BN34" s="711">
        <v>16.639358649999995</v>
      </c>
      <c r="BO34" s="711">
        <v>25.700770609999999</v>
      </c>
      <c r="BP34" s="711">
        <v>24.705543210000002</v>
      </c>
      <c r="BQ34" s="711">
        <v>27.558129610000002</v>
      </c>
      <c r="BR34" s="711">
        <v>52.284145379999991</v>
      </c>
      <c r="BS34" s="15">
        <f t="shared" si="4"/>
        <v>6521.3531999400002</v>
      </c>
      <c r="BT34" s="16"/>
      <c r="BU34" s="711">
        <v>10.26622143</v>
      </c>
      <c r="BV34" s="711">
        <v>5.8143633600000006</v>
      </c>
      <c r="BW34" s="711">
        <v>20.29425372</v>
      </c>
      <c r="BX34" s="711">
        <v>15.74661901</v>
      </c>
      <c r="BY34" s="711">
        <v>14.12727887</v>
      </c>
      <c r="BZ34" s="711">
        <v>13.29381463</v>
      </c>
      <c r="CA34" s="711">
        <v>18.595190719999998</v>
      </c>
      <c r="CB34" s="711">
        <v>21.1018668</v>
      </c>
      <c r="CC34" s="711">
        <v>23.641603189999998</v>
      </c>
      <c r="CD34" s="711">
        <v>242.86668355</v>
      </c>
      <c r="CE34" s="711">
        <v>256.07234463999998</v>
      </c>
      <c r="CF34" s="711">
        <v>326.63159066000003</v>
      </c>
      <c r="CG34" s="15">
        <f t="shared" si="5"/>
        <v>968.45183057999998</v>
      </c>
      <c r="CH34" s="16"/>
      <c r="CI34" s="711">
        <v>255.86731441000001</v>
      </c>
      <c r="CJ34" s="711">
        <v>12.169662409999999</v>
      </c>
      <c r="CK34" s="711">
        <v>143.40951766000001</v>
      </c>
      <c r="CL34" s="711">
        <v>23.707183639999997</v>
      </c>
      <c r="CM34" s="711">
        <v>11.424509</v>
      </c>
      <c r="CN34" s="711">
        <v>12.868720250000003</v>
      </c>
      <c r="CO34" s="711">
        <v>28.734422410000001</v>
      </c>
      <c r="CP34" s="711">
        <v>105.71095506000002</v>
      </c>
      <c r="CQ34" s="711">
        <v>94.145199750000032</v>
      </c>
      <c r="CR34" s="711">
        <v>213.36355367000004</v>
      </c>
      <c r="CS34" s="711">
        <v>35.617862930000001</v>
      </c>
      <c r="CT34" s="711">
        <v>185.37291189000001</v>
      </c>
      <c r="CU34" s="15">
        <f t="shared" si="6"/>
        <v>1122.3918130800002</v>
      </c>
      <c r="CV34" s="16"/>
      <c r="CW34" s="711">
        <v>54.363582580000013</v>
      </c>
      <c r="CX34" s="711">
        <v>100.65089768999997</v>
      </c>
      <c r="CY34" s="711">
        <v>98.628605358615872</v>
      </c>
      <c r="CZ34" s="711">
        <v>42.074589730000014</v>
      </c>
      <c r="DA34" s="711">
        <v>22.258708810000012</v>
      </c>
      <c r="DB34" s="711">
        <v>515.55022472000007</v>
      </c>
      <c r="DC34" s="711">
        <v>56.891131872145962</v>
      </c>
      <c r="DD34" s="711">
        <v>44.690392170000003</v>
      </c>
      <c r="DE34" s="711">
        <v>64.26038638041922</v>
      </c>
      <c r="DF34" s="711">
        <v>58.713924253507152</v>
      </c>
      <c r="DG34" s="711">
        <v>67.575034980529551</v>
      </c>
      <c r="DH34" s="711">
        <v>175.48909399416505</v>
      </c>
      <c r="DI34" s="15">
        <f t="shared" si="7"/>
        <v>1301.1465725393832</v>
      </c>
      <c r="DJ34" s="16"/>
      <c r="DK34" s="711">
        <v>25.980013679999999</v>
      </c>
      <c r="DL34" s="711">
        <v>46.69369889</v>
      </c>
      <c r="DM34" s="711">
        <v>95.946257779999996</v>
      </c>
      <c r="DN34" s="711">
        <v>243.07903405154747</v>
      </c>
      <c r="DO34" s="711">
        <v>242.34676640161393</v>
      </c>
      <c r="DP34" s="711">
        <v>236.1791426928236</v>
      </c>
      <c r="DQ34" s="711">
        <v>267.49598580510775</v>
      </c>
      <c r="DR34" s="711">
        <v>49.887225283275626</v>
      </c>
      <c r="DS34" s="711">
        <v>48.479721922514898</v>
      </c>
      <c r="DT34" s="711">
        <v>23.985608230185633</v>
      </c>
      <c r="DU34" s="711">
        <v>53.095420225945873</v>
      </c>
      <c r="DV34" s="711">
        <v>300.09681441360937</v>
      </c>
      <c r="DW34" s="15">
        <f t="shared" si="8"/>
        <v>1633.2656893766241</v>
      </c>
      <c r="DX34" s="16"/>
      <c r="DY34" s="711">
        <v>17.527585331246691</v>
      </c>
      <c r="DZ34" s="711">
        <v>36.119985546210003</v>
      </c>
      <c r="EA34" s="711">
        <v>93.407044146088509</v>
      </c>
      <c r="EB34" s="711">
        <v>31.684118160000001</v>
      </c>
      <c r="EC34" s="711">
        <v>246.15255426726196</v>
      </c>
      <c r="ED34" s="711">
        <v>78.72433261761006</v>
      </c>
      <c r="EE34" s="711">
        <v>104.43837233057494</v>
      </c>
      <c r="EF34" s="711">
        <v>90.392393427544675</v>
      </c>
      <c r="EG34" s="711">
        <v>69.105755635486901</v>
      </c>
      <c r="EH34" s="711">
        <v>24.832921729999999</v>
      </c>
      <c r="EI34" s="711">
        <v>50.871333095590018</v>
      </c>
      <c r="EJ34" s="711">
        <v>100.2700534819227</v>
      </c>
      <c r="EK34" s="15">
        <f t="shared" si="9"/>
        <v>943.52644976953627</v>
      </c>
      <c r="EL34" s="16"/>
      <c r="EM34" s="711">
        <v>49.837005729999994</v>
      </c>
      <c r="EN34" s="711">
        <v>36.97937743</v>
      </c>
      <c r="EO34" s="711">
        <v>329.08710515925884</v>
      </c>
      <c r="EP34" s="711"/>
      <c r="EQ34" s="711"/>
      <c r="ER34" s="711"/>
      <c r="ES34" s="711"/>
      <c r="ET34" s="711"/>
      <c r="EU34" s="711"/>
      <c r="EV34" s="711"/>
      <c r="EW34" s="711"/>
      <c r="EX34" s="711"/>
      <c r="EY34" s="15">
        <f t="shared" si="10"/>
        <v>415.90348831925883</v>
      </c>
      <c r="EZ34" s="16"/>
    </row>
    <row r="35" spans="2:156" x14ac:dyDescent="0.25">
      <c r="B35" s="692" t="s">
        <v>98</v>
      </c>
      <c r="C35" s="15">
        <v>36.963284234252171</v>
      </c>
      <c r="D35" s="15">
        <v>135.52030281284888</v>
      </c>
      <c r="E35" s="15">
        <v>-61.99368191570386</v>
      </c>
      <c r="F35" s="15">
        <v>-73.163674740720353</v>
      </c>
      <c r="G35" s="15">
        <v>1.1304736168015879</v>
      </c>
      <c r="H35" s="15">
        <v>8.4721065988666453</v>
      </c>
      <c r="I35" s="15">
        <v>40.20989378234183</v>
      </c>
      <c r="J35" s="15">
        <v>49.141801978494669</v>
      </c>
      <c r="K35" s="15">
        <v>16.067499990948022</v>
      </c>
      <c r="L35" s="15">
        <v>26.446720073028668</v>
      </c>
      <c r="M35" s="15">
        <v>0.27672742237248826</v>
      </c>
      <c r="N35" s="15">
        <v>272.91020361567786</v>
      </c>
      <c r="O35" s="15">
        <f t="shared" si="0"/>
        <v>451.98165746920859</v>
      </c>
      <c r="P35" s="16"/>
      <c r="Q35" s="15">
        <v>38.989342287830723</v>
      </c>
      <c r="R35" s="15">
        <v>56.661084988984854</v>
      </c>
      <c r="S35" s="15">
        <v>-22.472159014152474</v>
      </c>
      <c r="T35" s="15">
        <v>-12.259344004187767</v>
      </c>
      <c r="U35" s="15">
        <v>43.938094896883264</v>
      </c>
      <c r="V35" s="15">
        <v>-23.524344270303189</v>
      </c>
      <c r="W35" s="15">
        <v>7.6300956759939993</v>
      </c>
      <c r="X35" s="15">
        <v>-24.91343997714144</v>
      </c>
      <c r="Y35" s="15">
        <v>76.798771763464202</v>
      </c>
      <c r="Z35" s="15">
        <v>-42.943848029698714</v>
      </c>
      <c r="AA35" s="15">
        <v>33.083388175118664</v>
      </c>
      <c r="AB35" s="15">
        <v>44.949030554781928</v>
      </c>
      <c r="AC35" s="15">
        <f t="shared" si="1"/>
        <v>175.93667304757403</v>
      </c>
      <c r="AD35" s="16"/>
      <c r="AE35" s="15">
        <v>104.42944562088186</v>
      </c>
      <c r="AF35" s="15">
        <v>1.7111820466113432</v>
      </c>
      <c r="AG35" s="15">
        <v>262.17400557999997</v>
      </c>
      <c r="AH35" s="15">
        <v>52.444008945024741</v>
      </c>
      <c r="AI35" s="15">
        <v>-77.23411413370772</v>
      </c>
      <c r="AJ35" s="15">
        <v>-104.23402202865235</v>
      </c>
      <c r="AK35" s="15">
        <v>-74.697298207751359</v>
      </c>
      <c r="AL35" s="15">
        <v>15.433017592616709</v>
      </c>
      <c r="AM35" s="15">
        <v>80.400216947259409</v>
      </c>
      <c r="AN35" s="15">
        <v>414.4859117342848</v>
      </c>
      <c r="AO35" s="15">
        <v>-51.683364684404253</v>
      </c>
      <c r="AP35" s="15">
        <v>83.883532264184495</v>
      </c>
      <c r="AQ35" s="15">
        <f t="shared" si="2"/>
        <v>707.11252167634768</v>
      </c>
      <c r="AR35" s="16"/>
      <c r="AS35" s="15">
        <v>284.36381552296984</v>
      </c>
      <c r="AT35" s="15">
        <v>-66.018219508198541</v>
      </c>
      <c r="AU35" s="15">
        <v>65.855042453001602</v>
      </c>
      <c r="AV35" s="15">
        <v>921.60186080425615</v>
      </c>
      <c r="AW35" s="15">
        <v>41.374531738843643</v>
      </c>
      <c r="AX35" s="15">
        <v>9.4357260215907814</v>
      </c>
      <c r="AY35" s="15">
        <v>-69.728634893162393</v>
      </c>
      <c r="AZ35" s="15">
        <v>508.14030208327222</v>
      </c>
      <c r="BA35" s="15">
        <v>1334.9376419800001</v>
      </c>
      <c r="BB35" s="15">
        <v>-20.311560090000285</v>
      </c>
      <c r="BC35" s="15">
        <v>29.61394005999955</v>
      </c>
      <c r="BD35" s="15">
        <v>42.253931169999369</v>
      </c>
      <c r="BE35" s="15">
        <f t="shared" si="3"/>
        <v>3081.5183773425724</v>
      </c>
      <c r="BF35" s="16"/>
      <c r="BG35" s="15">
        <v>87.371715441999868</v>
      </c>
      <c r="BH35" s="15">
        <v>-1993.7676752495997</v>
      </c>
      <c r="BI35" s="15">
        <v>-572.18630748300006</v>
      </c>
      <c r="BJ35" s="15">
        <v>-69.995907987400059</v>
      </c>
      <c r="BK35" s="15">
        <v>-400.75133585539993</v>
      </c>
      <c r="BL35" s="15">
        <v>-31.036402276400054</v>
      </c>
      <c r="BM35" s="15">
        <v>-79.230617336599892</v>
      </c>
      <c r="BN35" s="15">
        <v>13.442933057800012</v>
      </c>
      <c r="BO35" s="15">
        <v>71.191374626600066</v>
      </c>
      <c r="BP35" s="15">
        <v>460.51231001579998</v>
      </c>
      <c r="BQ35" s="15">
        <v>-1.1684150698000053</v>
      </c>
      <c r="BR35" s="15">
        <v>-132.6639804722</v>
      </c>
      <c r="BS35" s="15">
        <f t="shared" si="4"/>
        <v>-2648.2823085882005</v>
      </c>
      <c r="BT35" s="16"/>
      <c r="BU35" s="15">
        <v>-181.94148684340007</v>
      </c>
      <c r="BV35" s="15">
        <v>-293.00511548440005</v>
      </c>
      <c r="BW35" s="15">
        <v>153.7590634883999</v>
      </c>
      <c r="BX35" s="15">
        <v>-88.120967269200065</v>
      </c>
      <c r="BY35" s="15">
        <v>152.14129233919994</v>
      </c>
      <c r="BZ35" s="15">
        <v>337.78285548899999</v>
      </c>
      <c r="CA35" s="15">
        <v>-162.85936884180006</v>
      </c>
      <c r="CB35" s="15">
        <v>-41.558784288600037</v>
      </c>
      <c r="CC35" s="15">
        <v>-187.86662878520002</v>
      </c>
      <c r="CD35" s="15">
        <v>-126.56004164939998</v>
      </c>
      <c r="CE35" s="15">
        <v>-6.1817400615999532</v>
      </c>
      <c r="CF35" s="15">
        <v>-83.989805219000317</v>
      </c>
      <c r="CG35" s="15">
        <f t="shared" si="5"/>
        <v>-528.40072712600067</v>
      </c>
      <c r="CH35" s="16"/>
      <c r="CI35" s="15">
        <v>105.12361656000007</v>
      </c>
      <c r="CJ35" s="15">
        <v>15.635376565999991</v>
      </c>
      <c r="CK35" s="15">
        <v>979.33444065819947</v>
      </c>
      <c r="CL35" s="15">
        <v>-883.50509921980006</v>
      </c>
      <c r="CM35" s="15">
        <v>-76.830874840800107</v>
      </c>
      <c r="CN35" s="15">
        <v>-54.451598265200232</v>
      </c>
      <c r="CO35" s="15">
        <v>-23.223845020800027</v>
      </c>
      <c r="CP35" s="15">
        <v>-22.762426192200053</v>
      </c>
      <c r="CQ35" s="15">
        <v>498.81423351000012</v>
      </c>
      <c r="CR35" s="15">
        <v>-450.9930446535293</v>
      </c>
      <c r="CS35" s="15">
        <v>4.0962199817396652</v>
      </c>
      <c r="CT35" s="15">
        <v>471.15511302271835</v>
      </c>
      <c r="CU35" s="15">
        <f t="shared" si="6"/>
        <v>562.39211210632789</v>
      </c>
      <c r="CV35" s="16"/>
      <c r="CW35" s="15">
        <v>-325.21641573772968</v>
      </c>
      <c r="CX35" s="15">
        <v>309.27551510356955</v>
      </c>
      <c r="CY35" s="15">
        <v>16.732039430855977</v>
      </c>
      <c r="CZ35" s="15">
        <v>15.485402451190936</v>
      </c>
      <c r="DA35" s="15">
        <v>-65.151732735176438</v>
      </c>
      <c r="DB35" s="15">
        <v>92.00388163203047</v>
      </c>
      <c r="DC35" s="15">
        <v>-121.00253968011639</v>
      </c>
      <c r="DD35" s="15">
        <v>58.847950542721222</v>
      </c>
      <c r="DE35" s="15">
        <v>212.88675369838205</v>
      </c>
      <c r="DF35" s="15">
        <v>-202.99023521380758</v>
      </c>
      <c r="DG35" s="15">
        <v>100.84685819229931</v>
      </c>
      <c r="DH35" s="15">
        <v>118.55243150841346</v>
      </c>
      <c r="DI35" s="15">
        <f t="shared" si="7"/>
        <v>210.26990919263289</v>
      </c>
      <c r="DJ35" s="16"/>
      <c r="DK35" s="15">
        <v>61.769926857201312</v>
      </c>
      <c r="DL35" s="15">
        <v>-9.2232120436020466</v>
      </c>
      <c r="DM35" s="15">
        <v>101.43173249357524</v>
      </c>
      <c r="DN35" s="15">
        <v>-91.942181524648674</v>
      </c>
      <c r="DO35" s="15">
        <v>-166.74221417214173</v>
      </c>
      <c r="DP35" s="15">
        <v>251.99164363488609</v>
      </c>
      <c r="DQ35" s="15">
        <v>-25.515247065916697</v>
      </c>
      <c r="DR35" s="15">
        <v>17.465021642415977</v>
      </c>
      <c r="DS35" s="15">
        <v>-38.23466066656556</v>
      </c>
      <c r="DT35" s="15">
        <v>-282.59412259818453</v>
      </c>
      <c r="DU35" s="15">
        <v>141.10156593062112</v>
      </c>
      <c r="DV35" s="15">
        <v>55.205686809999492</v>
      </c>
      <c r="DW35" s="15">
        <f t="shared" si="8"/>
        <v>14.713939297639996</v>
      </c>
      <c r="DX35" s="16"/>
      <c r="DY35" s="15">
        <v>33.272512727550975</v>
      </c>
      <c r="DZ35" s="15">
        <v>-121.21549225845206</v>
      </c>
      <c r="EA35" s="15">
        <v>-28.413603750603983</v>
      </c>
      <c r="EB35" s="15">
        <v>-76.316922565687207</v>
      </c>
      <c r="EC35" s="15">
        <v>-149.87002942558092</v>
      </c>
      <c r="ED35" s="15">
        <v>-198.86094387026134</v>
      </c>
      <c r="EE35" s="15">
        <v>-22.948843916450926</v>
      </c>
      <c r="EF35" s="15">
        <v>32.117675063708361</v>
      </c>
      <c r="EG35" s="15">
        <v>-53.223151387467851</v>
      </c>
      <c r="EH35" s="15">
        <v>0.35852340952621375</v>
      </c>
      <c r="EI35" s="15">
        <v>-76.828913464036646</v>
      </c>
      <c r="EJ35" s="15">
        <v>-101.98292423871362</v>
      </c>
      <c r="EK35" s="15">
        <f t="shared" si="9"/>
        <v>-763.91211367646883</v>
      </c>
      <c r="EL35" s="16"/>
      <c r="EM35" s="15">
        <v>-90.166409234722551</v>
      </c>
      <c r="EN35" s="15">
        <v>11.934403431869043</v>
      </c>
      <c r="EO35" s="15">
        <v>-10.305257594575437</v>
      </c>
      <c r="EP35" s="15"/>
      <c r="EQ35" s="15"/>
      <c r="ER35" s="15"/>
      <c r="ES35" s="15"/>
      <c r="ET35" s="15"/>
      <c r="EU35" s="15"/>
      <c r="EV35" s="15"/>
      <c r="EW35" s="15"/>
      <c r="EX35" s="15"/>
      <c r="EY35" s="15">
        <f t="shared" si="10"/>
        <v>-88.537263397428944</v>
      </c>
      <c r="EZ35" s="16"/>
    </row>
    <row r="36" spans="2:156" ht="15.75" x14ac:dyDescent="0.25">
      <c r="B36" s="690" t="s">
        <v>40</v>
      </c>
      <c r="C36" s="20">
        <f>+C37+C39+C40+C41+C42</f>
        <v>-497.95770593413494</v>
      </c>
      <c r="D36" s="20">
        <f t="shared" ref="D36" si="200">+D37+D39+D40+D41+D42</f>
        <v>375.77132833401998</v>
      </c>
      <c r="E36" s="20">
        <f t="shared" ref="E36" si="201">+E37+E39+E40+E41+E42</f>
        <v>395.38386209421549</v>
      </c>
      <c r="F36" s="20">
        <f t="shared" ref="F36" si="202">+F37+F39+F40+F41+F42</f>
        <v>215.42109485406581</v>
      </c>
      <c r="G36" s="20">
        <f t="shared" ref="G36" si="203">+G37+G39+G40+G41+G42</f>
        <v>-189.76263265802993</v>
      </c>
      <c r="H36" s="20">
        <f t="shared" ref="H36" si="204">+H37+H39+H40+H41+H42</f>
        <v>185.62158219604694</v>
      </c>
      <c r="I36" s="20">
        <f t="shared" ref="I36" si="205">+I37+I39+I40+I41+I42</f>
        <v>63.407836502719334</v>
      </c>
      <c r="J36" s="20">
        <f t="shared" ref="J36" si="206">+J37+J39+J40+J41+J42</f>
        <v>871.18158840430351</v>
      </c>
      <c r="K36" s="20">
        <f t="shared" ref="K36" si="207">+K37+K39+K40+K41+K42</f>
        <v>283.38412396386133</v>
      </c>
      <c r="L36" s="20">
        <f t="shared" ref="L36" si="208">+L37+L39+L40+L41+L42</f>
        <v>358.10339863610022</v>
      </c>
      <c r="M36" s="20">
        <f t="shared" ref="M36" si="209">+M37+M39+M40+M41+M42</f>
        <v>231.2473231725962</v>
      </c>
      <c r="N36" s="20">
        <f t="shared" ref="N36" si="210">+N37+N39+N40+N41+N42</f>
        <v>844.88224620176084</v>
      </c>
      <c r="O36" s="20">
        <f t="shared" si="0"/>
        <v>3136.6840457675253</v>
      </c>
      <c r="P36" s="574"/>
      <c r="Q36" s="20">
        <f>+Q37+Q39+Q40+Q41+Q42</f>
        <v>-296.86632643268428</v>
      </c>
      <c r="R36" s="20">
        <f t="shared" ref="R36" si="211">+R37+R39+R40+R41+R42</f>
        <v>648.55621526793891</v>
      </c>
      <c r="S36" s="20">
        <f t="shared" ref="S36" si="212">+S37+S39+S40+S41+S42</f>
        <v>57.29719621060687</v>
      </c>
      <c r="T36" s="20">
        <f t="shared" ref="T36" si="213">+T37+T39+T40+T41+T42</f>
        <v>476.54411251070849</v>
      </c>
      <c r="U36" s="20">
        <f t="shared" ref="U36" si="214">+U37+U39+U40+U41+U42</f>
        <v>283.08498625977501</v>
      </c>
      <c r="V36" s="20">
        <f t="shared" ref="V36" si="215">+V37+V39+V40+V41+V42</f>
        <v>-504.94081519744566</v>
      </c>
      <c r="W36" s="20">
        <f t="shared" ref="W36" si="216">+W37+W39+W40+W41+W42</f>
        <v>687.35397821488209</v>
      </c>
      <c r="X36" s="20">
        <f t="shared" ref="X36" si="217">+X37+X39+X40+X41+X42</f>
        <v>144.91000570711029</v>
      </c>
      <c r="Y36" s="20">
        <f t="shared" ref="Y36" si="218">+Y37+Y39+Y40+Y41+Y42</f>
        <v>210.03650250484361</v>
      </c>
      <c r="Z36" s="20">
        <f t="shared" ref="Z36" si="219">+Z37+Z39+Z40+Z41+Z42</f>
        <v>302.66289509571658</v>
      </c>
      <c r="AA36" s="20">
        <f t="shared" ref="AA36" si="220">+AA37+AA39+AA40+AA41+AA42</f>
        <v>204.17881168599351</v>
      </c>
      <c r="AB36" s="20">
        <f t="shared" ref="AB36" si="221">+AB37+AB39+AB40+AB41+AB42</f>
        <v>417.0425329322274</v>
      </c>
      <c r="AC36" s="20">
        <f t="shared" si="1"/>
        <v>2629.8600947596728</v>
      </c>
      <c r="AD36" s="574"/>
      <c r="AE36" s="20">
        <f>+AE37+AE39+AE40+AE41+AE42</f>
        <v>-232.88028921090171</v>
      </c>
      <c r="AF36" s="20">
        <f t="shared" ref="AF36" si="222">+AF37+AF39+AF40+AF41+AF42</f>
        <v>-275.10654660454281</v>
      </c>
      <c r="AG36" s="20">
        <f t="shared" ref="AG36" si="223">+AG37+AG39+AG40+AG41+AG42</f>
        <v>-177.87352003753136</v>
      </c>
      <c r="AH36" s="20">
        <f t="shared" ref="AH36" si="224">+AH37+AH39+AH40+AH41+AH42</f>
        <v>-79.36242271221154</v>
      </c>
      <c r="AI36" s="20">
        <f t="shared" ref="AI36" si="225">+AI37+AI39+AI40+AI41+AI42</f>
        <v>252.70461719337152</v>
      </c>
      <c r="AJ36" s="20">
        <f t="shared" ref="AJ36" si="226">+AJ37+AJ39+AJ40+AJ41+AJ42</f>
        <v>-76.836957826654867</v>
      </c>
      <c r="AK36" s="20">
        <f t="shared" ref="AK36" si="227">+AK37+AK39+AK40+AK41+AK42</f>
        <v>-424.81383275831263</v>
      </c>
      <c r="AL36" s="20">
        <f t="shared" ref="AL36" si="228">+AL37+AL39+AL40+AL41+AL42</f>
        <v>490.91616807892632</v>
      </c>
      <c r="AM36" s="20">
        <f t="shared" ref="AM36" si="229">+AM37+AM39+AM40+AM41+AM42</f>
        <v>339.4072901368869</v>
      </c>
      <c r="AN36" s="20">
        <f t="shared" ref="AN36" si="230">+AN37+AN39+AN40+AN41+AN42</f>
        <v>498.11020029687262</v>
      </c>
      <c r="AO36" s="20">
        <f t="shared" ref="AO36" si="231">+AO37+AO39+AO40+AO41+AO42</f>
        <v>510.50024873308132</v>
      </c>
      <c r="AP36" s="20">
        <f t="shared" ref="AP36" si="232">+AP37+AP39+AP40+AP41+AP42</f>
        <v>1902.2422966170818</v>
      </c>
      <c r="AQ36" s="20">
        <f t="shared" si="2"/>
        <v>2727.0072519060654</v>
      </c>
      <c r="AR36" s="574"/>
      <c r="AS36" s="20">
        <f>+AS37+AS39+AS40+AS41+AS42</f>
        <v>-1076.661250553781</v>
      </c>
      <c r="AT36" s="20">
        <f t="shared" ref="AT36" si="233">+AT37+AT39+AT40+AT41+AT42</f>
        <v>73.93029371592408</v>
      </c>
      <c r="AU36" s="20">
        <f t="shared" ref="AU36" si="234">+AU37+AU39+AU40+AU41+AU42</f>
        <v>-20.05686866198937</v>
      </c>
      <c r="AV36" s="20">
        <f t="shared" ref="AV36" si="235">+AV37+AV39+AV40+AV41+AV42</f>
        <v>202.17129625212556</v>
      </c>
      <c r="AW36" s="20">
        <f t="shared" ref="AW36" si="236">+AW37+AW39+AW40+AW41+AW42</f>
        <v>657.88693439029623</v>
      </c>
      <c r="AX36" s="20">
        <f t="shared" ref="AX36" si="237">+AX37+AX39+AX40+AX41+AX42</f>
        <v>-57.796552280484264</v>
      </c>
      <c r="AY36" s="20">
        <f t="shared" ref="AY36" si="238">+AY37+AY39+AY40+AY41+AY42</f>
        <v>109.77263172417297</v>
      </c>
      <c r="AZ36" s="20">
        <f t="shared" ref="AZ36" si="239">+AZ37+AZ39+AZ40+AZ41+AZ42</f>
        <v>1.293300718286849</v>
      </c>
      <c r="BA36" s="20">
        <f t="shared" ref="BA36" si="240">+BA37+BA39+BA40+BA41+BA42</f>
        <v>-41.620069801012079</v>
      </c>
      <c r="BB36" s="20">
        <f t="shared" ref="BB36" si="241">+BB37+BB39+BB40+BB41+BB42</f>
        <v>66.861349314267414</v>
      </c>
      <c r="BC36" s="20">
        <f t="shared" ref="BC36" si="242">+BC37+BC39+BC40+BC41+BC42</f>
        <v>992.1764388858162</v>
      </c>
      <c r="BD36" s="20">
        <f t="shared" ref="BD36" si="243">+BD37+BD39+BD40+BD41+BD42</f>
        <v>766.39904893789685</v>
      </c>
      <c r="BE36" s="20">
        <f t="shared" si="3"/>
        <v>1674.3565526415196</v>
      </c>
      <c r="BF36" s="574"/>
      <c r="BG36" s="20">
        <f>+BG37+BG39+BG40+BG41+BG42</f>
        <v>-306.00118249008722</v>
      </c>
      <c r="BH36" s="20">
        <f t="shared" ref="BH36" si="244">+BH37+BH39+BH40+BH41+BH42</f>
        <v>-624.624596376667</v>
      </c>
      <c r="BI36" s="20">
        <f t="shared" ref="BI36" si="245">+BI37+BI39+BI40+BI41+BI42</f>
        <v>-44.854927193261318</v>
      </c>
      <c r="BJ36" s="20">
        <f t="shared" ref="BJ36" si="246">+BJ37+BJ39+BJ40+BJ41+BJ42</f>
        <v>3.4851202999329018</v>
      </c>
      <c r="BK36" s="20">
        <f t="shared" ref="BK36" si="247">+BK37+BK39+BK40+BK41+BK42</f>
        <v>1647.4463238857854</v>
      </c>
      <c r="BL36" s="20">
        <f t="shared" ref="BL36" si="248">+BL37+BL39+BL40+BL41+BL42</f>
        <v>796.00055302878377</v>
      </c>
      <c r="BM36" s="20">
        <f t="shared" ref="BM36" si="249">+BM37+BM39+BM40+BM41+BM42</f>
        <v>-136.53236495428433</v>
      </c>
      <c r="BN36" s="20">
        <f t="shared" ref="BN36" si="250">+BN37+BN39+BN40+BN41+BN42</f>
        <v>407.76937278507887</v>
      </c>
      <c r="BO36" s="20">
        <f t="shared" ref="BO36" si="251">+BO37+BO39+BO40+BO41+BO42</f>
        <v>-484.26615664043061</v>
      </c>
      <c r="BP36" s="20">
        <f t="shared" ref="BP36" si="252">+BP37+BP39+BP40+BP41+BP42</f>
        <v>-321.91348396099784</v>
      </c>
      <c r="BQ36" s="20">
        <f t="shared" ref="BQ36" si="253">+BQ37+BQ39+BQ40+BQ41+BQ42</f>
        <v>-596.81404645004341</v>
      </c>
      <c r="BR36" s="20">
        <f t="shared" ref="BR36" si="254">+BR37+BR39+BR40+BR41+BR42</f>
        <v>570.26420300363384</v>
      </c>
      <c r="BS36" s="20">
        <f t="shared" si="4"/>
        <v>909.95881493744309</v>
      </c>
      <c r="BT36" s="574"/>
      <c r="BU36" s="20">
        <f>+BU37+BU39+BU40+BU41+BU42</f>
        <v>-225.53244080207131</v>
      </c>
      <c r="BV36" s="20">
        <f t="shared" ref="BV36" si="255">+BV37+BV39+BV40+BV41+BV42</f>
        <v>-139.49013384768119</v>
      </c>
      <c r="BW36" s="20">
        <f t="shared" ref="BW36" si="256">+BW37+BW39+BW40+BW41+BW42</f>
        <v>193.83081393410828</v>
      </c>
      <c r="BX36" s="20">
        <f t="shared" ref="BX36" si="257">+BX37+BX39+BX40+BX41+BX42</f>
        <v>-95.161447020131675</v>
      </c>
      <c r="BY36" s="20">
        <f t="shared" ref="BY36" si="258">+BY37+BY39+BY40+BY41+BY42</f>
        <v>61.890815810647148</v>
      </c>
      <c r="BZ36" s="20">
        <f t="shared" ref="BZ36" si="259">+BZ37+BZ39+BZ40+BZ41+BZ42</f>
        <v>86.587116754729976</v>
      </c>
      <c r="CA36" s="20">
        <f t="shared" ref="CA36" si="260">+CA37+CA39+CA40+CA41+CA42</f>
        <v>122.47516750326162</v>
      </c>
      <c r="CB36" s="20">
        <f t="shared" ref="CB36" si="261">+CB37+CB39+CB40+CB41+CB42</f>
        <v>-119.19306817785713</v>
      </c>
      <c r="CC36" s="20">
        <f t="shared" ref="CC36" si="262">+CC37+CC39+CC40+CC41+CC42</f>
        <v>114.17139124275981</v>
      </c>
      <c r="CD36" s="20">
        <f t="shared" ref="CD36" si="263">+CD37+CD39+CD40+CD41+CD42</f>
        <v>223.40934573621848</v>
      </c>
      <c r="CE36" s="20">
        <f t="shared" ref="CE36" si="264">+CE37+CE39+CE40+CE41+CE42</f>
        <v>-284.78206151262265</v>
      </c>
      <c r="CF36" s="20">
        <f t="shared" ref="CF36" si="265">+CF37+CF39+CF40+CF41+CF42</f>
        <v>1769.1909263259104</v>
      </c>
      <c r="CG36" s="20">
        <f t="shared" si="5"/>
        <v>1707.3964259472718</v>
      </c>
      <c r="CH36" s="574"/>
      <c r="CI36" s="20">
        <f>+CI37+CI39+CI40+CI41+CI42</f>
        <v>-452.91752895925583</v>
      </c>
      <c r="CJ36" s="20">
        <f t="shared" ref="CJ36" si="266">+CJ37+CJ39+CJ40+CJ41+CJ42</f>
        <v>-549.8092000869475</v>
      </c>
      <c r="CK36" s="20">
        <f t="shared" ref="CK36" si="267">+CK37+CK39+CK40+CK41+CK42</f>
        <v>699.79465390402356</v>
      </c>
      <c r="CL36" s="20">
        <f t="shared" ref="CL36" si="268">+CL37+CL39+CL40+CL41+CL42</f>
        <v>-259.77320807492339</v>
      </c>
      <c r="CM36" s="20">
        <f t="shared" ref="CM36" si="269">+CM37+CM39+CM40+CM41+CM42</f>
        <v>376.59326123832756</v>
      </c>
      <c r="CN36" s="20">
        <f t="shared" ref="CN36" si="270">+CN37+CN39+CN40+CN41+CN42</f>
        <v>34.446033246865085</v>
      </c>
      <c r="CO36" s="20">
        <f t="shared" ref="CO36" si="271">+CO37+CO39+CO40+CO41+CO42</f>
        <v>-53.312698440539478</v>
      </c>
      <c r="CP36" s="20">
        <f t="shared" ref="CP36" si="272">+CP37+CP39+CP40+CP41+CP42</f>
        <v>-37.741281826436364</v>
      </c>
      <c r="CQ36" s="20">
        <f t="shared" ref="CQ36" si="273">+CQ37+CQ39+CQ40+CQ41+CQ42</f>
        <v>115.48174795117579</v>
      </c>
      <c r="CR36" s="20">
        <f t="shared" ref="CR36" si="274">+CR37+CR39+CR40+CR41+CR42</f>
        <v>-836.83528105449977</v>
      </c>
      <c r="CS36" s="20">
        <f t="shared" ref="CS36" si="275">+CS37+CS39+CS40+CS41+CS42</f>
        <v>134.59613390129888</v>
      </c>
      <c r="CT36" s="20">
        <f t="shared" ref="CT36" si="276">+CT37+CT39+CT40+CT41+CT42</f>
        <v>844.97649091506935</v>
      </c>
      <c r="CU36" s="20">
        <f t="shared" si="6"/>
        <v>15.499122714157807</v>
      </c>
      <c r="CV36" s="574"/>
      <c r="CW36" s="20">
        <f>+CW37+CW39+CW40+CW41+CW42</f>
        <v>-193.82641200090976</v>
      </c>
      <c r="CX36" s="20">
        <f t="shared" ref="CX36" si="277">+CX37+CX39+CX40+CX41+CX42</f>
        <v>-747.45939405902129</v>
      </c>
      <c r="CY36" s="20">
        <f t="shared" ref="CY36" si="278">+CY37+CY39+CY40+CY41+CY42</f>
        <v>235.79126455548624</v>
      </c>
      <c r="CZ36" s="20">
        <f t="shared" ref="CZ36" si="279">+CZ37+CZ39+CZ40+CZ41+CZ42</f>
        <v>1218.5144362297594</v>
      </c>
      <c r="DA36" s="20">
        <f t="shared" ref="DA36" si="280">+DA37+DA39+DA40+DA41+DA42</f>
        <v>-103.47106872314947</v>
      </c>
      <c r="DB36" s="20">
        <f t="shared" ref="DB36" si="281">+DB37+DB39+DB40+DB41+DB42</f>
        <v>691.99787889481604</v>
      </c>
      <c r="DC36" s="20">
        <f t="shared" ref="DC36" si="282">+DC37+DC39+DC40+DC41+DC42</f>
        <v>674.57451087249615</v>
      </c>
      <c r="DD36" s="20">
        <f t="shared" ref="DD36" si="283">+DD37+DD39+DD40+DD41+DD42</f>
        <v>-361.37557142957894</v>
      </c>
      <c r="DE36" s="20">
        <f t="shared" ref="DE36" si="284">+DE37+DE39+DE40+DE41+DE42</f>
        <v>-277.06345309965627</v>
      </c>
      <c r="DF36" s="20">
        <f t="shared" ref="DF36" si="285">+DF37+DF39+DF40+DF41+DF42</f>
        <v>-309.94005730305281</v>
      </c>
      <c r="DG36" s="20">
        <f t="shared" ref="DG36" si="286">+DG37+DG39+DG40+DG41+DG42</f>
        <v>532.08399394027538</v>
      </c>
      <c r="DH36" s="20">
        <f t="shared" ref="DH36" si="287">+DH37+DH39+DH40+DH41+DH42</f>
        <v>99.92232691252498</v>
      </c>
      <c r="DI36" s="20">
        <f t="shared" si="7"/>
        <v>1459.7484547899899</v>
      </c>
      <c r="DJ36" s="574"/>
      <c r="DK36" s="20">
        <f>+DK37+DK39+DK40+DK41+DK42</f>
        <v>91.934292260378129</v>
      </c>
      <c r="DL36" s="20">
        <f t="shared" ref="DL36" si="288">+DL37+DL39+DL40+DL41+DL42</f>
        <v>-49.799622113922965</v>
      </c>
      <c r="DM36" s="20">
        <f t="shared" ref="DM36" si="289">+DM37+DM39+DM40+DM41+DM42</f>
        <v>-33.547960447072548</v>
      </c>
      <c r="DN36" s="20">
        <f t="shared" ref="DN36" si="290">+DN37+DN39+DN40+DN41+DN42</f>
        <v>-575.5641078342012</v>
      </c>
      <c r="DO36" s="20">
        <f t="shared" ref="DO36" si="291">+DO37+DO39+DO40+DO41+DO42</f>
        <v>332.38386239233193</v>
      </c>
      <c r="DP36" s="20">
        <f t="shared" ref="DP36" si="292">+DP37+DP39+DP40+DP41+DP42</f>
        <v>-29.510204208155656</v>
      </c>
      <c r="DQ36" s="20">
        <f t="shared" ref="DQ36" si="293">+DQ37+DQ39+DQ40+DQ41+DQ42</f>
        <v>-61.634357841101597</v>
      </c>
      <c r="DR36" s="20">
        <f t="shared" ref="DR36" si="294">+DR37+DR39+DR40+DR41+DR42</f>
        <v>180.50320583397604</v>
      </c>
      <c r="DS36" s="20">
        <f t="shared" ref="DS36" si="295">+DS37+DS39+DS40+DS41+DS42</f>
        <v>-441.8085454272491</v>
      </c>
      <c r="DT36" s="20">
        <f t="shared" ref="DT36" si="296">+DT37+DT39+DT40+DT41+DT42</f>
        <v>-204.71051827765135</v>
      </c>
      <c r="DU36" s="20">
        <f t="shared" ref="DU36" si="297">+DU37+DU39+DU40+DU41+DU42</f>
        <v>105.38115177170098</v>
      </c>
      <c r="DV36" s="20">
        <f t="shared" ref="DV36" si="298">+DV37+DV39+DV40+DV41+DV42</f>
        <v>728.57775354318051</v>
      </c>
      <c r="DW36" s="20">
        <f t="shared" si="8"/>
        <v>42.204949652213259</v>
      </c>
      <c r="DX36" s="574"/>
      <c r="DY36" s="20">
        <f>+DY37+DY39+DY40+DY41+DY42</f>
        <v>163.01227286647514</v>
      </c>
      <c r="DZ36" s="20">
        <f t="shared" ref="DZ36" si="299">+DZ37+DZ39+DZ40+DZ41+DZ42</f>
        <v>196.91576595713317</v>
      </c>
      <c r="EA36" s="20">
        <f t="shared" ref="EA36" si="300">+EA37+EA39+EA40+EA41+EA42</f>
        <v>-439.75224384378527</v>
      </c>
      <c r="EB36" s="20">
        <f t="shared" ref="EB36" si="301">+EB37+EB39+EB40+EB41+EB42</f>
        <v>453.59035769650632</v>
      </c>
      <c r="EC36" s="20">
        <f t="shared" ref="EC36" si="302">+EC37+EC39+EC40+EC41+EC42</f>
        <v>-153.33604448900729</v>
      </c>
      <c r="ED36" s="20">
        <f t="shared" ref="ED36" si="303">+ED37+ED39+ED40+ED41+ED42</f>
        <v>-48.33041032874511</v>
      </c>
      <c r="EE36" s="20">
        <f t="shared" ref="EE36" si="304">+EE37+EE39+EE40+EE41+EE42</f>
        <v>-138.23938140872335</v>
      </c>
      <c r="EF36" s="20">
        <f t="shared" ref="EF36" si="305">+EF37+EF39+EF40+EF41+EF42</f>
        <v>-8.3547921641430918</v>
      </c>
      <c r="EG36" s="20">
        <f t="shared" ref="EG36" si="306">+EG37+EG39+EG40+EG41+EG42</f>
        <v>-569.08804441592065</v>
      </c>
      <c r="EH36" s="20">
        <f t="shared" ref="EH36" si="307">+EH37+EH39+EH40+EH41+EH42</f>
        <v>-126.36419860760503</v>
      </c>
      <c r="EI36" s="20">
        <f t="shared" ref="EI36" si="308">+EI37+EI39+EI40+EI41+EI42</f>
        <v>63.998215491782958</v>
      </c>
      <c r="EJ36" s="20">
        <f t="shared" ref="EJ36" si="309">+EJ37+EJ39+EJ40+EJ41+EJ42</f>
        <v>-302.99505521480603</v>
      </c>
      <c r="EK36" s="20">
        <f t="shared" si="9"/>
        <v>-908.94355846083829</v>
      </c>
      <c r="EL36" s="574"/>
      <c r="EM36" s="20">
        <f>+EM37+EM39+EM40+EM41+EM42</f>
        <v>-490.96876500237352</v>
      </c>
      <c r="EN36" s="20">
        <f t="shared" ref="EN36" si="310">+EN37+EN39+EN40+EN41+EN42</f>
        <v>365.53649309035779</v>
      </c>
      <c r="EO36" s="20">
        <f t="shared" ref="EO36" si="311">+EO37+EO39+EO40+EO41+EO42</f>
        <v>-606.99856797506686</v>
      </c>
      <c r="EP36" s="20"/>
      <c r="EQ36" s="20"/>
      <c r="ER36" s="20"/>
      <c r="ES36" s="20"/>
      <c r="ET36" s="20"/>
      <c r="EU36" s="20"/>
      <c r="EV36" s="20"/>
      <c r="EW36" s="20"/>
      <c r="EX36" s="20"/>
      <c r="EY36" s="20">
        <f t="shared" si="10"/>
        <v>-732.43083988708258</v>
      </c>
      <c r="EZ36" s="574"/>
    </row>
    <row r="37" spans="2:156" x14ac:dyDescent="0.25">
      <c r="B37" s="692" t="s">
        <v>99</v>
      </c>
      <c r="C37" s="15">
        <v>-500.57271338423004</v>
      </c>
      <c r="D37" s="15">
        <v>480.56591212136055</v>
      </c>
      <c r="E37" s="15">
        <v>1073.6887010315552</v>
      </c>
      <c r="F37" s="15">
        <v>242.4932510414061</v>
      </c>
      <c r="G37" s="15">
        <v>234.24679525931018</v>
      </c>
      <c r="H37" s="15">
        <v>-152.39766760440239</v>
      </c>
      <c r="I37" s="15">
        <v>296.60887056005942</v>
      </c>
      <c r="J37" s="15">
        <v>861.04914650164312</v>
      </c>
      <c r="K37" s="15">
        <v>376.70812769120113</v>
      </c>
      <c r="L37" s="15">
        <v>505.7794629534406</v>
      </c>
      <c r="M37" s="15">
        <v>492.8305725131321</v>
      </c>
      <c r="N37" s="15">
        <v>862.67361469589321</v>
      </c>
      <c r="O37" s="15">
        <f t="shared" si="0"/>
        <v>4773.674073380369</v>
      </c>
      <c r="P37" s="16"/>
      <c r="Q37" s="15">
        <v>-176.00027199197103</v>
      </c>
      <c r="R37" s="15">
        <v>707.04309577798813</v>
      </c>
      <c r="S37" s="15">
        <v>76.255328040655868</v>
      </c>
      <c r="T37" s="15">
        <v>689.36015178476214</v>
      </c>
      <c r="U37" s="15">
        <v>348.04545546982524</v>
      </c>
      <c r="V37" s="15">
        <v>-485.76344937662452</v>
      </c>
      <c r="W37" s="15">
        <v>801.60662653166344</v>
      </c>
      <c r="X37" s="15">
        <v>283.28322268716283</v>
      </c>
      <c r="Y37" s="15">
        <v>372.38556476489049</v>
      </c>
      <c r="Z37" s="15">
        <v>415.12644202576405</v>
      </c>
      <c r="AA37" s="15">
        <v>261.23454247513428</v>
      </c>
      <c r="AB37" s="15">
        <v>504.93890927375406</v>
      </c>
      <c r="AC37" s="15">
        <f t="shared" si="1"/>
        <v>3797.5156174630056</v>
      </c>
      <c r="AD37" s="16"/>
      <c r="AE37" s="15">
        <v>-20.152964414596131</v>
      </c>
      <c r="AF37" s="15">
        <v>16.260964075463161</v>
      </c>
      <c r="AG37" s="15">
        <v>-117.9734011475377</v>
      </c>
      <c r="AH37" s="15">
        <v>84.764570673788853</v>
      </c>
      <c r="AI37" s="15">
        <v>262.09324213987207</v>
      </c>
      <c r="AJ37" s="15">
        <v>73.843733868844453</v>
      </c>
      <c r="AK37" s="15">
        <v>-699.09208328631235</v>
      </c>
      <c r="AL37" s="15">
        <v>582.40317981892713</v>
      </c>
      <c r="AM37" s="15">
        <v>451.67312110688522</v>
      </c>
      <c r="AN37" s="15">
        <v>631.13245273687392</v>
      </c>
      <c r="AO37" s="15">
        <v>562.34864266308102</v>
      </c>
      <c r="AP37" s="15">
        <v>2021.397712508221</v>
      </c>
      <c r="AQ37" s="15">
        <f t="shared" si="2"/>
        <v>3848.6991707435109</v>
      </c>
      <c r="AR37" s="16"/>
      <c r="AS37" s="15">
        <v>-998.55756232377973</v>
      </c>
      <c r="AT37" s="15">
        <v>159.37351987696795</v>
      </c>
      <c r="AU37" s="15">
        <v>339.99365636800979</v>
      </c>
      <c r="AV37" s="15">
        <v>246.73608016212535</v>
      </c>
      <c r="AW37" s="15">
        <v>306.46697044029202</v>
      </c>
      <c r="AX37" s="15">
        <v>-49.823930110480163</v>
      </c>
      <c r="AY37" s="15">
        <v>175.34033725417098</v>
      </c>
      <c r="AZ37" s="15">
        <v>36.422429908288549</v>
      </c>
      <c r="BA37" s="15">
        <v>47.427830448988708</v>
      </c>
      <c r="BB37" s="15">
        <v>117.37491996426748</v>
      </c>
      <c r="BC37" s="15">
        <v>1049.7982354858152</v>
      </c>
      <c r="BD37" s="15">
        <v>782.50811628789779</v>
      </c>
      <c r="BE37" s="15">
        <f t="shared" si="3"/>
        <v>2213.0606037625639</v>
      </c>
      <c r="BF37" s="16"/>
      <c r="BG37" s="15">
        <v>-256.76635441008801</v>
      </c>
      <c r="BH37" s="15">
        <v>-573.93263609666667</v>
      </c>
      <c r="BI37" s="15">
        <v>18.081134646739081</v>
      </c>
      <c r="BJ37" s="15">
        <v>112.54473185993498</v>
      </c>
      <c r="BK37" s="15">
        <v>1642.876115805783</v>
      </c>
      <c r="BL37" s="15">
        <v>924.79772223554039</v>
      </c>
      <c r="BM37" s="15">
        <v>-98.850255255893885</v>
      </c>
      <c r="BN37" s="15">
        <v>485.80361624668893</v>
      </c>
      <c r="BO37" s="15">
        <v>-414.91627524917408</v>
      </c>
      <c r="BP37" s="15">
        <v>-214.28669289868802</v>
      </c>
      <c r="BQ37" s="15">
        <v>-475.47450701165269</v>
      </c>
      <c r="BR37" s="15">
        <v>563.4062899520253</v>
      </c>
      <c r="BS37" s="15">
        <f t="shared" si="4"/>
        <v>1713.2828898245484</v>
      </c>
      <c r="BT37" s="16"/>
      <c r="BU37" s="15">
        <v>-183.99690575576963</v>
      </c>
      <c r="BV37" s="15">
        <v>-105.57317736524547</v>
      </c>
      <c r="BW37" s="15">
        <v>273.83671640845387</v>
      </c>
      <c r="BX37" s="15">
        <v>6.6638166282604789</v>
      </c>
      <c r="BY37" s="15">
        <v>104.42113979903731</v>
      </c>
      <c r="BZ37" s="15">
        <v>96.499580253121778</v>
      </c>
      <c r="CA37" s="15">
        <v>197.52802335165228</v>
      </c>
      <c r="CB37" s="15">
        <v>-352.58805976946633</v>
      </c>
      <c r="CC37" s="15">
        <v>108.43184228115128</v>
      </c>
      <c r="CD37" s="15">
        <v>246.97372418461038</v>
      </c>
      <c r="CE37" s="15">
        <v>-238.54577591423327</v>
      </c>
      <c r="CF37" s="15">
        <v>1684.108186184789</v>
      </c>
      <c r="CG37" s="15">
        <f t="shared" si="5"/>
        <v>1837.7591102863616</v>
      </c>
      <c r="CH37" s="16"/>
      <c r="CI37" s="15">
        <v>-541.37567822135156</v>
      </c>
      <c r="CJ37" s="15">
        <v>-474.04539847296104</v>
      </c>
      <c r="CK37" s="15">
        <v>536.04309481681844</v>
      </c>
      <c r="CL37" s="15">
        <v>-66.325072266529901</v>
      </c>
      <c r="CM37" s="15">
        <v>500.88665315496695</v>
      </c>
      <c r="CN37" s="15">
        <v>36.222982957008</v>
      </c>
      <c r="CO37" s="15">
        <v>85.241264977849809</v>
      </c>
      <c r="CP37" s="15">
        <v>4.5377671202478966</v>
      </c>
      <c r="CQ37" s="15">
        <v>228.27523079127292</v>
      </c>
      <c r="CR37" s="15">
        <v>-726.69943442610668</v>
      </c>
      <c r="CS37" s="15">
        <v>136.48377229694236</v>
      </c>
      <c r="CT37" s="15">
        <v>905.81707064643399</v>
      </c>
      <c r="CU37" s="15">
        <f t="shared" si="6"/>
        <v>625.06225337459114</v>
      </c>
      <c r="CV37" s="16"/>
      <c r="CW37" s="15">
        <v>-152.27719539278704</v>
      </c>
      <c r="CX37" s="15">
        <v>-715.08598309062938</v>
      </c>
      <c r="CY37" s="15">
        <v>-122.73694419612495</v>
      </c>
      <c r="CZ37" s="15">
        <v>1223.0485942323951</v>
      </c>
      <c r="DA37" s="15">
        <v>-92.415020869000671</v>
      </c>
      <c r="DB37" s="15">
        <v>662.12162339320685</v>
      </c>
      <c r="DC37" s="15">
        <v>718.40237775088815</v>
      </c>
      <c r="DD37" s="15">
        <v>-386.86125497119008</v>
      </c>
      <c r="DE37" s="15">
        <v>-213.19901348297944</v>
      </c>
      <c r="DF37" s="15">
        <v>-288.05110526811967</v>
      </c>
      <c r="DG37" s="15">
        <v>524.19695362512118</v>
      </c>
      <c r="DH37" s="15">
        <v>56.175685574462335</v>
      </c>
      <c r="DI37" s="15">
        <f t="shared" si="7"/>
        <v>1213.3187173052422</v>
      </c>
      <c r="DJ37" s="16"/>
      <c r="DK37" s="15">
        <v>156.023354864281</v>
      </c>
      <c r="DL37" s="15">
        <v>-233.64763344392341</v>
      </c>
      <c r="DM37" s="15">
        <v>23.472591447899028</v>
      </c>
      <c r="DN37" s="15">
        <v>-315.69912518715807</v>
      </c>
      <c r="DO37" s="15">
        <v>320.1325014023318</v>
      </c>
      <c r="DP37" s="15">
        <v>-11.29368180660366</v>
      </c>
      <c r="DQ37" s="15">
        <v>-11.151261671270731</v>
      </c>
      <c r="DR37" s="15">
        <v>101.70895178594391</v>
      </c>
      <c r="DS37" s="15">
        <v>-413.38719530591197</v>
      </c>
      <c r="DT37" s="15">
        <v>-163.75659599605802</v>
      </c>
      <c r="DU37" s="15">
        <v>106.48834345498655</v>
      </c>
      <c r="DV37" s="15">
        <v>793.11840006091381</v>
      </c>
      <c r="DW37" s="15">
        <f t="shared" si="8"/>
        <v>352.00864960543015</v>
      </c>
      <c r="DX37" s="16"/>
      <c r="DY37" s="15">
        <v>230.333922039383</v>
      </c>
      <c r="DZ37" s="15">
        <v>448.32906785422404</v>
      </c>
      <c r="EA37" s="15">
        <v>-252.90052090733946</v>
      </c>
      <c r="EB37" s="15">
        <v>567.80393861354173</v>
      </c>
      <c r="EC37" s="15">
        <v>-30.812996862484695</v>
      </c>
      <c r="ED37" s="15">
        <v>15.429881321252068</v>
      </c>
      <c r="EE37" s="15">
        <v>-47.315833975412687</v>
      </c>
      <c r="EF37" s="15">
        <v>103.56503012367858</v>
      </c>
      <c r="EG37" s="15">
        <v>-376.42554470592052</v>
      </c>
      <c r="EH37" s="15">
        <v>11.529180262396494</v>
      </c>
      <c r="EI37" s="15">
        <v>3.0925412759274025</v>
      </c>
      <c r="EJ37" s="15">
        <v>-190.04359722008473</v>
      </c>
      <c r="EK37" s="15">
        <f t="shared" si="9"/>
        <v>482.58506781916105</v>
      </c>
      <c r="EL37" s="16"/>
      <c r="EM37" s="15">
        <v>-387.1161297220674</v>
      </c>
      <c r="EN37" s="15">
        <v>250.3514255050672</v>
      </c>
      <c r="EO37" s="15">
        <v>-563.1247269950652</v>
      </c>
      <c r="EP37" s="15"/>
      <c r="EQ37" s="15"/>
      <c r="ER37" s="15"/>
      <c r="ES37" s="15"/>
      <c r="ET37" s="15"/>
      <c r="EU37" s="15"/>
      <c r="EV37" s="15"/>
      <c r="EW37" s="15"/>
      <c r="EX37" s="15"/>
      <c r="EY37" s="15">
        <f t="shared" si="10"/>
        <v>-699.88943121206535</v>
      </c>
      <c r="EZ37" s="16"/>
    </row>
    <row r="38" spans="2:156" x14ac:dyDescent="0.25">
      <c r="B38" s="692" t="s">
        <v>204</v>
      </c>
      <c r="C38" s="15">
        <v>-644.22652556975027</v>
      </c>
      <c r="D38" s="15">
        <v>516.97047702249938</v>
      </c>
      <c r="E38" s="15">
        <v>200.6044265589037</v>
      </c>
      <c r="F38" s="15">
        <v>412.00186062798207</v>
      </c>
      <c r="G38" s="15">
        <v>89.001420276471094</v>
      </c>
      <c r="H38" s="15">
        <v>-144.04354482774329</v>
      </c>
      <c r="I38" s="15">
        <v>91.701608466449784</v>
      </c>
      <c r="J38" s="15">
        <v>471.70461318177081</v>
      </c>
      <c r="K38" s="15">
        <v>0.42817922815891052</v>
      </c>
      <c r="L38" s="15">
        <v>484.16281257227376</v>
      </c>
      <c r="M38" s="15">
        <v>234.82320509326553</v>
      </c>
      <c r="N38" s="15">
        <v>-1002.7748029178001</v>
      </c>
      <c r="O38" s="15">
        <f t="shared" si="0"/>
        <v>710.35372971248125</v>
      </c>
      <c r="P38" s="16"/>
      <c r="Q38" s="15">
        <v>-6.4772389738553784</v>
      </c>
      <c r="R38" s="15">
        <v>79.416918719120531</v>
      </c>
      <c r="S38" s="15">
        <v>-372.58826115402076</v>
      </c>
      <c r="T38" s="15">
        <v>2.0449353537083823</v>
      </c>
      <c r="U38" s="15">
        <v>228.21828758714094</v>
      </c>
      <c r="V38" s="15">
        <v>-320.7381607487232</v>
      </c>
      <c r="W38" s="15">
        <v>393.28311664391384</v>
      </c>
      <c r="X38" s="15">
        <v>162.92625370840562</v>
      </c>
      <c r="Y38" s="15">
        <v>259.19751524750814</v>
      </c>
      <c r="Z38" s="15">
        <v>412.19609115190383</v>
      </c>
      <c r="AA38" s="15">
        <v>-58.039652157674709</v>
      </c>
      <c r="AB38" s="15">
        <v>-162.9971752637889</v>
      </c>
      <c r="AC38" s="15">
        <f t="shared" si="1"/>
        <v>616.44263011363842</v>
      </c>
      <c r="AD38" s="16"/>
      <c r="AE38" s="15">
        <v>-553.64625792701668</v>
      </c>
      <c r="AF38" s="15">
        <v>-662.46568732365415</v>
      </c>
      <c r="AG38" s="15">
        <v>-158.95939803049998</v>
      </c>
      <c r="AH38" s="15">
        <v>-178.91196155386751</v>
      </c>
      <c r="AI38" s="15">
        <v>-121.78472690459785</v>
      </c>
      <c r="AJ38" s="15">
        <v>360.96371083250438</v>
      </c>
      <c r="AK38" s="15">
        <v>-516.38376600569677</v>
      </c>
      <c r="AL38" s="15">
        <v>91.446469559392654</v>
      </c>
      <c r="AM38" s="15">
        <v>-178.4140150264368</v>
      </c>
      <c r="AN38" s="15">
        <v>400.30124557545219</v>
      </c>
      <c r="AO38" s="15">
        <v>679.43761272126358</v>
      </c>
      <c r="AP38" s="15">
        <v>2051.8129660920222</v>
      </c>
      <c r="AQ38" s="15">
        <f t="shared" si="2"/>
        <v>1213.3961920088652</v>
      </c>
      <c r="AR38" s="16"/>
      <c r="AS38" s="15">
        <v>-1037.1798613930901</v>
      </c>
      <c r="AT38" s="15">
        <v>-432.57970286407362</v>
      </c>
      <c r="AU38" s="15">
        <v>626.05241332801506</v>
      </c>
      <c r="AV38" s="15">
        <v>46.823566812121157</v>
      </c>
      <c r="AW38" s="15">
        <v>-146.07391099970619</v>
      </c>
      <c r="AX38" s="15">
        <v>419.62089948952132</v>
      </c>
      <c r="AY38" s="15">
        <v>266.58786740084054</v>
      </c>
      <c r="AZ38" s="15">
        <v>256.12618067828032</v>
      </c>
      <c r="BA38" s="15">
        <v>-425.65101599899708</v>
      </c>
      <c r="BB38" s="15">
        <v>-192.43113944175047</v>
      </c>
      <c r="BC38" s="15">
        <v>480.28418648782861</v>
      </c>
      <c r="BD38" s="15">
        <v>846.31300643789336</v>
      </c>
      <c r="BE38" s="15">
        <f t="shared" si="3"/>
        <v>707.89248993688295</v>
      </c>
      <c r="BF38" s="16"/>
      <c r="BG38" s="15">
        <v>733.00359373391757</v>
      </c>
      <c r="BH38" s="15">
        <v>-122.7502908286782</v>
      </c>
      <c r="BI38" s="15">
        <v>572.35065289774889</v>
      </c>
      <c r="BJ38" s="15">
        <v>242.00996384492782</v>
      </c>
      <c r="BK38" s="15">
        <v>-954.87025201221468</v>
      </c>
      <c r="BL38" s="15">
        <v>1137.7480532887901</v>
      </c>
      <c r="BM38" s="15">
        <v>-798.18834461028882</v>
      </c>
      <c r="BN38" s="15">
        <v>-66.214251484922784</v>
      </c>
      <c r="BO38" s="15">
        <v>-168.64340837342706</v>
      </c>
      <c r="BP38" s="15">
        <v>445.79819399933831</v>
      </c>
      <c r="BQ38" s="15">
        <v>190.5740757199502</v>
      </c>
      <c r="BR38" s="15">
        <v>-321.58982634636868</v>
      </c>
      <c r="BS38" s="15">
        <f t="shared" si="4"/>
        <v>889.22815982877273</v>
      </c>
      <c r="BT38" s="16"/>
      <c r="BU38" s="15">
        <v>144.95832096792128</v>
      </c>
      <c r="BV38" s="15">
        <v>363.86129428232539</v>
      </c>
      <c r="BW38" s="15">
        <v>38.588601644110213</v>
      </c>
      <c r="BX38" s="15">
        <v>-38.764504041130408</v>
      </c>
      <c r="BY38" s="15">
        <v>-48.308257942686907</v>
      </c>
      <c r="BZ38" s="15">
        <v>-11.56530325526586</v>
      </c>
      <c r="CA38" s="15">
        <v>-126.48419695674374</v>
      </c>
      <c r="CB38" s="15">
        <v>-140.57615768785706</v>
      </c>
      <c r="CC38" s="15">
        <v>-113.40883643723782</v>
      </c>
      <c r="CD38" s="15">
        <v>207.80312441621805</v>
      </c>
      <c r="CE38" s="15">
        <v>-526.253923532626</v>
      </c>
      <c r="CF38" s="15">
        <v>968.9787657359102</v>
      </c>
      <c r="CG38" s="15">
        <f t="shared" si="5"/>
        <v>718.82892719293727</v>
      </c>
      <c r="CH38" s="16"/>
      <c r="CI38" s="15">
        <v>21.271851670745264</v>
      </c>
      <c r="CJ38" s="15">
        <v>-196.01366726135063</v>
      </c>
      <c r="CK38" s="15">
        <v>305.22748307313395</v>
      </c>
      <c r="CL38" s="15">
        <v>-66.677560001629558</v>
      </c>
      <c r="CM38" s="15">
        <v>416.98998720832429</v>
      </c>
      <c r="CN38" s="15">
        <v>-123.15444673313266</v>
      </c>
      <c r="CO38" s="15">
        <v>77.112328039460522</v>
      </c>
      <c r="CP38" s="15">
        <v>21.508673863560929</v>
      </c>
      <c r="CQ38" s="15">
        <v>-246.12599570882321</v>
      </c>
      <c r="CR38" s="15">
        <v>-189.3613447990947</v>
      </c>
      <c r="CS38" s="15">
        <v>169.75986919569254</v>
      </c>
      <c r="CT38" s="15">
        <v>-64.509831702735028</v>
      </c>
      <c r="CU38" s="15">
        <f t="shared" si="6"/>
        <v>126.02734684415174</v>
      </c>
      <c r="CV38" s="16"/>
      <c r="CW38" s="15">
        <v>182.47072446250377</v>
      </c>
      <c r="CX38" s="15">
        <v>-141.38370563902396</v>
      </c>
      <c r="CY38" s="15">
        <v>-337.54989359451417</v>
      </c>
      <c r="CZ38" s="15">
        <v>232.78921564399843</v>
      </c>
      <c r="DA38" s="15">
        <v>-162.03915217739177</v>
      </c>
      <c r="DB38" s="15">
        <v>64.440006484810965</v>
      </c>
      <c r="DC38" s="15">
        <v>132.08115141249971</v>
      </c>
      <c r="DD38" s="15">
        <v>-87.923248069579358</v>
      </c>
      <c r="DE38" s="15">
        <v>79.132982771190882</v>
      </c>
      <c r="DF38" s="15">
        <v>25.863770375438207</v>
      </c>
      <c r="DG38" s="15">
        <v>-289.08302175972688</v>
      </c>
      <c r="DH38" s="15">
        <v>872.67694176752843</v>
      </c>
      <c r="DI38" s="15">
        <f t="shared" si="7"/>
        <v>571.4757716777342</v>
      </c>
      <c r="DJ38" s="16"/>
      <c r="DK38" s="15">
        <v>-1.2799841346576954</v>
      </c>
      <c r="DL38" s="15">
        <v>-7.3496780439048734</v>
      </c>
      <c r="DM38" s="15">
        <v>-65.938232397053753</v>
      </c>
      <c r="DN38" s="15">
        <v>-123.1601769342065</v>
      </c>
      <c r="DO38" s="15">
        <v>-106.11541032767121</v>
      </c>
      <c r="DP38" s="15">
        <v>108.38082013883462</v>
      </c>
      <c r="DQ38" s="15">
        <v>-163.66396356810856</v>
      </c>
      <c r="DR38" s="15">
        <v>-31.454556385995147</v>
      </c>
      <c r="DS38" s="15">
        <v>327.88290221274269</v>
      </c>
      <c r="DT38" s="15">
        <v>-124.90718586064907</v>
      </c>
      <c r="DU38" s="15">
        <v>-219.88447845530141</v>
      </c>
      <c r="DV38" s="15">
        <v>242.37495473954277</v>
      </c>
      <c r="DW38" s="15">
        <f t="shared" si="8"/>
        <v>-165.11498901642813</v>
      </c>
      <c r="DX38" s="16"/>
      <c r="DY38" s="15">
        <v>212.64696344647598</v>
      </c>
      <c r="DZ38" s="15">
        <v>220.53957882412999</v>
      </c>
      <c r="EA38" s="15">
        <v>-215.12511552379181</v>
      </c>
      <c r="EB38" s="15">
        <v>245.09755103651173</v>
      </c>
      <c r="EC38" s="15">
        <v>-182.96917934901631</v>
      </c>
      <c r="ED38" s="15">
        <v>39.63040917125852</v>
      </c>
      <c r="EE38" s="15">
        <v>-371.25930209572033</v>
      </c>
      <c r="EF38" s="15">
        <v>-99.777641267145327</v>
      </c>
      <c r="EG38" s="15">
        <v>-194.16829115592691</v>
      </c>
      <c r="EH38" s="15">
        <v>21.666308542403101</v>
      </c>
      <c r="EI38" s="15">
        <v>43.720750243774546</v>
      </c>
      <c r="EJ38" s="15">
        <v>263.13474988519761</v>
      </c>
      <c r="EK38" s="15">
        <f t="shared" si="9"/>
        <v>-16.863218241849211</v>
      </c>
      <c r="EL38" s="16"/>
      <c r="EM38" s="15">
        <v>-162.71205182522658</v>
      </c>
      <c r="EN38" s="15">
        <v>206.76715024035991</v>
      </c>
      <c r="EO38" s="15">
        <v>-486.47637894506568</v>
      </c>
      <c r="EP38" s="15"/>
      <c r="EQ38" s="15"/>
      <c r="ER38" s="15"/>
      <c r="ES38" s="15"/>
      <c r="ET38" s="15"/>
      <c r="EU38" s="15"/>
      <c r="EV38" s="15"/>
      <c r="EW38" s="15"/>
      <c r="EX38" s="15"/>
      <c r="EY38" s="15">
        <f t="shared" si="10"/>
        <v>-442.42128052993235</v>
      </c>
      <c r="EZ38" s="16"/>
    </row>
    <row r="39" spans="2:156" x14ac:dyDescent="0.25">
      <c r="B39" s="692" t="s">
        <v>740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317.37621432999998</v>
      </c>
      <c r="CC39" s="15">
        <v>82</v>
      </c>
      <c r="CD39" s="15">
        <v>50</v>
      </c>
      <c r="CE39" s="15">
        <v>14.707757739999977</v>
      </c>
      <c r="CF39" s="15">
        <v>100</v>
      </c>
      <c r="CG39" s="15">
        <f t="shared" si="5"/>
        <v>564.08397206999996</v>
      </c>
      <c r="CH39" s="16"/>
      <c r="CI39" s="15">
        <v>0</v>
      </c>
      <c r="CJ39" s="15">
        <v>0</v>
      </c>
      <c r="CK39" s="15">
        <v>165</v>
      </c>
      <c r="CL39" s="15">
        <v>-15</v>
      </c>
      <c r="CM39" s="15">
        <v>-10</v>
      </c>
      <c r="CN39" s="15">
        <v>0</v>
      </c>
      <c r="CO39" s="15">
        <v>0</v>
      </c>
      <c r="CP39" s="15">
        <v>0</v>
      </c>
      <c r="CQ39" s="15">
        <v>5.8999999999999773</v>
      </c>
      <c r="CR39" s="15">
        <v>0</v>
      </c>
      <c r="CS39" s="15">
        <v>-5.8999999999999773</v>
      </c>
      <c r="CT39" s="15">
        <v>-2.4553199999999151</v>
      </c>
      <c r="CU39" s="15">
        <f t="shared" si="6"/>
        <v>137.54468000000008</v>
      </c>
      <c r="CV39" s="16"/>
      <c r="CW39" s="15">
        <v>0</v>
      </c>
      <c r="CX39" s="15">
        <v>100</v>
      </c>
      <c r="CY39" s="15">
        <v>157.82502049999994</v>
      </c>
      <c r="CZ39" s="15">
        <v>-93.247636800000237</v>
      </c>
      <c r="DA39" s="15">
        <v>-10</v>
      </c>
      <c r="DB39" s="15">
        <v>-4.0519089199999598</v>
      </c>
      <c r="DC39" s="15">
        <v>9.4423327099999597</v>
      </c>
      <c r="DD39" s="15">
        <v>35.200000000000045</v>
      </c>
      <c r="DE39" s="15">
        <v>-59.5</v>
      </c>
      <c r="DF39" s="15">
        <v>-19.840745799999922</v>
      </c>
      <c r="DG39" s="15">
        <v>0</v>
      </c>
      <c r="DH39" s="15">
        <v>-2.0229610600000569</v>
      </c>
      <c r="DI39" s="15">
        <f t="shared" si="7"/>
        <v>113.80410062999977</v>
      </c>
      <c r="DJ39" s="16"/>
      <c r="DK39" s="15">
        <v>0</v>
      </c>
      <c r="DL39" s="15">
        <v>25.020995110000058</v>
      </c>
      <c r="DM39" s="15">
        <v>-3.4443299800000204</v>
      </c>
      <c r="DN39" s="15">
        <v>-160.80557047000002</v>
      </c>
      <c r="DO39" s="15">
        <v>12.883596629999943</v>
      </c>
      <c r="DP39" s="15">
        <v>-2.3247807499999453</v>
      </c>
      <c r="DQ39" s="15">
        <v>-1</v>
      </c>
      <c r="DR39" s="15">
        <v>23</v>
      </c>
      <c r="DS39" s="15">
        <v>-30.024564490000103</v>
      </c>
      <c r="DT39" s="15">
        <v>-0.18573880000008103</v>
      </c>
      <c r="DU39" s="15">
        <v>-2</v>
      </c>
      <c r="DV39" s="15">
        <v>0</v>
      </c>
      <c r="DW39" s="15">
        <f t="shared" si="8"/>
        <v>-138.88039275000017</v>
      </c>
      <c r="DX39" s="16"/>
      <c r="DY39" s="15">
        <v>-1</v>
      </c>
      <c r="DZ39" s="15">
        <v>-49.466373649999923</v>
      </c>
      <c r="EA39" s="15">
        <v>-2</v>
      </c>
      <c r="EB39" s="15">
        <v>-5.754091639999956</v>
      </c>
      <c r="EC39" s="15">
        <v>-4.5157743199999913</v>
      </c>
      <c r="ED39" s="15">
        <v>-1.5280115399999659</v>
      </c>
      <c r="EE39" s="15">
        <v>-2.6279543399999739</v>
      </c>
      <c r="EF39" s="15">
        <v>34.992549989999929</v>
      </c>
      <c r="EG39" s="15">
        <v>-32.763777669999968</v>
      </c>
      <c r="EH39" s="15">
        <v>0</v>
      </c>
      <c r="EI39" s="15">
        <v>0</v>
      </c>
      <c r="EJ39" s="15">
        <v>0</v>
      </c>
      <c r="EK39" s="15">
        <f t="shared" si="9"/>
        <v>-64.663433169999848</v>
      </c>
      <c r="EL39" s="16"/>
      <c r="EM39" s="15">
        <v>0</v>
      </c>
      <c r="EN39" s="15">
        <v>48.297835729999974</v>
      </c>
      <c r="EO39" s="15">
        <v>-2.5</v>
      </c>
      <c r="EP39" s="15"/>
      <c r="EQ39" s="15"/>
      <c r="ER39" s="15"/>
      <c r="ES39" s="15"/>
      <c r="ET39" s="15"/>
      <c r="EU39" s="15"/>
      <c r="EV39" s="15"/>
      <c r="EW39" s="15"/>
      <c r="EX39" s="15"/>
      <c r="EY39" s="15">
        <f t="shared" si="10"/>
        <v>45.797835729999974</v>
      </c>
      <c r="EZ39" s="16"/>
    </row>
    <row r="40" spans="2:156" ht="17.25" x14ac:dyDescent="0.25">
      <c r="B40" s="692" t="s">
        <v>693</v>
      </c>
      <c r="C40" s="15">
        <v>-88.830316110000012</v>
      </c>
      <c r="D40" s="15">
        <v>-73.278761010000395</v>
      </c>
      <c r="E40" s="15">
        <v>-692.52901615999951</v>
      </c>
      <c r="F40" s="15">
        <v>-107.99633341000001</v>
      </c>
      <c r="G40" s="15">
        <v>-50.113605139999962</v>
      </c>
      <c r="H40" s="15">
        <v>-76.85112992024122</v>
      </c>
      <c r="I40" s="15">
        <v>-134.97521128</v>
      </c>
      <c r="J40" s="15">
        <v>-119.55173531999947</v>
      </c>
      <c r="K40" s="15">
        <v>-129.44818094999937</v>
      </c>
      <c r="L40" s="15">
        <v>-164.36024154000029</v>
      </c>
      <c r="M40" s="15">
        <v>-134.58065645000147</v>
      </c>
      <c r="N40" s="15">
        <v>-160.45859316599683</v>
      </c>
      <c r="O40" s="15">
        <f t="shared" si="0"/>
        <v>-1932.9737804562383</v>
      </c>
      <c r="P40" s="16"/>
      <c r="Q40" s="15">
        <v>-153.27260359000064</v>
      </c>
      <c r="R40" s="15">
        <v>-49.938695339999413</v>
      </c>
      <c r="S40" s="15">
        <v>-99.079946659999166</v>
      </c>
      <c r="T40" s="15">
        <v>-94.337854104004009</v>
      </c>
      <c r="U40" s="15">
        <v>-87.072284040000341</v>
      </c>
      <c r="V40" s="15">
        <v>-92.821013915995422</v>
      </c>
      <c r="W40" s="15">
        <v>-151.67446314673163</v>
      </c>
      <c r="X40" s="15">
        <v>-171.18503181000261</v>
      </c>
      <c r="Y40" s="15">
        <v>-150.09087708999704</v>
      </c>
      <c r="Z40" s="15">
        <v>-135.6453617599978</v>
      </c>
      <c r="AA40" s="15">
        <v>-125.2468625000032</v>
      </c>
      <c r="AB40" s="15">
        <v>-81.30061896563933</v>
      </c>
      <c r="AC40" s="15">
        <f t="shared" si="1"/>
        <v>-1391.6656129223707</v>
      </c>
      <c r="AD40" s="16"/>
      <c r="AE40" s="15">
        <v>-99.193916231286153</v>
      </c>
      <c r="AF40" s="15">
        <v>-73.801050530006023</v>
      </c>
      <c r="AG40" s="15">
        <v>-153.76837855999372</v>
      </c>
      <c r="AH40" s="15">
        <v>-67.970036720000422</v>
      </c>
      <c r="AI40" s="15">
        <v>-99.428131940000554</v>
      </c>
      <c r="AJ40" s="15">
        <v>-118.00330993999918</v>
      </c>
      <c r="AK40" s="15">
        <v>-149.68193345000029</v>
      </c>
      <c r="AL40" s="15">
        <v>-95.361600710000857</v>
      </c>
      <c r="AM40" s="15">
        <v>-121.86198843999819</v>
      </c>
      <c r="AN40" s="15">
        <v>-139.53099501000128</v>
      </c>
      <c r="AO40" s="15">
        <v>-79.814459939999779</v>
      </c>
      <c r="AP40" s="15">
        <v>-109.93001982113924</v>
      </c>
      <c r="AQ40" s="15">
        <f t="shared" si="2"/>
        <v>-1308.3458212924256</v>
      </c>
      <c r="AR40" s="16"/>
      <c r="AS40" s="15">
        <v>-66.121017970001247</v>
      </c>
      <c r="AT40" s="15">
        <v>-59.852988701043785</v>
      </c>
      <c r="AU40" s="15">
        <v>-51.574694439999405</v>
      </c>
      <c r="AV40" s="15">
        <v>-8.2689936999996405</v>
      </c>
      <c r="AW40" s="15">
        <v>-13.728039419995611</v>
      </c>
      <c r="AX40" s="15">
        <v>-4.3154513900042275</v>
      </c>
      <c r="AY40" s="15">
        <v>-54.99900228999806</v>
      </c>
      <c r="AZ40" s="15">
        <v>-47.371140140001643</v>
      </c>
      <c r="BA40" s="15">
        <v>-56.42970629000078</v>
      </c>
      <c r="BB40" s="15">
        <v>-44.986819520000012</v>
      </c>
      <c r="BC40" s="15">
        <v>-45.437908959999049</v>
      </c>
      <c r="BD40" s="15">
        <v>-34.176999410001002</v>
      </c>
      <c r="BE40" s="15">
        <f t="shared" si="3"/>
        <v>-487.26276223104458</v>
      </c>
      <c r="BF40" s="16"/>
      <c r="BG40" s="15">
        <v>-36.872108699999131</v>
      </c>
      <c r="BH40" s="15">
        <v>-39.313292210000213</v>
      </c>
      <c r="BI40" s="15">
        <v>-107.85662529000038</v>
      </c>
      <c r="BJ40" s="15">
        <v>-35.974244350002266</v>
      </c>
      <c r="BK40" s="15">
        <v>-69.397784609997615</v>
      </c>
      <c r="BL40" s="15">
        <v>-109.24169885675641</v>
      </c>
      <c r="BM40" s="15">
        <v>-64.988147548390572</v>
      </c>
      <c r="BN40" s="15">
        <v>-88.603035861610238</v>
      </c>
      <c r="BO40" s="15">
        <v>-68.978386251256296</v>
      </c>
      <c r="BP40" s="15">
        <v>-81.001114942309812</v>
      </c>
      <c r="BQ40" s="15">
        <v>-55.322537108390748</v>
      </c>
      <c r="BR40" s="15">
        <v>-5.4084942383914267</v>
      </c>
      <c r="BS40" s="15">
        <f t="shared" si="4"/>
        <v>-762.95746996710523</v>
      </c>
      <c r="BT40" s="16"/>
      <c r="BU40" s="15">
        <v>-41.323858746301681</v>
      </c>
      <c r="BV40" s="15">
        <v>-27.328407422435816</v>
      </c>
      <c r="BW40" s="15">
        <v>-43.502705274345544</v>
      </c>
      <c r="BX40" s="15">
        <v>-42.416604168391984</v>
      </c>
      <c r="BY40" s="15">
        <v>-79.78776571839029</v>
      </c>
      <c r="BZ40" s="15">
        <v>-53.241906298391768</v>
      </c>
      <c r="CA40" s="15">
        <v>-67.317901858390627</v>
      </c>
      <c r="CB40" s="15">
        <v>-75.296360848390862</v>
      </c>
      <c r="CC40" s="15">
        <v>-64.915108118391458</v>
      </c>
      <c r="CD40" s="15">
        <v>-72.292668818391917</v>
      </c>
      <c r="CE40" s="15">
        <v>-63.117063168389279</v>
      </c>
      <c r="CF40" s="15">
        <v>56.22433570112139</v>
      </c>
      <c r="CG40" s="15">
        <f t="shared" si="5"/>
        <v>-574.31601473908972</v>
      </c>
      <c r="CH40" s="16"/>
      <c r="CI40" s="15">
        <v>-42.419730827904516</v>
      </c>
      <c r="CJ40" s="15">
        <v>-33.031882538391699</v>
      </c>
      <c r="CK40" s="15">
        <v>-13.780606738389508</v>
      </c>
      <c r="CL40" s="15">
        <v>-29.914794948393421</v>
      </c>
      <c r="CM40" s="15">
        <v>-93.517939716639489</v>
      </c>
      <c r="CN40" s="15">
        <v>-92.760490350142959</v>
      </c>
      <c r="CO40" s="15">
        <v>-111.26513052838925</v>
      </c>
      <c r="CP40" s="15">
        <v>-35.787423866684264</v>
      </c>
      <c r="CQ40" s="15">
        <v>-59.777028560097108</v>
      </c>
      <c r="CR40" s="15">
        <v>-107.43916458839317</v>
      </c>
      <c r="CS40" s="15">
        <v>-60.323166725643659</v>
      </c>
      <c r="CT40" s="15">
        <v>-22.507473521364261</v>
      </c>
      <c r="CU40" s="15">
        <f t="shared" si="6"/>
        <v>-702.52483291043336</v>
      </c>
      <c r="CV40" s="16"/>
      <c r="CW40" s="15">
        <v>-52.373977808122788</v>
      </c>
      <c r="CX40" s="15">
        <v>-47.322292328392166</v>
      </c>
      <c r="CY40" s="15">
        <v>-5.8649778683886211</v>
      </c>
      <c r="CZ40" s="15">
        <v>120.36885426160836</v>
      </c>
      <c r="DA40" s="15">
        <v>49.228785701607251</v>
      </c>
      <c r="DB40" s="15">
        <v>-72.044520168390875</v>
      </c>
      <c r="DC40" s="15">
        <v>-65.186553058391894</v>
      </c>
      <c r="DD40" s="15">
        <v>10.401874881610865</v>
      </c>
      <c r="DE40" s="15">
        <v>-25.368773019831963</v>
      </c>
      <c r="DF40" s="15">
        <v>-15.571277881777917</v>
      </c>
      <c r="DG40" s="15">
        <v>41.943086175153951</v>
      </c>
      <c r="DH40" s="15">
        <v>36.602246898062901</v>
      </c>
      <c r="DI40" s="15">
        <f t="shared" si="7"/>
        <v>-25.187524215252893</v>
      </c>
      <c r="DJ40" s="16"/>
      <c r="DK40" s="15">
        <v>20.91875934609709</v>
      </c>
      <c r="DL40" s="15">
        <v>116.41917726000025</v>
      </c>
      <c r="DM40" s="15">
        <v>-18.611640344971477</v>
      </c>
      <c r="DN40" s="15">
        <v>-18.66940894704328</v>
      </c>
      <c r="DO40" s="15">
        <v>-17.30847709999955</v>
      </c>
      <c r="DP40" s="15">
        <v>-37.905288431552094</v>
      </c>
      <c r="DQ40" s="15">
        <v>-51.146485009830997</v>
      </c>
      <c r="DR40" s="15">
        <v>79.773468818032086</v>
      </c>
      <c r="DS40" s="15">
        <v>-36.051377951336804</v>
      </c>
      <c r="DT40" s="15">
        <v>-19.695194221593226</v>
      </c>
      <c r="DU40" s="15">
        <v>-8.8394424332856261</v>
      </c>
      <c r="DV40" s="15">
        <v>19.757125972266806</v>
      </c>
      <c r="DW40" s="15">
        <f t="shared" si="8"/>
        <v>28.641216956783182</v>
      </c>
      <c r="DX40" s="16"/>
      <c r="DY40" s="15">
        <v>-23.746929722907964</v>
      </c>
      <c r="DZ40" s="15">
        <v>-125.7005086270907</v>
      </c>
      <c r="EA40" s="15">
        <v>-123.12050941644588</v>
      </c>
      <c r="EB40" s="15">
        <v>-55.769806367035471</v>
      </c>
      <c r="EC40" s="15">
        <v>-109.95031610652262</v>
      </c>
      <c r="ED40" s="15">
        <v>-74.309398329997407</v>
      </c>
      <c r="EE40" s="15">
        <v>-60.959149143310754</v>
      </c>
      <c r="EF40" s="15">
        <v>-46.562074577821363</v>
      </c>
      <c r="EG40" s="15">
        <v>-51.828356750000239</v>
      </c>
      <c r="EH40" s="15">
        <v>-96.900211790001435</v>
      </c>
      <c r="EI40" s="15">
        <v>77.120559205855386</v>
      </c>
      <c r="EJ40" s="15">
        <v>-14.289989784721286</v>
      </c>
      <c r="EK40" s="15">
        <f t="shared" si="9"/>
        <v>-706.01669140999957</v>
      </c>
      <c r="EL40" s="16"/>
      <c r="EM40" s="15">
        <v>-50.887092280306035</v>
      </c>
      <c r="EN40" s="15">
        <v>-41.051287144709306</v>
      </c>
      <c r="EO40" s="15">
        <v>-50.774608980001574</v>
      </c>
      <c r="EP40" s="15"/>
      <c r="EQ40" s="15"/>
      <c r="ER40" s="15"/>
      <c r="ES40" s="15"/>
      <c r="ET40" s="15"/>
      <c r="EU40" s="15"/>
      <c r="EV40" s="15"/>
      <c r="EW40" s="15"/>
      <c r="EX40" s="15"/>
      <c r="EY40" s="15">
        <f t="shared" si="10"/>
        <v>-142.71298840501692</v>
      </c>
      <c r="EZ40" s="16"/>
    </row>
    <row r="41" spans="2:156" x14ac:dyDescent="0.25">
      <c r="B41" s="692" t="s">
        <v>736</v>
      </c>
      <c r="C41" s="15">
        <v>91.445323560095119</v>
      </c>
      <c r="D41" s="15">
        <v>-31.515822777340187</v>
      </c>
      <c r="E41" s="15">
        <v>14.224177222659838</v>
      </c>
      <c r="F41" s="15">
        <v>80.924177222659708</v>
      </c>
      <c r="G41" s="15">
        <v>-373.89582277734013</v>
      </c>
      <c r="H41" s="15">
        <v>414.87037972069055</v>
      </c>
      <c r="I41" s="15">
        <v>-98.225822777340085</v>
      </c>
      <c r="J41" s="15">
        <v>129.68417722265986</v>
      </c>
      <c r="K41" s="15">
        <v>36.124177222659554</v>
      </c>
      <c r="L41" s="15">
        <v>16.684177222659912</v>
      </c>
      <c r="M41" s="15">
        <v>-127.00259289053443</v>
      </c>
      <c r="N41" s="15">
        <v>142.66722467186443</v>
      </c>
      <c r="O41" s="15">
        <f t="shared" si="0"/>
        <v>295.98375284339414</v>
      </c>
      <c r="P41" s="16"/>
      <c r="Q41" s="15">
        <v>32.406549149287407</v>
      </c>
      <c r="R41" s="15">
        <v>-8.5481851700498321</v>
      </c>
      <c r="S41" s="15">
        <v>80.121814829950168</v>
      </c>
      <c r="T41" s="15">
        <v>-118.47818517004964</v>
      </c>
      <c r="U41" s="15">
        <v>22.111814829950095</v>
      </c>
      <c r="V41" s="15">
        <v>73.643648095174314</v>
      </c>
      <c r="W41" s="15">
        <v>37.4218148299503</v>
      </c>
      <c r="X41" s="15">
        <v>32.811814829950073</v>
      </c>
      <c r="Y41" s="15">
        <v>-12.258185170049838</v>
      </c>
      <c r="Z41" s="15">
        <v>23.181814829950305</v>
      </c>
      <c r="AA41" s="15">
        <v>68.191131710862436</v>
      </c>
      <c r="AB41" s="15">
        <v>-6.5957573758873504</v>
      </c>
      <c r="AC41" s="15">
        <f t="shared" si="1"/>
        <v>224.0100902190384</v>
      </c>
      <c r="AD41" s="16"/>
      <c r="AE41" s="15">
        <v>-113.53340856501941</v>
      </c>
      <c r="AF41" s="15">
        <v>-217.56646014999998</v>
      </c>
      <c r="AG41" s="15">
        <v>93.868259670000029</v>
      </c>
      <c r="AH41" s="15">
        <v>-96.156956665999971</v>
      </c>
      <c r="AI41" s="15">
        <v>90.039506993499998</v>
      </c>
      <c r="AJ41" s="15">
        <v>-32.677381755500136</v>
      </c>
      <c r="AK41" s="15">
        <v>423.96018397800003</v>
      </c>
      <c r="AL41" s="15">
        <v>3.8745889700000582</v>
      </c>
      <c r="AM41" s="15">
        <v>9.5961574699998948</v>
      </c>
      <c r="AN41" s="15">
        <v>6.508742569999999</v>
      </c>
      <c r="AO41" s="15">
        <v>27.966066010000048</v>
      </c>
      <c r="AP41" s="15">
        <v>-9.2253960699998885</v>
      </c>
      <c r="AQ41" s="15">
        <f t="shared" si="2"/>
        <v>186.65390245498065</v>
      </c>
      <c r="AR41" s="16"/>
      <c r="AS41" s="15">
        <v>-11.982670260000059</v>
      </c>
      <c r="AT41" s="15">
        <v>-25.59023746000009</v>
      </c>
      <c r="AU41" s="15">
        <v>-308.47583058999976</v>
      </c>
      <c r="AV41" s="15">
        <v>-36.295790210000163</v>
      </c>
      <c r="AW41" s="15">
        <v>365.14800336999986</v>
      </c>
      <c r="AX41" s="15">
        <v>-3.6571707799998769</v>
      </c>
      <c r="AY41" s="15">
        <v>-10.568703239999948</v>
      </c>
      <c r="AZ41" s="15">
        <v>12.242010949999942</v>
      </c>
      <c r="BA41" s="15">
        <v>-32.618193960000006</v>
      </c>
      <c r="BB41" s="15">
        <v>-5.5267511300000525</v>
      </c>
      <c r="BC41" s="15">
        <v>-12.183887639999963</v>
      </c>
      <c r="BD41" s="15">
        <v>18.067932060000107</v>
      </c>
      <c r="BE41" s="15">
        <f t="shared" si="3"/>
        <v>-51.441288890000038</v>
      </c>
      <c r="BF41" s="16"/>
      <c r="BG41" s="15">
        <v>-12.362719380000049</v>
      </c>
      <c r="BH41" s="15">
        <v>-11.378668070000098</v>
      </c>
      <c r="BI41" s="15">
        <v>44.920563449999975</v>
      </c>
      <c r="BJ41" s="15">
        <v>-73.085367209999816</v>
      </c>
      <c r="BK41" s="15">
        <v>73.967992689999974</v>
      </c>
      <c r="BL41" s="15">
        <v>-19.555470350000178</v>
      </c>
      <c r="BM41" s="15">
        <v>27.306037850000106</v>
      </c>
      <c r="BN41" s="15">
        <v>10.568792400000202</v>
      </c>
      <c r="BO41" s="15">
        <v>-0.37149514000018247</v>
      </c>
      <c r="BP41" s="15">
        <v>-26.625676119999977</v>
      </c>
      <c r="BQ41" s="15">
        <v>-66.017002330000025</v>
      </c>
      <c r="BR41" s="15">
        <v>12.266407289999993</v>
      </c>
      <c r="BS41" s="15">
        <f t="shared" si="4"/>
        <v>-40.366604920000086</v>
      </c>
      <c r="BT41" s="16"/>
      <c r="BU41" s="15">
        <v>-0.21167630000000059</v>
      </c>
      <c r="BV41" s="15">
        <v>-6.5885490599999024</v>
      </c>
      <c r="BW41" s="15">
        <v>-36.503197200000031</v>
      </c>
      <c r="BX41" s="15">
        <v>-59.408659480000161</v>
      </c>
      <c r="BY41" s="15">
        <v>37.257441730000131</v>
      </c>
      <c r="BZ41" s="15">
        <v>43.329442799999967</v>
      </c>
      <c r="CA41" s="15">
        <v>-7.7349539900000437</v>
      </c>
      <c r="CB41" s="15">
        <v>-8.6848618899999188</v>
      </c>
      <c r="CC41" s="15">
        <v>-11.345342919999988</v>
      </c>
      <c r="CD41" s="15">
        <v>-1.2717096299999859</v>
      </c>
      <c r="CE41" s="15">
        <v>2.1730198299999319</v>
      </c>
      <c r="CF41" s="15">
        <v>-71.14159556000007</v>
      </c>
      <c r="CG41" s="15">
        <f t="shared" si="5"/>
        <v>-120.13064167000007</v>
      </c>
      <c r="CH41" s="16"/>
      <c r="CI41" s="15">
        <v>130.87788009000019</v>
      </c>
      <c r="CJ41" s="15">
        <v>-42.731919075594746</v>
      </c>
      <c r="CK41" s="15">
        <v>12.532165825594619</v>
      </c>
      <c r="CL41" s="15">
        <v>-148.53334086000007</v>
      </c>
      <c r="CM41" s="15">
        <v>-20.775452199999904</v>
      </c>
      <c r="CN41" s="15">
        <v>90.983540640000044</v>
      </c>
      <c r="CO41" s="15">
        <v>-27.288832890000037</v>
      </c>
      <c r="CP41" s="15">
        <v>-6.4916250799999951</v>
      </c>
      <c r="CQ41" s="15">
        <v>-58.916454279999996</v>
      </c>
      <c r="CR41" s="15">
        <v>-2.6966820399999474</v>
      </c>
      <c r="CS41" s="15">
        <v>64.335528330000159</v>
      </c>
      <c r="CT41" s="15">
        <v>-35.877786210000416</v>
      </c>
      <c r="CU41" s="15">
        <f t="shared" si="6"/>
        <v>-44.58297775000009</v>
      </c>
      <c r="CV41" s="16"/>
      <c r="CW41" s="15">
        <v>10.824761200000058</v>
      </c>
      <c r="CX41" s="15">
        <v>-85.051118639999842</v>
      </c>
      <c r="CY41" s="15">
        <v>206.56816611999989</v>
      </c>
      <c r="CZ41" s="15">
        <v>-31.655375464243846</v>
      </c>
      <c r="DA41" s="15">
        <v>-50.284833555756045</v>
      </c>
      <c r="DB41" s="15">
        <v>105.97268458999997</v>
      </c>
      <c r="DC41" s="15">
        <v>11.916353469999898</v>
      </c>
      <c r="DD41" s="15">
        <v>-20.116191339999755</v>
      </c>
      <c r="DE41" s="15">
        <v>21.004333403155169</v>
      </c>
      <c r="DF41" s="15">
        <v>13.523071646844677</v>
      </c>
      <c r="DG41" s="15">
        <v>-34.056045859999855</v>
      </c>
      <c r="DH41" s="15">
        <v>9.1673554999997968</v>
      </c>
      <c r="DI41" s="15">
        <f t="shared" si="7"/>
        <v>157.81316107000012</v>
      </c>
      <c r="DJ41" s="16"/>
      <c r="DK41" s="15">
        <v>-85.007821949999965</v>
      </c>
      <c r="DL41" s="15">
        <v>42.407838960000134</v>
      </c>
      <c r="DM41" s="15">
        <v>-34.964581570000078</v>
      </c>
      <c r="DN41" s="15">
        <v>-80.390003229999863</v>
      </c>
      <c r="DO41" s="15">
        <v>16.676241459999758</v>
      </c>
      <c r="DP41" s="15">
        <v>22.013546780000041</v>
      </c>
      <c r="DQ41" s="15">
        <v>1.6633888400001311</v>
      </c>
      <c r="DR41" s="15">
        <v>-23.979214769999942</v>
      </c>
      <c r="DS41" s="15">
        <v>37.654592319999807</v>
      </c>
      <c r="DT41" s="15">
        <v>-21.072989260000007</v>
      </c>
      <c r="DU41" s="15">
        <v>9.7322507500000626</v>
      </c>
      <c r="DV41" s="15">
        <v>-84.297772490000114</v>
      </c>
      <c r="DW41" s="15">
        <f t="shared" si="8"/>
        <v>-199.56452416000008</v>
      </c>
      <c r="DX41" s="16"/>
      <c r="DY41" s="15">
        <v>-42.574719449999876</v>
      </c>
      <c r="DZ41" s="15">
        <v>-76.246419620000239</v>
      </c>
      <c r="EA41" s="15">
        <v>-61.731213519999947</v>
      </c>
      <c r="EB41" s="15">
        <v>-52.689682909999988</v>
      </c>
      <c r="EC41" s="15">
        <v>-8.0569572000000136</v>
      </c>
      <c r="ED41" s="15">
        <v>12.077118220000195</v>
      </c>
      <c r="EE41" s="15">
        <v>-27.336443949999932</v>
      </c>
      <c r="EF41" s="15">
        <v>-100.35029770000024</v>
      </c>
      <c r="EG41" s="15">
        <v>-108.07036528999991</v>
      </c>
      <c r="EH41" s="15">
        <v>-40.993167080000099</v>
      </c>
      <c r="EI41" s="15">
        <v>-16.214884989999828</v>
      </c>
      <c r="EJ41" s="15">
        <v>-98.661468210000038</v>
      </c>
      <c r="EK41" s="15">
        <f t="shared" si="9"/>
        <v>-620.84850169999993</v>
      </c>
      <c r="EL41" s="16"/>
      <c r="EM41" s="15">
        <v>-52.965543000000054</v>
      </c>
      <c r="EN41" s="15">
        <v>107.93851899999993</v>
      </c>
      <c r="EO41" s="15">
        <v>9.4007680000000207</v>
      </c>
      <c r="EP41" s="15"/>
      <c r="EQ41" s="15"/>
      <c r="ER41" s="15"/>
      <c r="ES41" s="15"/>
      <c r="ET41" s="15"/>
      <c r="EU41" s="15"/>
      <c r="EV41" s="15"/>
      <c r="EW41" s="15"/>
      <c r="EX41" s="15"/>
      <c r="EY41" s="15">
        <f t="shared" si="10"/>
        <v>64.373743999999903</v>
      </c>
      <c r="EZ41" s="16"/>
    </row>
    <row r="42" spans="2:156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741</v>
      </c>
      <c r="C43" s="24">
        <v>-386.08351951999998</v>
      </c>
      <c r="D43" s="24">
        <v>-1060.0491994799997</v>
      </c>
      <c r="E43" s="24">
        <v>202.57079694999993</v>
      </c>
      <c r="F43" s="24">
        <v>-555.17433400000027</v>
      </c>
      <c r="G43" s="24">
        <v>308.23837735999984</v>
      </c>
      <c r="H43" s="24">
        <v>460.83396200000021</v>
      </c>
      <c r="I43" s="24">
        <v>-47.966296000000057</v>
      </c>
      <c r="J43" s="24">
        <v>-1051.3533490000004</v>
      </c>
      <c r="K43" s="24">
        <v>451.98740600000031</v>
      </c>
      <c r="L43" s="24">
        <v>169.03702517000022</v>
      </c>
      <c r="M43" s="24">
        <v>511.18342800000005</v>
      </c>
      <c r="N43" s="24">
        <v>1149.1832310000002</v>
      </c>
      <c r="O43" s="24">
        <f t="shared" si="0"/>
        <v>152.40752848000011</v>
      </c>
      <c r="P43" s="685"/>
      <c r="Q43" s="24">
        <v>-301.50118000000049</v>
      </c>
      <c r="R43" s="24">
        <v>-118.02894399999985</v>
      </c>
      <c r="S43" s="24">
        <v>505.04106200000024</v>
      </c>
      <c r="T43" s="24">
        <v>-252.81801900000005</v>
      </c>
      <c r="U43" s="24">
        <v>-352.44556499999993</v>
      </c>
      <c r="V43" s="24">
        <v>-1214.5322330000001</v>
      </c>
      <c r="W43" s="24">
        <v>231.17098800000008</v>
      </c>
      <c r="X43" s="24">
        <v>-14.665555999999924</v>
      </c>
      <c r="Y43" s="24">
        <v>-827.15295600000036</v>
      </c>
      <c r="Z43" s="24">
        <v>466.65467000000052</v>
      </c>
      <c r="AA43" s="24">
        <v>298.51316800000006</v>
      </c>
      <c r="AB43" s="24">
        <v>1298.8182159999999</v>
      </c>
      <c r="AC43" s="24">
        <f t="shared" si="1"/>
        <v>-280.94634900000005</v>
      </c>
      <c r="AD43" s="685"/>
      <c r="AE43" s="24">
        <v>-407.63741200000027</v>
      </c>
      <c r="AF43" s="24">
        <v>-166.62957900000029</v>
      </c>
      <c r="AG43" s="24">
        <v>382.78752200000019</v>
      </c>
      <c r="AH43" s="24">
        <v>-285.50325499999963</v>
      </c>
      <c r="AI43" s="24">
        <v>-602.07081300000016</v>
      </c>
      <c r="AJ43" s="24">
        <v>114.57836400000042</v>
      </c>
      <c r="AK43" s="24">
        <v>-31.889301000000614</v>
      </c>
      <c r="AL43" s="24">
        <v>427.34260399999994</v>
      </c>
      <c r="AM43" s="24">
        <v>483.38650199999984</v>
      </c>
      <c r="AN43" s="24">
        <v>106.42851400000043</v>
      </c>
      <c r="AO43" s="24">
        <v>-139.57693600000007</v>
      </c>
      <c r="AP43" s="24">
        <v>768.41853700000013</v>
      </c>
      <c r="AQ43" s="24">
        <f t="shared" si="2"/>
        <v>649.63474699999983</v>
      </c>
      <c r="AR43" s="685"/>
      <c r="AS43" s="24">
        <v>-354.97428600000018</v>
      </c>
      <c r="AT43" s="24">
        <v>-94.038618999999613</v>
      </c>
      <c r="AU43" s="24">
        <v>684.01650099999983</v>
      </c>
      <c r="AV43" s="24">
        <v>-245.70784599999993</v>
      </c>
      <c r="AW43" s="24">
        <v>215.74238500000001</v>
      </c>
      <c r="AX43" s="24">
        <v>-938.80070499999988</v>
      </c>
      <c r="AY43" s="24">
        <v>-587.17398699999967</v>
      </c>
      <c r="AZ43" s="24">
        <v>24.978623999999655</v>
      </c>
      <c r="BA43" s="24">
        <v>-457.287688</v>
      </c>
      <c r="BB43" s="24">
        <v>284.89021900000023</v>
      </c>
      <c r="BC43" s="24">
        <v>163.12915499999986</v>
      </c>
      <c r="BD43" s="24">
        <v>422.8744729999998</v>
      </c>
      <c r="BE43" s="24">
        <f t="shared" si="3"/>
        <v>-882.35177399999998</v>
      </c>
      <c r="BF43" s="685"/>
      <c r="BG43" s="24">
        <v>-1645.3723039999998</v>
      </c>
      <c r="BH43" s="24">
        <v>98.195039000000179</v>
      </c>
      <c r="BI43" s="24">
        <v>1025.5491889999998</v>
      </c>
      <c r="BJ43" s="24">
        <v>-106.26987800000006</v>
      </c>
      <c r="BK43" s="24">
        <v>-313.8218439999996</v>
      </c>
      <c r="BL43" s="24">
        <v>-1139.4296280000003</v>
      </c>
      <c r="BM43" s="24">
        <v>179.40360200000021</v>
      </c>
      <c r="BN43" s="24">
        <v>384.66849099999934</v>
      </c>
      <c r="BO43" s="24">
        <v>1064.3729560000004</v>
      </c>
      <c r="BP43" s="24">
        <v>-2707.1705170000009</v>
      </c>
      <c r="BQ43" s="24">
        <v>942.69915900000058</v>
      </c>
      <c r="BR43" s="24">
        <v>2448.0913899999996</v>
      </c>
      <c r="BS43" s="24">
        <f t="shared" si="4"/>
        <v>230.91565499999979</v>
      </c>
      <c r="BT43" s="685"/>
      <c r="BU43" s="24">
        <v>-3797.1223909999994</v>
      </c>
      <c r="BV43" s="24">
        <v>666.72557999999992</v>
      </c>
      <c r="BW43" s="24">
        <v>1083.9629459999994</v>
      </c>
      <c r="BX43" s="24">
        <v>117.17480300000045</v>
      </c>
      <c r="BY43" s="24">
        <v>-71.610115999999721</v>
      </c>
      <c r="BZ43" s="24">
        <v>336.95933000000002</v>
      </c>
      <c r="CA43" s="24">
        <v>-132.89596600000061</v>
      </c>
      <c r="CB43" s="24">
        <v>-177.51967799999943</v>
      </c>
      <c r="CC43" s="24">
        <v>354.81030399999975</v>
      </c>
      <c r="CD43" s="24">
        <v>-144.62770599999953</v>
      </c>
      <c r="CE43" s="24">
        <v>308.74492899999939</v>
      </c>
      <c r="CF43" s="24">
        <v>231.44850500000047</v>
      </c>
      <c r="CG43" s="24">
        <f t="shared" si="5"/>
        <v>-1223.9494599999991</v>
      </c>
      <c r="CH43" s="685"/>
      <c r="CI43" s="24">
        <v>-1325.646066</v>
      </c>
      <c r="CJ43" s="24">
        <v>886.98362399999974</v>
      </c>
      <c r="CK43" s="24">
        <v>-1719.6348119999998</v>
      </c>
      <c r="CL43" s="24">
        <v>1055.5004530000001</v>
      </c>
      <c r="CM43" s="24">
        <v>-736.18493000000058</v>
      </c>
      <c r="CN43" s="24">
        <v>274.96225099999981</v>
      </c>
      <c r="CO43" s="24">
        <v>374.2914400000011</v>
      </c>
      <c r="CP43" s="24">
        <v>314.27174899999932</v>
      </c>
      <c r="CQ43" s="24">
        <v>-2021.5207809999993</v>
      </c>
      <c r="CR43" s="24">
        <v>1716.3408749999994</v>
      </c>
      <c r="CS43" s="24">
        <v>861.34546100000057</v>
      </c>
      <c r="CT43" s="24">
        <v>82.943905999999686</v>
      </c>
      <c r="CU43" s="24">
        <f t="shared" si="6"/>
        <v>-236.34683000000001</v>
      </c>
      <c r="CV43" s="685"/>
      <c r="CW43" s="24">
        <v>-131.10916700000018</v>
      </c>
      <c r="CX43" s="24">
        <v>651.79490099999998</v>
      </c>
      <c r="CY43" s="24">
        <v>437.95245400000016</v>
      </c>
      <c r="CZ43" s="24">
        <v>70.761013999999818</v>
      </c>
      <c r="DA43" s="24">
        <v>-266.82718800000004</v>
      </c>
      <c r="DB43" s="24">
        <v>240.1215230000002</v>
      </c>
      <c r="DC43" s="24">
        <v>161.76809600000024</v>
      </c>
      <c r="DD43" s="24">
        <v>32.409791999999754</v>
      </c>
      <c r="DE43" s="24">
        <v>36.865340999999688</v>
      </c>
      <c r="DF43" s="24">
        <v>-741.78242499999908</v>
      </c>
      <c r="DG43" s="24">
        <v>-107.36517500000022</v>
      </c>
      <c r="DH43" s="24">
        <v>-674.29843800000049</v>
      </c>
      <c r="DI43" s="24">
        <f t="shared" si="7"/>
        <v>-289.70927200000028</v>
      </c>
      <c r="DJ43" s="685"/>
      <c r="DK43" s="24">
        <v>53.111363000000409</v>
      </c>
      <c r="DL43" s="24">
        <v>50.979068999999328</v>
      </c>
      <c r="DM43" s="24">
        <v>5.5814550000002328</v>
      </c>
      <c r="DN43" s="24">
        <v>-46.028500999999579</v>
      </c>
      <c r="DO43" s="24">
        <v>83.018557999999501</v>
      </c>
      <c r="DP43" s="24">
        <v>-228.97889299999946</v>
      </c>
      <c r="DQ43" s="24">
        <v>116.86586999999938</v>
      </c>
      <c r="DR43" s="24">
        <v>-691.59894299999939</v>
      </c>
      <c r="DS43" s="24">
        <v>-407.40634500000021</v>
      </c>
      <c r="DT43" s="24">
        <v>-511.55298500000009</v>
      </c>
      <c r="DU43" s="24">
        <v>-248.36964499999993</v>
      </c>
      <c r="DV43" s="24">
        <v>505.40520599999945</v>
      </c>
      <c r="DW43" s="24">
        <f t="shared" si="8"/>
        <v>-1318.9737910000003</v>
      </c>
      <c r="DX43" s="685"/>
      <c r="DY43" s="24">
        <v>-508.26243599999964</v>
      </c>
      <c r="DZ43" s="24">
        <v>260.27046900000028</v>
      </c>
      <c r="EA43" s="24">
        <v>-544.73995999999988</v>
      </c>
      <c r="EB43" s="24">
        <v>-215.51321699999994</v>
      </c>
      <c r="EC43" s="24">
        <v>-560.81399600000077</v>
      </c>
      <c r="ED43" s="24">
        <v>-534.07500199999913</v>
      </c>
      <c r="EE43" s="24">
        <v>-108.34919900000023</v>
      </c>
      <c r="EF43" s="24">
        <v>-70.377923000000351</v>
      </c>
      <c r="EG43" s="24">
        <v>205.11095400000011</v>
      </c>
      <c r="EH43" s="24">
        <v>659.5473203099998</v>
      </c>
      <c r="EI43" s="24">
        <v>453.89166400000045</v>
      </c>
      <c r="EJ43" s="24">
        <v>550.86239514999954</v>
      </c>
      <c r="EK43" s="24">
        <f t="shared" si="9"/>
        <v>-412.44893053999965</v>
      </c>
      <c r="EL43" s="685"/>
      <c r="EM43" s="24">
        <v>-41.967349789999048</v>
      </c>
      <c r="EN43" s="24">
        <v>864.7158631899996</v>
      </c>
      <c r="EO43" s="24">
        <v>511.94099025999992</v>
      </c>
      <c r="EP43" s="24"/>
      <c r="EQ43" s="24"/>
      <c r="ER43" s="24"/>
      <c r="ES43" s="24"/>
      <c r="ET43" s="24"/>
      <c r="EU43" s="24"/>
      <c r="EV43" s="24"/>
      <c r="EW43" s="24"/>
      <c r="EX43" s="24"/>
      <c r="EY43" s="24">
        <f t="shared" si="10"/>
        <v>1334.6895036600004</v>
      </c>
      <c r="EZ43" s="685"/>
    </row>
    <row r="44" spans="2:156" x14ac:dyDescent="0.25">
      <c r="B44" s="114" t="s">
        <v>682</v>
      </c>
    </row>
    <row r="45" spans="2:156" x14ac:dyDescent="0.25">
      <c r="B45" s="114" t="s">
        <v>696</v>
      </c>
    </row>
    <row r="46" spans="2:156" x14ac:dyDescent="0.25">
      <c r="B46" s="114" t="s">
        <v>735</v>
      </c>
    </row>
    <row r="47" spans="2:156" x14ac:dyDescent="0.25">
      <c r="B47" s="114" t="s">
        <v>742</v>
      </c>
    </row>
  </sheetData>
  <mergeCells count="11">
    <mergeCell ref="DY5:EK5"/>
    <mergeCell ref="EM5:EY5"/>
    <mergeCell ref="BU5:CG5"/>
    <mergeCell ref="CI5:CU5"/>
    <mergeCell ref="CW5:DI5"/>
    <mergeCell ref="DK5:DW5"/>
    <mergeCell ref="C5:O5"/>
    <mergeCell ref="Q5:AC5"/>
    <mergeCell ref="AE5:AQ5"/>
    <mergeCell ref="AS5:BE5"/>
    <mergeCell ref="BG5:BS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  <ignoredError sqref="C44:EX45 C20:EO4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EZ47"/>
  <sheetViews>
    <sheetView zoomScaleNormal="100" workbookViewId="0">
      <pane xSplit="2" ySplit="6" topLeftCell="EJ23" activePane="bottomRight" state="frozen"/>
      <selection activeCell="B43" sqref="B43"/>
      <selection pane="topRight" activeCell="B43" sqref="B43"/>
      <selection pane="bottomLeft" activeCell="B43" sqref="B43"/>
      <selection pane="bottomRight" activeCell="EZ42" sqref="EZ4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5" width="10.140625" style="9" customWidth="1"/>
    <col min="146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710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734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/>
      <c r="EQ6" s="701"/>
      <c r="ER6" s="701"/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-370.40600850504552</v>
      </c>
      <c r="D7" s="542">
        <v>994.76820518195291</v>
      </c>
      <c r="E7" s="542">
        <v>628.21651307680122</v>
      </c>
      <c r="F7" s="542">
        <v>-257.74466369711172</v>
      </c>
      <c r="G7" s="542">
        <v>407.88363276897098</v>
      </c>
      <c r="H7" s="542">
        <v>1096.1088078167963</v>
      </c>
      <c r="I7" s="542">
        <v>223.06080557725409</v>
      </c>
      <c r="J7" s="542">
        <v>958.71785802661088</v>
      </c>
      <c r="K7" s="542">
        <v>971.03387749113745</v>
      </c>
      <c r="L7" s="542">
        <v>1027.7818611225393</v>
      </c>
      <c r="M7" s="542">
        <v>1268.6754042195714</v>
      </c>
      <c r="N7" s="542">
        <v>1959.9143732408147</v>
      </c>
      <c r="O7" s="542">
        <f t="shared" ref="O7:O44" si="0">+SUM(C7:N7)</f>
        <v>8908.0106663202932</v>
      </c>
      <c r="P7" s="573"/>
      <c r="Q7" s="542">
        <v>-47.21609806204242</v>
      </c>
      <c r="R7" s="542">
        <v>910.9534367510405</v>
      </c>
      <c r="S7" s="542">
        <v>559.45412894762353</v>
      </c>
      <c r="T7" s="542">
        <v>320.58012561516534</v>
      </c>
      <c r="U7" s="542">
        <v>544.2478797661181</v>
      </c>
      <c r="V7" s="542">
        <v>862.86478598087751</v>
      </c>
      <c r="W7" s="542">
        <v>779.58888759190722</v>
      </c>
      <c r="X7" s="542">
        <v>1012.4356987772537</v>
      </c>
      <c r="Y7" s="542">
        <v>890.81527683105242</v>
      </c>
      <c r="Z7" s="542">
        <v>1126.580990529684</v>
      </c>
      <c r="AA7" s="542">
        <v>1293.9738729404837</v>
      </c>
      <c r="AB7" s="542">
        <v>2295.5965497761904</v>
      </c>
      <c r="AC7" s="542">
        <f t="shared" ref="AC7:AC44" si="1">+SUM(Q7:AB7)</f>
        <v>10549.875535445353</v>
      </c>
      <c r="AD7" s="573"/>
      <c r="AE7" s="542">
        <v>-395.77816354619245</v>
      </c>
      <c r="AF7" s="542">
        <v>365.54472070197016</v>
      </c>
      <c r="AG7" s="542">
        <v>800.64381064212239</v>
      </c>
      <c r="AH7" s="542">
        <v>-301.86061156697133</v>
      </c>
      <c r="AI7" s="542">
        <v>742.10516077050625</v>
      </c>
      <c r="AJ7" s="542">
        <v>873.24850418847427</v>
      </c>
      <c r="AK7" s="542">
        <v>-181.454941965329</v>
      </c>
      <c r="AL7" s="542">
        <v>317.31263904873549</v>
      </c>
      <c r="AM7" s="542">
        <v>367.74084019461043</v>
      </c>
      <c r="AN7" s="542">
        <v>739.82369408185787</v>
      </c>
      <c r="AO7" s="542">
        <v>413.8256296072052</v>
      </c>
      <c r="AP7" s="542">
        <v>2742.4663634395811</v>
      </c>
      <c r="AQ7" s="542">
        <f t="shared" ref="AQ7:AQ44" si="2">+SUM(AE7:AP7)</f>
        <v>6483.6176455965706</v>
      </c>
      <c r="AR7" s="573"/>
      <c r="AS7" s="542">
        <v>-260.71817755039228</v>
      </c>
      <c r="AT7" s="542">
        <v>641.99388791783053</v>
      </c>
      <c r="AU7" s="542">
        <v>963.33857463807226</v>
      </c>
      <c r="AV7" s="542">
        <v>26.206826703588376</v>
      </c>
      <c r="AW7" s="542">
        <v>158.57090213221022</v>
      </c>
      <c r="AX7" s="542">
        <v>674.53740497972922</v>
      </c>
      <c r="AY7" s="542">
        <v>393.06957012189332</v>
      </c>
      <c r="AZ7" s="542">
        <v>470.60882197188835</v>
      </c>
      <c r="BA7" s="542">
        <v>823.97010529183399</v>
      </c>
      <c r="BB7" s="542">
        <v>467.31052264954201</v>
      </c>
      <c r="BC7" s="542">
        <v>1067.8565862140879</v>
      </c>
      <c r="BD7" s="542">
        <v>2093.3196813032018</v>
      </c>
      <c r="BE7" s="542">
        <f t="shared" ref="BE7:BE44" si="3">+SUM(AS7:BD7)</f>
        <v>7520.0647063734859</v>
      </c>
      <c r="BF7" s="573"/>
      <c r="BG7" s="542">
        <v>-275.21064922165874</v>
      </c>
      <c r="BH7" s="542">
        <v>608.65425614541823</v>
      </c>
      <c r="BI7" s="542">
        <v>1074.4156738190977</v>
      </c>
      <c r="BJ7" s="542">
        <v>-26.938278149257258</v>
      </c>
      <c r="BK7" s="542">
        <v>283.45634511049843</v>
      </c>
      <c r="BL7" s="542">
        <v>535.6202102685811</v>
      </c>
      <c r="BM7" s="542">
        <v>-212.20623539452527</v>
      </c>
      <c r="BN7" s="542">
        <v>370.16893810716419</v>
      </c>
      <c r="BO7" s="542">
        <v>324.77755228901196</v>
      </c>
      <c r="BP7" s="542">
        <v>668.02325336729018</v>
      </c>
      <c r="BQ7" s="542">
        <v>701.57353332713319</v>
      </c>
      <c r="BR7" s="542">
        <v>2563.7102977692125</v>
      </c>
      <c r="BS7" s="542">
        <f t="shared" ref="BS7:BS44" si="4">+SUM(BG7:BR7)</f>
        <v>6616.0448974379669</v>
      </c>
      <c r="BT7" s="573"/>
      <c r="BU7" s="542">
        <v>-260.41619493951771</v>
      </c>
      <c r="BV7" s="542">
        <v>460.96362351176913</v>
      </c>
      <c r="BW7" s="542">
        <v>844.13530291596635</v>
      </c>
      <c r="BX7" s="542">
        <v>157.2366750064084</v>
      </c>
      <c r="BY7" s="542">
        <v>200.17498566905624</v>
      </c>
      <c r="BZ7" s="542">
        <v>289.2731678666928</v>
      </c>
      <c r="CA7" s="542">
        <v>124.44023488463517</v>
      </c>
      <c r="CB7" s="542">
        <v>354.81463218681711</v>
      </c>
      <c r="CC7" s="542">
        <v>363.71556304000751</v>
      </c>
      <c r="CD7" s="542">
        <v>194.02862836866825</v>
      </c>
      <c r="CE7" s="542">
        <v>120.8140946120393</v>
      </c>
      <c r="CF7" s="542">
        <v>1515.5934287845375</v>
      </c>
      <c r="CG7" s="542">
        <f t="shared" ref="CG7:CG44" si="5">+SUM(BU7:CF7)</f>
        <v>4364.7741419070799</v>
      </c>
      <c r="CH7" s="573"/>
      <c r="CI7" s="542">
        <v>-12.495154045887602</v>
      </c>
      <c r="CJ7" s="542">
        <v>365.74065025970049</v>
      </c>
      <c r="CK7" s="542">
        <v>271.92226880895214</v>
      </c>
      <c r="CL7" s="542">
        <v>-78.031117985512083</v>
      </c>
      <c r="CM7" s="542">
        <v>242.27722967190221</v>
      </c>
      <c r="CN7" s="542">
        <v>651.96301972004835</v>
      </c>
      <c r="CO7" s="542">
        <v>697.12486614149725</v>
      </c>
      <c r="CP7" s="542">
        <v>275.44755973269707</v>
      </c>
      <c r="CQ7" s="542">
        <v>549.46953374900318</v>
      </c>
      <c r="CR7" s="542">
        <v>218.33700008778578</v>
      </c>
      <c r="CS7" s="542">
        <v>429.65706006221831</v>
      </c>
      <c r="CT7" s="542">
        <v>2560.7899422315859</v>
      </c>
      <c r="CU7" s="542">
        <f t="shared" ref="CU7:CU44" si="6">+SUM(CI7:CT7)</f>
        <v>6172.2028584339905</v>
      </c>
      <c r="CV7" s="573"/>
      <c r="CW7" s="542">
        <v>-137.21804609021615</v>
      </c>
      <c r="CX7" s="542">
        <v>428.00060919348743</v>
      </c>
      <c r="CY7" s="542">
        <v>-89.771233877506347</v>
      </c>
      <c r="CZ7" s="542">
        <v>540.63184691273523</v>
      </c>
      <c r="DA7" s="542">
        <v>1545.8072334190817</v>
      </c>
      <c r="DB7" s="542">
        <v>1045.2505005395319</v>
      </c>
      <c r="DC7" s="542">
        <v>744.34471742744722</v>
      </c>
      <c r="DD7" s="542">
        <v>776.82746194569404</v>
      </c>
      <c r="DE7" s="542">
        <v>-133.86813729829191</v>
      </c>
      <c r="DF7" s="542">
        <v>619.06051503247613</v>
      </c>
      <c r="DG7" s="542">
        <v>448.0052589320876</v>
      </c>
      <c r="DH7" s="542">
        <v>1888.5169264764488</v>
      </c>
      <c r="DI7" s="542">
        <f t="shared" ref="DI7:DI44" si="7">+SUM(CW7:DH7)</f>
        <v>7675.5876526129769</v>
      </c>
      <c r="DJ7" s="573"/>
      <c r="DK7" s="542">
        <v>97.578600400079495</v>
      </c>
      <c r="DL7" s="542">
        <v>434.32844082562565</v>
      </c>
      <c r="DM7" s="542">
        <v>-44.102308302994516</v>
      </c>
      <c r="DN7" s="542">
        <v>-90.745099810718784</v>
      </c>
      <c r="DO7" s="542">
        <v>390.55107579467926</v>
      </c>
      <c r="DP7" s="542">
        <v>278.46091926232293</v>
      </c>
      <c r="DQ7" s="542">
        <v>409.55837293007335</v>
      </c>
      <c r="DR7" s="542">
        <v>570.56729056913355</v>
      </c>
      <c r="DS7" s="542">
        <v>-376.3104080766484</v>
      </c>
      <c r="DT7" s="542">
        <v>379.06968453459604</v>
      </c>
      <c r="DU7" s="542">
        <v>-8.5401909165339021</v>
      </c>
      <c r="DV7" s="542">
        <v>2291.2592806322164</v>
      </c>
      <c r="DW7" s="542">
        <f t="shared" ref="DW7:DW44" si="8">+SUM(DK7:DV7)</f>
        <v>4331.6756578418308</v>
      </c>
      <c r="DX7" s="573"/>
      <c r="DY7" s="542">
        <v>-488.89956754106151</v>
      </c>
      <c r="DZ7" s="542">
        <v>636.96446976255811</v>
      </c>
      <c r="EA7" s="542">
        <v>-291.47330355163467</v>
      </c>
      <c r="EB7" s="542">
        <v>-233.69869416451411</v>
      </c>
      <c r="EC7" s="542">
        <v>-414.55900830766086</v>
      </c>
      <c r="ED7" s="542">
        <v>461.38231403327109</v>
      </c>
      <c r="EE7" s="542">
        <v>-73.163257493931724</v>
      </c>
      <c r="EF7" s="542">
        <v>83.354615344482227</v>
      </c>
      <c r="EG7" s="542">
        <v>18.408092573800332</v>
      </c>
      <c r="EH7" s="542">
        <v>281.72393432395916</v>
      </c>
      <c r="EI7" s="542">
        <v>558.30905983370894</v>
      </c>
      <c r="EJ7" s="542">
        <v>1333.5305948521038</v>
      </c>
      <c r="EK7" s="542">
        <f t="shared" ref="EK7:EK44" si="9">+SUM(DY7:EJ7)</f>
        <v>1871.8792496650808</v>
      </c>
      <c r="EL7" s="573"/>
      <c r="EM7" s="542">
        <v>-270.41540813737697</v>
      </c>
      <c r="EN7" s="542">
        <v>800.99074312880202</v>
      </c>
      <c r="EO7" s="542">
        <v>238.68275856972787</v>
      </c>
      <c r="EP7" s="542"/>
      <c r="EQ7" s="542"/>
      <c r="ER7" s="542"/>
      <c r="ES7" s="542"/>
      <c r="ET7" s="542"/>
      <c r="EU7" s="542"/>
      <c r="EV7" s="542"/>
      <c r="EW7" s="542"/>
      <c r="EX7" s="542"/>
      <c r="EY7" s="542">
        <f t="shared" ref="EY7:EY44" si="10">+SUM(EM7:EX7)</f>
        <v>769.25809356115292</v>
      </c>
      <c r="EZ7" s="573"/>
    </row>
    <row r="8" spans="2:156" ht="15.75" x14ac:dyDescent="0.25">
      <c r="B8" s="688" t="s">
        <v>94</v>
      </c>
      <c r="C8" s="521">
        <f>+C9+C10</f>
        <v>118.14254086919746</v>
      </c>
      <c r="D8" s="521">
        <f t="shared" ref="D8:N8" si="11">+D9+D10</f>
        <v>338.93253786623791</v>
      </c>
      <c r="E8" s="521">
        <f t="shared" si="11"/>
        <v>132.92428274599212</v>
      </c>
      <c r="F8" s="521">
        <f t="shared" si="11"/>
        <v>156.73580137119532</v>
      </c>
      <c r="G8" s="521">
        <f t="shared" si="11"/>
        <v>181.06233056338306</v>
      </c>
      <c r="H8" s="521">
        <f t="shared" si="11"/>
        <v>121.21535298219709</v>
      </c>
      <c r="I8" s="521">
        <f t="shared" si="11"/>
        <v>123.59956792069266</v>
      </c>
      <c r="J8" s="521">
        <f t="shared" si="11"/>
        <v>286.66358636764767</v>
      </c>
      <c r="K8" s="521">
        <f t="shared" si="11"/>
        <v>261.10680278477253</v>
      </c>
      <c r="L8" s="521">
        <f t="shared" si="11"/>
        <v>412.34604096659797</v>
      </c>
      <c r="M8" s="521">
        <f t="shared" si="11"/>
        <v>150.88705737891331</v>
      </c>
      <c r="N8" s="521">
        <f t="shared" si="11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2">+R9+R10</f>
        <v>627.35258965656453</v>
      </c>
      <c r="S8" s="521">
        <f t="shared" si="12"/>
        <v>386.4954374132202</v>
      </c>
      <c r="T8" s="521">
        <f t="shared" si="12"/>
        <v>392.76362656587355</v>
      </c>
      <c r="U8" s="521">
        <f t="shared" si="12"/>
        <v>428.78454975374132</v>
      </c>
      <c r="V8" s="521">
        <f t="shared" si="12"/>
        <v>705.51399910507291</v>
      </c>
      <c r="W8" s="521">
        <f t="shared" si="12"/>
        <v>432.91584589527594</v>
      </c>
      <c r="X8" s="521">
        <f t="shared" si="12"/>
        <v>296.21777661842566</v>
      </c>
      <c r="Y8" s="521">
        <f t="shared" si="12"/>
        <v>664.9180316035737</v>
      </c>
      <c r="Z8" s="521">
        <f t="shared" si="12"/>
        <v>286.84778489209071</v>
      </c>
      <c r="AA8" s="521">
        <f t="shared" si="12"/>
        <v>252.18128403829337</v>
      </c>
      <c r="AB8" s="521">
        <f t="shared" si="12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3">+AG9+AG10</f>
        <v>1034.7923122973718</v>
      </c>
      <c r="AH8" s="521">
        <f t="shared" si="13"/>
        <v>657.68651347309651</v>
      </c>
      <c r="AI8" s="521">
        <f t="shared" si="13"/>
        <v>226.13000665482099</v>
      </c>
      <c r="AJ8" s="521">
        <f t="shared" si="13"/>
        <v>577.88428859515147</v>
      </c>
      <c r="AK8" s="521">
        <f t="shared" si="13"/>
        <v>233.09603892873372</v>
      </c>
      <c r="AL8" s="521">
        <f t="shared" si="13"/>
        <v>295.93066351183586</v>
      </c>
      <c r="AM8" s="521">
        <f t="shared" si="13"/>
        <v>388.62857694372224</v>
      </c>
      <c r="AN8" s="521">
        <f t="shared" si="13"/>
        <v>257.22860897009502</v>
      </c>
      <c r="AO8" s="521">
        <f t="shared" si="13"/>
        <v>505.04095898444575</v>
      </c>
      <c r="AP8" s="521">
        <f t="shared" si="13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4">+AU9+AU10</f>
        <v>533.45502160670094</v>
      </c>
      <c r="AV8" s="521">
        <f t="shared" si="14"/>
        <v>1443.0296731004173</v>
      </c>
      <c r="AW8" s="521">
        <f t="shared" si="14"/>
        <v>954.93907032723519</v>
      </c>
      <c r="AX8" s="521">
        <f t="shared" si="14"/>
        <v>1832.4383524420823</v>
      </c>
      <c r="AY8" s="521">
        <f t="shared" si="14"/>
        <v>374.30081249183172</v>
      </c>
      <c r="AZ8" s="521">
        <f t="shared" si="14"/>
        <v>879.86102586119057</v>
      </c>
      <c r="BA8" s="521">
        <f t="shared" si="14"/>
        <v>1381.1399772005816</v>
      </c>
      <c r="BB8" s="521">
        <f t="shared" si="14"/>
        <v>787.55145819836082</v>
      </c>
      <c r="BC8" s="521">
        <f t="shared" si="14"/>
        <v>793.5317420321752</v>
      </c>
      <c r="BD8" s="521">
        <f t="shared" si="14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5">+BH9+BH10</f>
        <v>790.20977001746382</v>
      </c>
      <c r="BI8" s="521">
        <f t="shared" si="15"/>
        <v>1007.9928382714094</v>
      </c>
      <c r="BJ8" s="521">
        <f t="shared" si="15"/>
        <v>376.1666626623819</v>
      </c>
      <c r="BK8" s="521">
        <f t="shared" si="15"/>
        <v>2666.3371032100204</v>
      </c>
      <c r="BL8" s="521">
        <f t="shared" si="15"/>
        <v>475.07771318454087</v>
      </c>
      <c r="BM8" s="521">
        <f t="shared" si="15"/>
        <v>231.62868243594448</v>
      </c>
      <c r="BN8" s="521">
        <f t="shared" si="15"/>
        <v>341.41369418522299</v>
      </c>
      <c r="BO8" s="521">
        <f t="shared" si="15"/>
        <v>650.78374085400844</v>
      </c>
      <c r="BP8" s="521">
        <f t="shared" si="15"/>
        <v>299.2380451677011</v>
      </c>
      <c r="BQ8" s="521">
        <f t="shared" si="15"/>
        <v>235.1460637270269</v>
      </c>
      <c r="BR8" s="521">
        <f t="shared" si="15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6">+BV9+BV10</f>
        <v>186.14127509703607</v>
      </c>
      <c r="BW8" s="521">
        <f t="shared" si="16"/>
        <v>913.66114736103532</v>
      </c>
      <c r="BX8" s="521">
        <f t="shared" si="16"/>
        <v>189.02467132039388</v>
      </c>
      <c r="BY8" s="521">
        <f t="shared" si="16"/>
        <v>559.4267382139999</v>
      </c>
      <c r="BZ8" s="521">
        <f t="shared" si="16"/>
        <v>424.33175112600003</v>
      </c>
      <c r="CA8" s="521">
        <f t="shared" si="16"/>
        <v>299.59329552499997</v>
      </c>
      <c r="CB8" s="521">
        <f t="shared" si="16"/>
        <v>233.28203893</v>
      </c>
      <c r="CC8" s="521">
        <f t="shared" si="16"/>
        <v>694.23077881353743</v>
      </c>
      <c r="CD8" s="521">
        <f t="shared" si="16"/>
        <v>468.89053693400001</v>
      </c>
      <c r="CE8" s="521">
        <f t="shared" si="16"/>
        <v>416.68757012200001</v>
      </c>
      <c r="CF8" s="521">
        <f t="shared" si="16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7">+CJ9+CJ10</f>
        <v>188.11171728899998</v>
      </c>
      <c r="CK8" s="521">
        <f t="shared" si="17"/>
        <v>462.68415853099998</v>
      </c>
      <c r="CL8" s="521">
        <f t="shared" si="17"/>
        <v>231.09586520899998</v>
      </c>
      <c r="CM8" s="521">
        <f t="shared" si="17"/>
        <v>580.68928816099992</v>
      </c>
      <c r="CN8" s="521">
        <f t="shared" si="17"/>
        <v>1443.9078535606534</v>
      </c>
      <c r="CO8" s="521">
        <f t="shared" si="17"/>
        <v>321.32332685</v>
      </c>
      <c r="CP8" s="521">
        <f t="shared" si="17"/>
        <v>329.40676524000003</v>
      </c>
      <c r="CQ8" s="521">
        <f t="shared" si="17"/>
        <v>686.090100366</v>
      </c>
      <c r="CR8" s="521">
        <f t="shared" si="17"/>
        <v>717.78224699600014</v>
      </c>
      <c r="CS8" s="521">
        <f t="shared" si="17"/>
        <v>251.56273549299999</v>
      </c>
      <c r="CT8" s="521">
        <f t="shared" si="17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8">+CX9+CX10</f>
        <v>118.66938755500001</v>
      </c>
      <c r="CY8" s="521">
        <f t="shared" si="18"/>
        <v>830.18359988299994</v>
      </c>
      <c r="CZ8" s="521">
        <f t="shared" si="18"/>
        <v>1022.4016828129999</v>
      </c>
      <c r="DA8" s="521">
        <f t="shared" si="18"/>
        <v>532.93223840999997</v>
      </c>
      <c r="DB8" s="521">
        <f t="shared" si="18"/>
        <v>746.90607556099997</v>
      </c>
      <c r="DC8" s="521">
        <f t="shared" si="18"/>
        <v>153.81246988599997</v>
      </c>
      <c r="DD8" s="521">
        <f t="shared" si="18"/>
        <v>163.45689211199999</v>
      </c>
      <c r="DE8" s="521">
        <f t="shared" si="18"/>
        <v>278.46091897999997</v>
      </c>
      <c r="DF8" s="521">
        <f t="shared" si="18"/>
        <v>386.51934008400008</v>
      </c>
      <c r="DG8" s="521">
        <f t="shared" si="18"/>
        <v>334.750214363</v>
      </c>
      <c r="DH8" s="521">
        <f t="shared" si="18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19">+DL9+DL10</f>
        <v>143.451819339</v>
      </c>
      <c r="DM8" s="521">
        <f t="shared" si="19"/>
        <v>343.63526878700003</v>
      </c>
      <c r="DN8" s="521">
        <f t="shared" si="19"/>
        <v>150.54183199100001</v>
      </c>
      <c r="DO8" s="521">
        <f t="shared" si="19"/>
        <v>210.80255426799999</v>
      </c>
      <c r="DP8" s="521">
        <f t="shared" si="19"/>
        <v>261.41096935999997</v>
      </c>
      <c r="DQ8" s="521">
        <f t="shared" si="19"/>
        <v>159.81152897499999</v>
      </c>
      <c r="DR8" s="521">
        <f t="shared" si="19"/>
        <v>167.376881064</v>
      </c>
      <c r="DS8" s="521">
        <f t="shared" si="19"/>
        <v>238.67213048999997</v>
      </c>
      <c r="DT8" s="521">
        <f t="shared" si="19"/>
        <v>820.23666694099995</v>
      </c>
      <c r="DU8" s="521">
        <f t="shared" si="19"/>
        <v>415.15716053800003</v>
      </c>
      <c r="DV8" s="521">
        <f t="shared" si="19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0">+DZ9+DZ10</f>
        <v>141.40865967400001</v>
      </c>
      <c r="EA8" s="521">
        <f t="shared" si="20"/>
        <v>456.5215968</v>
      </c>
      <c r="EB8" s="521">
        <f t="shared" si="20"/>
        <v>681.59250095200014</v>
      </c>
      <c r="EC8" s="521">
        <f t="shared" si="20"/>
        <v>325.02702837700002</v>
      </c>
      <c r="ED8" s="521">
        <f t="shared" si="20"/>
        <v>255.54372057900002</v>
      </c>
      <c r="EE8" s="521">
        <f t="shared" si="20"/>
        <v>251.11359563600001</v>
      </c>
      <c r="EF8" s="521">
        <f t="shared" si="20"/>
        <v>192.37513718299999</v>
      </c>
      <c r="EG8" s="521">
        <f t="shared" si="20"/>
        <v>227.22597858199998</v>
      </c>
      <c r="EH8" s="521">
        <f t="shared" si="20"/>
        <v>788.38326543500011</v>
      </c>
      <c r="EI8" s="521">
        <f t="shared" si="20"/>
        <v>421.86618703200003</v>
      </c>
      <c r="EJ8" s="521">
        <f t="shared" si="20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X8" si="21">+EN9+EN10</f>
        <v>794.51704290500004</v>
      </c>
      <c r="EO8" s="521">
        <f t="shared" si="21"/>
        <v>418.74879229700002</v>
      </c>
      <c r="EP8" s="521"/>
      <c r="EQ8" s="521"/>
      <c r="ER8" s="521"/>
      <c r="ES8" s="521"/>
      <c r="ET8" s="521"/>
      <c r="EU8" s="521"/>
      <c r="EV8" s="521"/>
      <c r="EW8" s="521"/>
      <c r="EX8" s="521"/>
      <c r="EY8" s="521">
        <f t="shared" si="10"/>
        <v>1692.9056066819999</v>
      </c>
      <c r="EZ8" s="684"/>
    </row>
    <row r="9" spans="2:156" ht="15.75" x14ac:dyDescent="0.25">
      <c r="B9" s="689" t="s">
        <v>618</v>
      </c>
      <c r="C9" s="518">
        <v>35.944328779999999</v>
      </c>
      <c r="D9" s="518">
        <v>202.88732102</v>
      </c>
      <c r="E9" s="518">
        <v>54.592884369999993</v>
      </c>
      <c r="F9" s="518">
        <v>25.859895340000005</v>
      </c>
      <c r="G9" s="518">
        <v>33.573079879999995</v>
      </c>
      <c r="H9" s="518">
        <v>2.7473743400000004</v>
      </c>
      <c r="I9" s="518">
        <v>40.18888536</v>
      </c>
      <c r="J9" s="518">
        <v>154.35812055000002</v>
      </c>
      <c r="K9" s="518">
        <v>88.560317460000007</v>
      </c>
      <c r="L9" s="518">
        <v>276.39225886999998</v>
      </c>
      <c r="M9" s="518">
        <v>3.3413548900000003</v>
      </c>
      <c r="N9" s="518">
        <v>82.952693329999988</v>
      </c>
      <c r="O9" s="518">
        <f t="shared" si="0"/>
        <v>1001.39851419</v>
      </c>
      <c r="P9" s="519"/>
      <c r="Q9" s="518">
        <v>5.9646760700000003</v>
      </c>
      <c r="R9" s="518">
        <v>352.29102031000002</v>
      </c>
      <c r="S9" s="518">
        <v>5.0603965300000002</v>
      </c>
      <c r="T9" s="518">
        <v>106.64366514999998</v>
      </c>
      <c r="U9" s="518">
        <v>139.03682223000001</v>
      </c>
      <c r="V9" s="518">
        <v>426.42715808999998</v>
      </c>
      <c r="W9" s="518">
        <v>307.22723433999994</v>
      </c>
      <c r="X9" s="518">
        <v>121.76866896</v>
      </c>
      <c r="Y9" s="518">
        <v>29.672683119999999</v>
      </c>
      <c r="Z9" s="518">
        <v>30.121860219999999</v>
      </c>
      <c r="AA9" s="518">
        <v>51.45247393999999</v>
      </c>
      <c r="AB9" s="518">
        <v>417.49874911000001</v>
      </c>
      <c r="AC9" s="518">
        <f t="shared" si="1"/>
        <v>1993.16540807</v>
      </c>
      <c r="AD9" s="519"/>
      <c r="AE9" s="518">
        <v>51.636769550000004</v>
      </c>
      <c r="AF9" s="518">
        <v>604.80149125999992</v>
      </c>
      <c r="AG9" s="518">
        <v>722.32889595999995</v>
      </c>
      <c r="AH9" s="518">
        <v>418.63033679</v>
      </c>
      <c r="AI9" s="518">
        <v>39.08735579999999</v>
      </c>
      <c r="AJ9" s="518">
        <v>226.48860106000001</v>
      </c>
      <c r="AK9" s="518">
        <v>68.347752960000008</v>
      </c>
      <c r="AL9" s="518">
        <v>68.057566970000011</v>
      </c>
      <c r="AM9" s="518">
        <v>67.846361389999998</v>
      </c>
      <c r="AN9" s="518">
        <v>7.3444401399999997</v>
      </c>
      <c r="AO9" s="518">
        <v>306.20603363000004</v>
      </c>
      <c r="AP9" s="518">
        <v>1227.2886148499999</v>
      </c>
      <c r="AQ9" s="518">
        <f t="shared" si="2"/>
        <v>3808.06422036</v>
      </c>
      <c r="AR9" s="519"/>
      <c r="AS9" s="518">
        <v>320.82727562999997</v>
      </c>
      <c r="AT9" s="518">
        <v>147.21902880999997</v>
      </c>
      <c r="AU9" s="518">
        <v>181.01001249999996</v>
      </c>
      <c r="AV9" s="518">
        <v>1257.9818312099997</v>
      </c>
      <c r="AW9" s="518">
        <v>730.83724996000001</v>
      </c>
      <c r="AX9" s="518">
        <v>1428.6939510999998</v>
      </c>
      <c r="AY9" s="518">
        <v>215.84500379999997</v>
      </c>
      <c r="AZ9" s="518">
        <v>656.84578881000004</v>
      </c>
      <c r="BA9" s="518">
        <v>1016.1556980799998</v>
      </c>
      <c r="BB9" s="518">
        <v>572.80666436999991</v>
      </c>
      <c r="BC9" s="518">
        <v>582.13077742999997</v>
      </c>
      <c r="BD9" s="518">
        <v>683.76314001000014</v>
      </c>
      <c r="BE9" s="518">
        <f t="shared" si="3"/>
        <v>7794.1164217099995</v>
      </c>
      <c r="BF9" s="519"/>
      <c r="BG9" s="518">
        <v>370.60505799999999</v>
      </c>
      <c r="BH9" s="518">
        <v>607.39401348000013</v>
      </c>
      <c r="BI9" s="518">
        <v>461.85673747999999</v>
      </c>
      <c r="BJ9" s="518">
        <v>183.04807134000004</v>
      </c>
      <c r="BK9" s="518">
        <v>2475.0206921700001</v>
      </c>
      <c r="BL9" s="518">
        <v>7.4923849899999997</v>
      </c>
      <c r="BM9" s="518">
        <v>97.548556820000002</v>
      </c>
      <c r="BN9" s="518">
        <v>157.19083209999999</v>
      </c>
      <c r="BO9" s="518">
        <v>80.848890980000007</v>
      </c>
      <c r="BP9" s="518">
        <v>3.9545122500000001</v>
      </c>
      <c r="BQ9" s="518">
        <v>29.542127070000003</v>
      </c>
      <c r="BR9" s="518">
        <v>142.31667751999998</v>
      </c>
      <c r="BS9" s="518">
        <f t="shared" si="4"/>
        <v>4616.8185542000001</v>
      </c>
      <c r="BT9" s="519"/>
      <c r="BU9" s="518">
        <v>3.5554835799999998</v>
      </c>
      <c r="BV9" s="518">
        <v>9.3314364999999988</v>
      </c>
      <c r="BW9" s="518">
        <v>408.41782312000004</v>
      </c>
      <c r="BX9" s="518">
        <v>9.2076834899999991</v>
      </c>
      <c r="BY9" s="518">
        <v>363.50294640999994</v>
      </c>
      <c r="BZ9" s="518">
        <v>13.32462524</v>
      </c>
      <c r="CA9" s="518">
        <v>27.889214849999998</v>
      </c>
      <c r="CB9" s="518">
        <v>72.740228590000001</v>
      </c>
      <c r="CC9" s="518">
        <v>11.495178270000002</v>
      </c>
      <c r="CD9" s="518">
        <v>214.30493158000002</v>
      </c>
      <c r="CE9" s="518">
        <v>210.26400205000002</v>
      </c>
      <c r="CF9" s="518">
        <v>424.76932849000002</v>
      </c>
      <c r="CG9" s="518">
        <f t="shared" si="5"/>
        <v>1768.80288217</v>
      </c>
      <c r="CH9" s="519"/>
      <c r="CI9" s="518">
        <v>88.20354768</v>
      </c>
      <c r="CJ9" s="518">
        <v>1.50515712</v>
      </c>
      <c r="CK9" s="518">
        <v>123.58895103</v>
      </c>
      <c r="CL9" s="518">
        <v>5.4478097199999995</v>
      </c>
      <c r="CM9" s="518">
        <v>334.21911062999999</v>
      </c>
      <c r="CN9" s="518">
        <v>31.401497280000001</v>
      </c>
      <c r="CO9" s="518">
        <v>87.350677950000005</v>
      </c>
      <c r="CP9" s="518">
        <v>142.58611468000001</v>
      </c>
      <c r="CQ9" s="518">
        <v>308.33849182</v>
      </c>
      <c r="CR9" s="518">
        <v>465.54585240000006</v>
      </c>
      <c r="CS9" s="518">
        <v>64.390389659999997</v>
      </c>
      <c r="CT9" s="518">
        <v>273.06706348699998</v>
      </c>
      <c r="CU9" s="518">
        <f t="shared" si="6"/>
        <v>1925.6446634570002</v>
      </c>
      <c r="CV9" s="519"/>
      <c r="CW9" s="518">
        <v>25.544266450000002</v>
      </c>
      <c r="CX9" s="518">
        <v>9.2635987400000008</v>
      </c>
      <c r="CY9" s="518">
        <v>214.07025082000001</v>
      </c>
      <c r="CZ9" s="518">
        <v>12.73756659</v>
      </c>
      <c r="DA9" s="518">
        <v>428.66963826</v>
      </c>
      <c r="DB9" s="518">
        <v>46.523733440000001</v>
      </c>
      <c r="DC9" s="518">
        <v>20.436664329999999</v>
      </c>
      <c r="DD9" s="518">
        <v>77.142426279999995</v>
      </c>
      <c r="DE9" s="518">
        <v>126.86929855999999</v>
      </c>
      <c r="DF9" s="518">
        <v>291.88247698000004</v>
      </c>
      <c r="DG9" s="518">
        <v>216.20878368000001</v>
      </c>
      <c r="DH9" s="518">
        <v>120.74162250000001</v>
      </c>
      <c r="DI9" s="518">
        <f t="shared" si="7"/>
        <v>1590.0903266299999</v>
      </c>
      <c r="DJ9" s="519"/>
      <c r="DK9" s="518">
        <v>369.94134525999999</v>
      </c>
      <c r="DL9" s="518">
        <v>66.114314760000013</v>
      </c>
      <c r="DM9" s="518">
        <v>219.69458541000003</v>
      </c>
      <c r="DN9" s="518">
        <v>59.24339964</v>
      </c>
      <c r="DO9" s="518">
        <v>142.83603785</v>
      </c>
      <c r="DP9" s="518">
        <v>69.16215566000001</v>
      </c>
      <c r="DQ9" s="518">
        <v>40.156329400000004</v>
      </c>
      <c r="DR9" s="518">
        <v>123.32102421</v>
      </c>
      <c r="DS9" s="518">
        <v>120.34805707999999</v>
      </c>
      <c r="DT9" s="518">
        <v>644.73504019999996</v>
      </c>
      <c r="DU9" s="518">
        <v>319.12553501000002</v>
      </c>
      <c r="DV9" s="518">
        <v>133.53317988999999</v>
      </c>
      <c r="DW9" s="518">
        <f t="shared" si="8"/>
        <v>2308.21100437</v>
      </c>
      <c r="DX9" s="519"/>
      <c r="DY9" s="518">
        <v>193.441024</v>
      </c>
      <c r="DZ9" s="518">
        <v>91.965540170000011</v>
      </c>
      <c r="EA9" s="518">
        <v>131.82402599000002</v>
      </c>
      <c r="EB9" s="518">
        <v>451.61804996000012</v>
      </c>
      <c r="EC9" s="518">
        <v>235.31809845000004</v>
      </c>
      <c r="ED9" s="518">
        <v>84.34983167</v>
      </c>
      <c r="EE9" s="518">
        <v>65.477689299999994</v>
      </c>
      <c r="EF9" s="518">
        <v>119.54574165000001</v>
      </c>
      <c r="EG9" s="518">
        <v>158.00084139000001</v>
      </c>
      <c r="EH9" s="518">
        <v>325.80803179000003</v>
      </c>
      <c r="EI9" s="518">
        <v>318.12539584000001</v>
      </c>
      <c r="EJ9" s="518">
        <v>125.92641589</v>
      </c>
      <c r="EK9" s="518">
        <f t="shared" si="9"/>
        <v>2301.4006861000003</v>
      </c>
      <c r="EL9" s="519"/>
      <c r="EM9" s="518">
        <v>337.93749717000003</v>
      </c>
      <c r="EN9" s="518">
        <v>750.00952384000004</v>
      </c>
      <c r="EO9" s="518">
        <v>218.77908493999999</v>
      </c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1306.7261059500001</v>
      </c>
      <c r="EZ9" s="519"/>
    </row>
    <row r="10" spans="2:156" ht="15.75" x14ac:dyDescent="0.25">
      <c r="B10" s="689" t="s">
        <v>43</v>
      </c>
      <c r="C10" s="518">
        <f>+SUM(C11:C17)</f>
        <v>82.198212089197455</v>
      </c>
      <c r="D10" s="518">
        <f t="shared" ref="D10:N10" si="22">+SUM(D11:D17)</f>
        <v>136.04521684623793</v>
      </c>
      <c r="E10" s="518">
        <f t="shared" si="22"/>
        <v>78.331398375992137</v>
      </c>
      <c r="F10" s="518">
        <f t="shared" si="22"/>
        <v>130.87590603119531</v>
      </c>
      <c r="G10" s="518">
        <f t="shared" si="22"/>
        <v>147.48925068338306</v>
      </c>
      <c r="H10" s="518">
        <f t="shared" si="22"/>
        <v>118.4679786421971</v>
      </c>
      <c r="I10" s="518">
        <f t="shared" si="22"/>
        <v>83.410682560692663</v>
      </c>
      <c r="J10" s="518">
        <f t="shared" si="22"/>
        <v>132.30546581764764</v>
      </c>
      <c r="K10" s="518">
        <f t="shared" si="22"/>
        <v>172.54648532477253</v>
      </c>
      <c r="L10" s="518">
        <f t="shared" si="22"/>
        <v>135.95378209659799</v>
      </c>
      <c r="M10" s="518">
        <f t="shared" si="22"/>
        <v>147.54570248891332</v>
      </c>
      <c r="N10" s="518">
        <f t="shared" si="22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3">+SUM(R11:R17)</f>
        <v>275.06156934656457</v>
      </c>
      <c r="S10" s="518">
        <f t="shared" si="23"/>
        <v>381.43504088322021</v>
      </c>
      <c r="T10" s="518">
        <f t="shared" si="23"/>
        <v>286.11996141587355</v>
      </c>
      <c r="U10" s="518">
        <f t="shared" si="23"/>
        <v>289.74772752374133</v>
      </c>
      <c r="V10" s="518">
        <f t="shared" si="23"/>
        <v>279.08684101507293</v>
      </c>
      <c r="W10" s="518">
        <f t="shared" si="23"/>
        <v>125.68861155527601</v>
      </c>
      <c r="X10" s="518">
        <f t="shared" si="23"/>
        <v>174.44910765842565</v>
      </c>
      <c r="Y10" s="518">
        <f t="shared" si="23"/>
        <v>635.24534848357371</v>
      </c>
      <c r="Z10" s="518">
        <f t="shared" si="23"/>
        <v>256.72592467209074</v>
      </c>
      <c r="AA10" s="518">
        <f t="shared" si="23"/>
        <v>200.72881009829339</v>
      </c>
      <c r="AB10" s="518">
        <f t="shared" si="23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4">+SUM(AG11:AG17)</f>
        <v>312.46341633737194</v>
      </c>
      <c r="AH10" s="518">
        <f t="shared" si="24"/>
        <v>239.05617668309657</v>
      </c>
      <c r="AI10" s="518">
        <f t="shared" si="24"/>
        <v>187.04265085482101</v>
      </c>
      <c r="AJ10" s="518">
        <f t="shared" si="24"/>
        <v>351.39568753515141</v>
      </c>
      <c r="AK10" s="518">
        <f t="shared" si="24"/>
        <v>164.74828596873371</v>
      </c>
      <c r="AL10" s="518">
        <f t="shared" si="24"/>
        <v>227.87309654183582</v>
      </c>
      <c r="AM10" s="518">
        <f t="shared" si="24"/>
        <v>320.78221555372221</v>
      </c>
      <c r="AN10" s="518">
        <f t="shared" si="24"/>
        <v>249.88416883009501</v>
      </c>
      <c r="AO10" s="518">
        <f t="shared" si="24"/>
        <v>198.83492535444572</v>
      </c>
      <c r="AP10" s="518">
        <f t="shared" si="24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5">+SUM(AU11:AU17)</f>
        <v>352.44500910670098</v>
      </c>
      <c r="AV10" s="518">
        <f t="shared" si="25"/>
        <v>185.04784189041766</v>
      </c>
      <c r="AW10" s="518">
        <f t="shared" si="25"/>
        <v>224.10182036723515</v>
      </c>
      <c r="AX10" s="518">
        <f t="shared" si="25"/>
        <v>403.74440134208254</v>
      </c>
      <c r="AY10" s="518">
        <f t="shared" si="25"/>
        <v>158.45580869183178</v>
      </c>
      <c r="AZ10" s="518">
        <f t="shared" si="25"/>
        <v>223.0152370511905</v>
      </c>
      <c r="BA10" s="518">
        <f t="shared" si="25"/>
        <v>364.98427912058179</v>
      </c>
      <c r="BB10" s="518">
        <f t="shared" si="25"/>
        <v>214.74479382836091</v>
      </c>
      <c r="BC10" s="518">
        <f t="shared" si="25"/>
        <v>211.40096460217521</v>
      </c>
      <c r="BD10" s="518">
        <f t="shared" si="25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26">+SUM(BH11:BH17)</f>
        <v>182.8157565374637</v>
      </c>
      <c r="BI10" s="518">
        <f t="shared" si="26"/>
        <v>546.13610079140938</v>
      </c>
      <c r="BJ10" s="518">
        <f t="shared" si="26"/>
        <v>193.11859132238186</v>
      </c>
      <c r="BK10" s="518">
        <f t="shared" si="26"/>
        <v>191.3164110400202</v>
      </c>
      <c r="BL10" s="518">
        <f t="shared" si="26"/>
        <v>467.58532819454086</v>
      </c>
      <c r="BM10" s="518">
        <f t="shared" si="26"/>
        <v>134.0801256159445</v>
      </c>
      <c r="BN10" s="518">
        <f t="shared" si="26"/>
        <v>184.222862085223</v>
      </c>
      <c r="BO10" s="518">
        <f t="shared" si="26"/>
        <v>569.93484987400848</v>
      </c>
      <c r="BP10" s="518">
        <f t="shared" si="26"/>
        <v>295.28353291770111</v>
      </c>
      <c r="BQ10" s="518">
        <f t="shared" si="26"/>
        <v>205.60393665702691</v>
      </c>
      <c r="BR10" s="518">
        <f t="shared" si="26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27">+SUM(BV11:BV17)</f>
        <v>176.80983859703608</v>
      </c>
      <c r="BW10" s="518">
        <f t="shared" si="27"/>
        <v>505.24332424103522</v>
      </c>
      <c r="BX10" s="518">
        <f t="shared" si="27"/>
        <v>179.81698783039388</v>
      </c>
      <c r="BY10" s="518">
        <f t="shared" si="27"/>
        <v>195.92379180400002</v>
      </c>
      <c r="BZ10" s="518">
        <f t="shared" si="27"/>
        <v>411.00712588600004</v>
      </c>
      <c r="CA10" s="518">
        <f t="shared" si="27"/>
        <v>271.704080675</v>
      </c>
      <c r="CB10" s="518">
        <f t="shared" si="27"/>
        <v>160.54181033999998</v>
      </c>
      <c r="CC10" s="518">
        <f t="shared" si="27"/>
        <v>682.73560054353743</v>
      </c>
      <c r="CD10" s="518">
        <f t="shared" si="27"/>
        <v>254.58560535399999</v>
      </c>
      <c r="CE10" s="518">
        <f t="shared" si="27"/>
        <v>206.42356807200002</v>
      </c>
      <c r="CF10" s="518">
        <f t="shared" si="27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28">+SUM(CJ11:CJ17)</f>
        <v>186.60656016899998</v>
      </c>
      <c r="CK10" s="518">
        <f t="shared" si="28"/>
        <v>339.09520750099995</v>
      </c>
      <c r="CL10" s="518">
        <f t="shared" si="28"/>
        <v>225.64805548899997</v>
      </c>
      <c r="CM10" s="518">
        <f t="shared" si="28"/>
        <v>246.47017753099999</v>
      </c>
      <c r="CN10" s="518">
        <f t="shared" si="28"/>
        <v>1412.5063562806533</v>
      </c>
      <c r="CO10" s="518">
        <f t="shared" si="28"/>
        <v>233.9726489</v>
      </c>
      <c r="CP10" s="518">
        <f t="shared" si="28"/>
        <v>186.82065056000002</v>
      </c>
      <c r="CQ10" s="518">
        <f t="shared" si="28"/>
        <v>377.751608546</v>
      </c>
      <c r="CR10" s="518">
        <f t="shared" si="28"/>
        <v>252.23639459600003</v>
      </c>
      <c r="CS10" s="518">
        <f t="shared" si="28"/>
        <v>187.17234583300001</v>
      </c>
      <c r="CT10" s="518">
        <f t="shared" si="28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29">+SUM(CX11:CX17)</f>
        <v>109.40578881500001</v>
      </c>
      <c r="CY10" s="518">
        <f t="shared" si="29"/>
        <v>616.11334906299999</v>
      </c>
      <c r="CZ10" s="518">
        <f t="shared" si="29"/>
        <v>1009.6641162229998</v>
      </c>
      <c r="DA10" s="518">
        <f t="shared" si="29"/>
        <v>104.26260015</v>
      </c>
      <c r="DB10" s="518">
        <f t="shared" si="29"/>
        <v>700.38234212099997</v>
      </c>
      <c r="DC10" s="518">
        <f t="shared" si="29"/>
        <v>133.37580555599999</v>
      </c>
      <c r="DD10" s="518">
        <f t="shared" si="29"/>
        <v>86.31446583200001</v>
      </c>
      <c r="DE10" s="518">
        <f t="shared" si="29"/>
        <v>151.59162042</v>
      </c>
      <c r="DF10" s="518">
        <f t="shared" si="29"/>
        <v>94.636863104000014</v>
      </c>
      <c r="DG10" s="518">
        <f t="shared" si="29"/>
        <v>118.54143068299999</v>
      </c>
      <c r="DH10" s="518">
        <f t="shared" si="29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0">+SUM(DL11:DL17)</f>
        <v>77.337504578999997</v>
      </c>
      <c r="DM10" s="518">
        <f t="shared" si="30"/>
        <v>123.940683377</v>
      </c>
      <c r="DN10" s="518">
        <f t="shared" si="30"/>
        <v>91.298432351000002</v>
      </c>
      <c r="DO10" s="518">
        <f t="shared" si="30"/>
        <v>67.966516418000012</v>
      </c>
      <c r="DP10" s="518">
        <f t="shared" si="30"/>
        <v>192.24881369999997</v>
      </c>
      <c r="DQ10" s="518">
        <f t="shared" si="30"/>
        <v>119.655199575</v>
      </c>
      <c r="DR10" s="518">
        <f t="shared" si="30"/>
        <v>44.055856853999998</v>
      </c>
      <c r="DS10" s="518">
        <f t="shared" si="30"/>
        <v>118.32407341</v>
      </c>
      <c r="DT10" s="518">
        <f t="shared" si="30"/>
        <v>175.501626741</v>
      </c>
      <c r="DU10" s="518">
        <f t="shared" si="30"/>
        <v>96.031625527999992</v>
      </c>
      <c r="DV10" s="518">
        <f t="shared" si="30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1">+SUM(DZ11:DZ17)</f>
        <v>49.443119503999988</v>
      </c>
      <c r="EA10" s="518">
        <f t="shared" si="31"/>
        <v>324.69757080999995</v>
      </c>
      <c r="EB10" s="518">
        <f t="shared" si="31"/>
        <v>229.97445099200002</v>
      </c>
      <c r="EC10" s="518">
        <f t="shared" si="31"/>
        <v>89.708929927</v>
      </c>
      <c r="ED10" s="518">
        <f t="shared" si="31"/>
        <v>171.19388890900001</v>
      </c>
      <c r="EE10" s="518">
        <f t="shared" si="31"/>
        <v>185.63590633600001</v>
      </c>
      <c r="EF10" s="518">
        <f t="shared" si="31"/>
        <v>72.829395532999996</v>
      </c>
      <c r="EG10" s="518">
        <f t="shared" si="31"/>
        <v>69.225137191999991</v>
      </c>
      <c r="EH10" s="518">
        <f t="shared" si="31"/>
        <v>462.57523364500003</v>
      </c>
      <c r="EI10" s="518">
        <f t="shared" si="31"/>
        <v>103.740791192</v>
      </c>
      <c r="EJ10" s="518">
        <f t="shared" si="31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X10" si="32">+SUM(EN11:EN17)</f>
        <v>44.507519064999997</v>
      </c>
      <c r="EO10" s="518">
        <f t="shared" si="32"/>
        <v>199.969707357</v>
      </c>
      <c r="EP10" s="518"/>
      <c r="EQ10" s="518"/>
      <c r="ER10" s="518"/>
      <c r="ES10" s="518"/>
      <c r="ET10" s="518"/>
      <c r="EU10" s="518"/>
      <c r="EV10" s="518"/>
      <c r="EW10" s="518"/>
      <c r="EX10" s="518"/>
      <c r="EY10" s="518">
        <f t="shared" si="10"/>
        <v>386.17950073199995</v>
      </c>
      <c r="EZ10" s="519"/>
    </row>
    <row r="11" spans="2:156" ht="15.75" x14ac:dyDescent="0.25">
      <c r="B11" s="695" t="s">
        <v>680</v>
      </c>
      <c r="C11" s="518">
        <v>17.794398552000001</v>
      </c>
      <c r="D11" s="518">
        <v>6.2866621839999999</v>
      </c>
      <c r="E11" s="518">
        <v>24.181747480999999</v>
      </c>
      <c r="F11" s="518">
        <v>58.298701807</v>
      </c>
      <c r="G11" s="518">
        <v>28.668816380999999</v>
      </c>
      <c r="H11" s="518">
        <v>67.090326470000008</v>
      </c>
      <c r="I11" s="518">
        <v>18.066690331000004</v>
      </c>
      <c r="J11" s="518">
        <v>6.3290368209999999</v>
      </c>
      <c r="K11" s="518">
        <v>24.293010811999999</v>
      </c>
      <c r="L11" s="518">
        <v>58.328356115999995</v>
      </c>
      <c r="M11" s="518">
        <v>25.531144712999996</v>
      </c>
      <c r="N11" s="518">
        <v>132.22727753999999</v>
      </c>
      <c r="O11" s="518">
        <f t="shared" si="0"/>
        <v>467.09616920799999</v>
      </c>
      <c r="P11" s="519"/>
      <c r="Q11" s="518">
        <v>18.442235835000002</v>
      </c>
      <c r="R11" s="518">
        <v>6.619222529</v>
      </c>
      <c r="S11" s="518">
        <v>88.310946776999998</v>
      </c>
      <c r="T11" s="518">
        <v>58.369936123999999</v>
      </c>
      <c r="U11" s="518">
        <v>24.397604106999996</v>
      </c>
      <c r="V11" s="518">
        <v>132.35555020999999</v>
      </c>
      <c r="W11" s="518">
        <v>18.140749854999999</v>
      </c>
      <c r="X11" s="518">
        <v>11.812716309999999</v>
      </c>
      <c r="Y11" s="518">
        <v>362.36798661999995</v>
      </c>
      <c r="Z11" s="518">
        <v>50.635894775999994</v>
      </c>
      <c r="AA11" s="518">
        <v>23.523402019999999</v>
      </c>
      <c r="AB11" s="518">
        <v>68.189801680000002</v>
      </c>
      <c r="AC11" s="518">
        <f t="shared" si="1"/>
        <v>863.16604684299989</v>
      </c>
      <c r="AD11" s="519"/>
      <c r="AE11" s="518">
        <v>15.590953780000003</v>
      </c>
      <c r="AF11" s="518">
        <v>14.55241279</v>
      </c>
      <c r="AG11" s="518">
        <v>32.09448227</v>
      </c>
      <c r="AH11" s="518">
        <v>54.486814069999994</v>
      </c>
      <c r="AI11" s="518">
        <v>33.147068449999999</v>
      </c>
      <c r="AJ11" s="518">
        <v>56.068922259999994</v>
      </c>
      <c r="AK11" s="518">
        <v>5.2588239800000007</v>
      </c>
      <c r="AL11" s="518">
        <v>24.304400180000002</v>
      </c>
      <c r="AM11" s="518">
        <v>29.97853568</v>
      </c>
      <c r="AN11" s="518">
        <v>46.544436959999999</v>
      </c>
      <c r="AO11" s="518">
        <v>32.125814599999998</v>
      </c>
      <c r="AP11" s="518">
        <v>136.87150009999999</v>
      </c>
      <c r="AQ11" s="518">
        <f t="shared" si="2"/>
        <v>481.02416511999996</v>
      </c>
      <c r="AR11" s="519"/>
      <c r="AS11" s="518">
        <v>5.2506468899999996</v>
      </c>
      <c r="AT11" s="518">
        <v>14.827869659999999</v>
      </c>
      <c r="AU11" s="518">
        <v>106.81342035</v>
      </c>
      <c r="AV11" s="518">
        <v>48.658703799999998</v>
      </c>
      <c r="AW11" s="518">
        <v>34.324452749999999</v>
      </c>
      <c r="AX11" s="518">
        <v>134.95505470000001</v>
      </c>
      <c r="AY11" s="518">
        <v>5.6320072300000001</v>
      </c>
      <c r="AZ11" s="518">
        <v>23.327345342000001</v>
      </c>
      <c r="BA11" s="518">
        <v>107.62117241</v>
      </c>
      <c r="BB11" s="518">
        <v>45.426369749999999</v>
      </c>
      <c r="BC11" s="518">
        <v>32.969993549999998</v>
      </c>
      <c r="BD11" s="518">
        <v>134.81507362000002</v>
      </c>
      <c r="BE11" s="518">
        <f t="shared" si="3"/>
        <v>694.62211005200004</v>
      </c>
      <c r="BF11" s="519"/>
      <c r="BG11" s="518">
        <v>5.4076928399999993</v>
      </c>
      <c r="BH11" s="518">
        <v>23.421750209999999</v>
      </c>
      <c r="BI11" s="518">
        <v>106.17699332000001</v>
      </c>
      <c r="BJ11" s="518">
        <v>45.074430860000007</v>
      </c>
      <c r="BK11" s="518">
        <v>34.470165912000006</v>
      </c>
      <c r="BL11" s="518">
        <v>139.85437310999998</v>
      </c>
      <c r="BM11" s="518">
        <v>20.259154654</v>
      </c>
      <c r="BN11" s="518">
        <v>23.78506308</v>
      </c>
      <c r="BO11" s="518">
        <v>105.77264441</v>
      </c>
      <c r="BP11" s="518">
        <v>188.36066280200004</v>
      </c>
      <c r="BQ11" s="518">
        <v>35.1359225</v>
      </c>
      <c r="BR11" s="518">
        <v>62.647930679999988</v>
      </c>
      <c r="BS11" s="518">
        <f t="shared" si="4"/>
        <v>790.36678437800003</v>
      </c>
      <c r="BT11" s="519"/>
      <c r="BU11" s="518">
        <v>63.051755569999997</v>
      </c>
      <c r="BV11" s="518">
        <v>27.10058188</v>
      </c>
      <c r="BW11" s="518">
        <v>27.755055326999997</v>
      </c>
      <c r="BX11" s="518">
        <v>37.619740800000002</v>
      </c>
      <c r="BY11" s="518">
        <v>46.953760424000002</v>
      </c>
      <c r="BZ11" s="518">
        <v>73.363903501999999</v>
      </c>
      <c r="CA11" s="518">
        <v>63.799957745000007</v>
      </c>
      <c r="CB11" s="518">
        <v>23.70602143</v>
      </c>
      <c r="CC11" s="518">
        <v>67.602287945</v>
      </c>
      <c r="CD11" s="518">
        <v>38.366310588000005</v>
      </c>
      <c r="CE11" s="518">
        <v>45.909197896000002</v>
      </c>
      <c r="CF11" s="518">
        <v>83.811345560000007</v>
      </c>
      <c r="CG11" s="518">
        <f t="shared" si="5"/>
        <v>599.03991866700017</v>
      </c>
      <c r="CH11" s="519"/>
      <c r="CI11" s="518">
        <v>63.283215975000005</v>
      </c>
      <c r="CJ11" s="518">
        <v>23.70580502</v>
      </c>
      <c r="CK11" s="518">
        <v>71.009915382000003</v>
      </c>
      <c r="CL11" s="518">
        <v>37.627132042</v>
      </c>
      <c r="CM11" s="518">
        <v>59.294591790000005</v>
      </c>
      <c r="CN11" s="518">
        <v>71.835481696000016</v>
      </c>
      <c r="CO11" s="518">
        <v>102.96176783000001</v>
      </c>
      <c r="CP11" s="518">
        <v>23.698142334000003</v>
      </c>
      <c r="CQ11" s="518">
        <v>31.278030777000001</v>
      </c>
      <c r="CR11" s="518">
        <v>79.696449203000014</v>
      </c>
      <c r="CS11" s="518">
        <v>33.280649969999999</v>
      </c>
      <c r="CT11" s="518">
        <v>97.117789869999996</v>
      </c>
      <c r="CU11" s="518">
        <f t="shared" si="6"/>
        <v>694.78897188900009</v>
      </c>
      <c r="CV11" s="519"/>
      <c r="CW11" s="518">
        <v>103.86269717000002</v>
      </c>
      <c r="CX11" s="518">
        <v>23.671538357000003</v>
      </c>
      <c r="CY11" s="518">
        <v>30.320196680000002</v>
      </c>
      <c r="CZ11" s="518">
        <v>78.386091355000005</v>
      </c>
      <c r="DA11" s="518">
        <v>34.166787059999997</v>
      </c>
      <c r="DB11" s="518">
        <v>97.205596479999969</v>
      </c>
      <c r="DC11" s="518">
        <v>103.862697166</v>
      </c>
      <c r="DD11" s="518">
        <v>27.721533706999999</v>
      </c>
      <c r="DE11" s="518">
        <v>30.320196710000001</v>
      </c>
      <c r="DF11" s="518">
        <v>78.156524987000012</v>
      </c>
      <c r="DG11" s="518">
        <v>45.112284249999995</v>
      </c>
      <c r="DH11" s="518">
        <v>80.967200019999979</v>
      </c>
      <c r="DI11" s="518">
        <f t="shared" si="7"/>
        <v>733.7533439419999</v>
      </c>
      <c r="DJ11" s="519"/>
      <c r="DK11" s="518">
        <v>104.50532422000001</v>
      </c>
      <c r="DL11" s="518">
        <v>18.804965284000001</v>
      </c>
      <c r="DM11" s="518">
        <v>43.934839060000002</v>
      </c>
      <c r="DN11" s="518">
        <v>76.303479361000001</v>
      </c>
      <c r="DO11" s="518">
        <v>32.804036666000002</v>
      </c>
      <c r="DP11" s="518">
        <v>106.38215696999998</v>
      </c>
      <c r="DQ11" s="518">
        <v>61.005554325000006</v>
      </c>
      <c r="DR11" s="518">
        <v>23.650742979999997</v>
      </c>
      <c r="DS11" s="518">
        <v>37.543387240000001</v>
      </c>
      <c r="DT11" s="518">
        <v>39.394140571000001</v>
      </c>
      <c r="DU11" s="518">
        <v>58.347996266000003</v>
      </c>
      <c r="DV11" s="518">
        <v>79.861982159999997</v>
      </c>
      <c r="DW11" s="518">
        <f t="shared" si="8"/>
        <v>682.53860510300012</v>
      </c>
      <c r="DX11" s="519"/>
      <c r="DY11" s="518">
        <v>20.027776544999998</v>
      </c>
      <c r="DZ11" s="518">
        <v>38.680897679999987</v>
      </c>
      <c r="EA11" s="518">
        <v>38.566538600000001</v>
      </c>
      <c r="EB11" s="518">
        <v>97.895730442000016</v>
      </c>
      <c r="EC11" s="518">
        <v>58.979169081999999</v>
      </c>
      <c r="ED11" s="518">
        <v>87.925695128000015</v>
      </c>
      <c r="EE11" s="518">
        <v>30.479527286</v>
      </c>
      <c r="EF11" s="518">
        <v>33.784702578000001</v>
      </c>
      <c r="EG11" s="518">
        <v>25.405568883999997</v>
      </c>
      <c r="EH11" s="518">
        <v>404.94123084099999</v>
      </c>
      <c r="EI11" s="518">
        <v>71.854575976999996</v>
      </c>
      <c r="EJ11" s="518">
        <v>91.622037730000002</v>
      </c>
      <c r="EK11" s="518">
        <f t="shared" si="9"/>
        <v>1000.1634507729999</v>
      </c>
      <c r="EL11" s="519"/>
      <c r="EM11" s="518">
        <v>33.83370729</v>
      </c>
      <c r="EN11" s="518">
        <v>34.44445726</v>
      </c>
      <c r="EO11" s="518">
        <v>25.23300133</v>
      </c>
      <c r="EP11" s="518"/>
      <c r="EQ11" s="518"/>
      <c r="ER11" s="518"/>
      <c r="ES11" s="518"/>
      <c r="ET11" s="518"/>
      <c r="EU11" s="518"/>
      <c r="EV11" s="518"/>
      <c r="EW11" s="518"/>
      <c r="EX11" s="518"/>
      <c r="EY11" s="518">
        <f t="shared" si="10"/>
        <v>93.511165879999993</v>
      </c>
      <c r="EZ11" s="519"/>
    </row>
    <row r="12" spans="2:156" ht="15.75" x14ac:dyDescent="0.25">
      <c r="B12" s="695" t="s">
        <v>37</v>
      </c>
      <c r="C12" s="518">
        <v>21.259946100000001</v>
      </c>
      <c r="D12" s="518">
        <v>81.290216350000009</v>
      </c>
      <c r="E12" s="518">
        <v>7.7064399670000006</v>
      </c>
      <c r="F12" s="518">
        <v>28.254308350000006</v>
      </c>
      <c r="G12" s="518">
        <v>74.590159740000004</v>
      </c>
      <c r="H12" s="518">
        <v>3.8608791559999993</v>
      </c>
      <c r="I12" s="518">
        <v>20.664314468000001</v>
      </c>
      <c r="J12" s="518">
        <v>75.963219099</v>
      </c>
      <c r="K12" s="518">
        <v>98.118597655000002</v>
      </c>
      <c r="L12" s="518">
        <v>30.251113223999997</v>
      </c>
      <c r="M12" s="518">
        <v>74.372919648999996</v>
      </c>
      <c r="N12" s="518">
        <v>95.717242749999997</v>
      </c>
      <c r="O12" s="518">
        <f t="shared" si="0"/>
        <v>612.04935650800007</v>
      </c>
      <c r="P12" s="519"/>
      <c r="Q12" s="518">
        <v>20.715029389999998</v>
      </c>
      <c r="R12" s="518">
        <v>75.819495477000004</v>
      </c>
      <c r="S12" s="518">
        <v>101.27845651799998</v>
      </c>
      <c r="T12" s="518">
        <v>37.841448310999994</v>
      </c>
      <c r="U12" s="518">
        <v>74.345931870000001</v>
      </c>
      <c r="V12" s="518">
        <v>94.599417900000006</v>
      </c>
      <c r="W12" s="518">
        <v>20.54924557</v>
      </c>
      <c r="X12" s="518">
        <v>75.807560479000003</v>
      </c>
      <c r="Y12" s="518">
        <v>98.373363972999996</v>
      </c>
      <c r="Z12" s="518">
        <v>32.776641329</v>
      </c>
      <c r="AA12" s="518">
        <v>2.5793607499999998</v>
      </c>
      <c r="AB12" s="518">
        <v>105.55504287199999</v>
      </c>
      <c r="AC12" s="518">
        <f t="shared" si="1"/>
        <v>740.24099443899991</v>
      </c>
      <c r="AD12" s="519"/>
      <c r="AE12" s="518">
        <v>4.8795967000000013</v>
      </c>
      <c r="AF12" s="518">
        <v>4.0733608700000001</v>
      </c>
      <c r="AG12" s="518">
        <v>127.98736201</v>
      </c>
      <c r="AH12" s="518">
        <v>33.506330649999995</v>
      </c>
      <c r="AI12" s="518">
        <v>1.9445220299999999</v>
      </c>
      <c r="AJ12" s="518">
        <v>142.48772194000003</v>
      </c>
      <c r="AK12" s="518">
        <v>3.4771266300000003</v>
      </c>
      <c r="AL12" s="518">
        <v>3.9790007600000004</v>
      </c>
      <c r="AM12" s="518">
        <v>128.21281146999999</v>
      </c>
      <c r="AN12" s="518">
        <v>34.921248550000001</v>
      </c>
      <c r="AO12" s="518">
        <v>1.91118699</v>
      </c>
      <c r="AP12" s="518">
        <v>142.46479719999996</v>
      </c>
      <c r="AQ12" s="518">
        <f t="shared" si="2"/>
        <v>629.84506579999993</v>
      </c>
      <c r="AR12" s="519"/>
      <c r="AS12" s="518">
        <v>4.0611573100000005</v>
      </c>
      <c r="AT12" s="518">
        <v>4.1569574100000004</v>
      </c>
      <c r="AU12" s="518">
        <v>128.34736298999999</v>
      </c>
      <c r="AV12" s="518">
        <v>36.383501330000001</v>
      </c>
      <c r="AW12" s="518">
        <v>6.66836509</v>
      </c>
      <c r="AX12" s="518">
        <v>141.84295761999999</v>
      </c>
      <c r="AY12" s="518">
        <v>3.7503365200000003</v>
      </c>
      <c r="AZ12" s="518">
        <v>11.820290180000001</v>
      </c>
      <c r="BA12" s="518">
        <v>127.60093788</v>
      </c>
      <c r="BB12" s="518">
        <v>37.611061549999995</v>
      </c>
      <c r="BC12" s="518">
        <v>6.66836509</v>
      </c>
      <c r="BD12" s="518">
        <v>140.85163376</v>
      </c>
      <c r="BE12" s="518">
        <f t="shared" si="3"/>
        <v>649.76292673</v>
      </c>
      <c r="BF12" s="519"/>
      <c r="BG12" s="518">
        <v>3.7320706600000002</v>
      </c>
      <c r="BH12" s="518">
        <v>11.908592759999999</v>
      </c>
      <c r="BI12" s="518">
        <v>334.59771484900006</v>
      </c>
      <c r="BJ12" s="518">
        <v>37.503508789999998</v>
      </c>
      <c r="BK12" s="518">
        <v>6.66836509</v>
      </c>
      <c r="BL12" s="518">
        <v>227.15799683000003</v>
      </c>
      <c r="BM12" s="518">
        <v>3.6257823899999999</v>
      </c>
      <c r="BN12" s="518">
        <v>11.95916573</v>
      </c>
      <c r="BO12" s="518">
        <v>375.55446723300003</v>
      </c>
      <c r="BP12" s="518">
        <v>10.7984355</v>
      </c>
      <c r="BQ12" s="518">
        <v>35.638627749999998</v>
      </c>
      <c r="BR12" s="518">
        <v>253.03237036499999</v>
      </c>
      <c r="BS12" s="518">
        <f t="shared" si="4"/>
        <v>1312.177097947</v>
      </c>
      <c r="BT12" s="519"/>
      <c r="BU12" s="518">
        <v>19.551323499999999</v>
      </c>
      <c r="BV12" s="518">
        <v>12.04222495</v>
      </c>
      <c r="BW12" s="518">
        <v>377.90204281199999</v>
      </c>
      <c r="BX12" s="518">
        <v>41.672246467000001</v>
      </c>
      <c r="BY12" s="518">
        <v>6.6683664600000006</v>
      </c>
      <c r="BZ12" s="518">
        <v>253.22294047400001</v>
      </c>
      <c r="CA12" s="518">
        <v>104.32501545000001</v>
      </c>
      <c r="CB12" s="518">
        <v>9.7069971099999997</v>
      </c>
      <c r="CC12" s="518">
        <v>574.27370845899986</v>
      </c>
      <c r="CD12" s="518">
        <v>126.790841226</v>
      </c>
      <c r="CE12" s="518">
        <v>6.4641066329999992</v>
      </c>
      <c r="CF12" s="518">
        <v>64.688070240000002</v>
      </c>
      <c r="CG12" s="518">
        <f t="shared" si="5"/>
        <v>1597.3078837809999</v>
      </c>
      <c r="CH12" s="519"/>
      <c r="CI12" s="518">
        <v>87.010492659999997</v>
      </c>
      <c r="CJ12" s="518">
        <v>9.70763307</v>
      </c>
      <c r="CK12" s="518">
        <v>226.63613279899999</v>
      </c>
      <c r="CL12" s="518">
        <v>84.807811027</v>
      </c>
      <c r="CM12" s="518">
        <v>6.4643967459999994</v>
      </c>
      <c r="CN12" s="518">
        <v>64.441407654000002</v>
      </c>
      <c r="CO12" s="518">
        <v>86.900184800000005</v>
      </c>
      <c r="CP12" s="518">
        <v>9.7082785600000001</v>
      </c>
      <c r="CQ12" s="518">
        <v>245.74338308900002</v>
      </c>
      <c r="CR12" s="518">
        <v>85.006333593000008</v>
      </c>
      <c r="CS12" s="518">
        <v>6.4646912499999996</v>
      </c>
      <c r="CT12" s="518">
        <v>89.004684443999992</v>
      </c>
      <c r="CU12" s="518">
        <f t="shared" si="6"/>
        <v>1001.8954296920001</v>
      </c>
      <c r="CV12" s="519"/>
      <c r="CW12" s="518">
        <v>86.983458340000013</v>
      </c>
      <c r="CX12" s="518">
        <v>9.7089337349999987</v>
      </c>
      <c r="CY12" s="518">
        <v>245.83779704299997</v>
      </c>
      <c r="CZ12" s="518">
        <v>83.321346277999993</v>
      </c>
      <c r="DA12" s="518">
        <v>6.4447644900000007</v>
      </c>
      <c r="DB12" s="518">
        <v>87.473183741</v>
      </c>
      <c r="DC12" s="518">
        <v>3.48574546</v>
      </c>
      <c r="DD12" s="518">
        <v>9.7095987949999998</v>
      </c>
      <c r="DE12" s="518">
        <v>105.64411837000002</v>
      </c>
      <c r="DF12" s="518">
        <v>5.3970047870000011</v>
      </c>
      <c r="DG12" s="518">
        <v>9.7780978330000003</v>
      </c>
      <c r="DH12" s="518">
        <v>107.940226142</v>
      </c>
      <c r="DI12" s="518">
        <f t="shared" si="7"/>
        <v>761.72427501399989</v>
      </c>
      <c r="DJ12" s="519"/>
      <c r="DK12" s="518">
        <v>3.66443122</v>
      </c>
      <c r="DL12" s="518">
        <v>9.6492059649999984</v>
      </c>
      <c r="DM12" s="518">
        <v>64.391763976999997</v>
      </c>
      <c r="DN12" s="518">
        <v>3.9116196599999999</v>
      </c>
      <c r="DO12" s="518">
        <v>12.511431151999998</v>
      </c>
      <c r="DP12" s="518">
        <v>64.667152430000002</v>
      </c>
      <c r="DQ12" s="518">
        <v>7.6222823200000001</v>
      </c>
      <c r="DR12" s="518">
        <v>9.6498910749999993</v>
      </c>
      <c r="DS12" s="518">
        <v>64.342139759999995</v>
      </c>
      <c r="DT12" s="518">
        <v>125.02415283999999</v>
      </c>
      <c r="DU12" s="518">
        <v>12.532580661999999</v>
      </c>
      <c r="DV12" s="518">
        <v>65.04912200699998</v>
      </c>
      <c r="DW12" s="518">
        <f t="shared" si="8"/>
        <v>443.01577306799999</v>
      </c>
      <c r="DX12" s="519"/>
      <c r="DY12" s="518">
        <v>130.53806838</v>
      </c>
      <c r="DZ12" s="518">
        <v>9.6035323550000005</v>
      </c>
      <c r="EA12" s="518">
        <v>269.79245355999996</v>
      </c>
      <c r="EB12" s="518">
        <v>123.07872055</v>
      </c>
      <c r="EC12" s="518">
        <v>14.452064595</v>
      </c>
      <c r="ED12" s="518">
        <v>63.096635307999989</v>
      </c>
      <c r="EE12" s="518">
        <v>131.21234945</v>
      </c>
      <c r="EF12" s="518">
        <v>9.7234561149999994</v>
      </c>
      <c r="EG12" s="518">
        <v>29.193711250000003</v>
      </c>
      <c r="EH12" s="518">
        <v>47.977752804000005</v>
      </c>
      <c r="EI12" s="518">
        <v>15.608518965</v>
      </c>
      <c r="EJ12" s="518">
        <v>32.761711399999996</v>
      </c>
      <c r="EK12" s="518">
        <f t="shared" si="9"/>
        <v>877.03897473200004</v>
      </c>
      <c r="EL12" s="519"/>
      <c r="EM12" s="518">
        <v>54.924537419999993</v>
      </c>
      <c r="EN12" s="518">
        <v>9.7241723349999987</v>
      </c>
      <c r="EO12" s="518">
        <v>159.67238094999999</v>
      </c>
      <c r="EP12" s="518"/>
      <c r="EQ12" s="518"/>
      <c r="ER12" s="518"/>
      <c r="ES12" s="518"/>
      <c r="ET12" s="518"/>
      <c r="EU12" s="518"/>
      <c r="EV12" s="518"/>
      <c r="EW12" s="518"/>
      <c r="EX12" s="518"/>
      <c r="EY12" s="518">
        <f t="shared" si="10"/>
        <v>224.32109070499999</v>
      </c>
      <c r="EZ12" s="519"/>
    </row>
    <row r="13" spans="2:156" ht="15.75" x14ac:dyDescent="0.25">
      <c r="B13" s="695" t="s">
        <v>54</v>
      </c>
      <c r="C13" s="518">
        <v>0.39492421</v>
      </c>
      <c r="D13" s="518">
        <v>1.1758942999999999</v>
      </c>
      <c r="E13" s="518">
        <v>3.1883420800000004</v>
      </c>
      <c r="F13" s="518">
        <v>0.47948996999999999</v>
      </c>
      <c r="G13" s="518">
        <v>0.46349255999999994</v>
      </c>
      <c r="H13" s="518">
        <v>3.4917669999999998</v>
      </c>
      <c r="I13" s="518">
        <v>0.39492421</v>
      </c>
      <c r="J13" s="518">
        <v>1.1758942800000001</v>
      </c>
      <c r="K13" s="518">
        <v>3.1883420600000001</v>
      </c>
      <c r="L13" s="518">
        <v>0.47948996999999999</v>
      </c>
      <c r="M13" s="518">
        <v>0.46349255999999994</v>
      </c>
      <c r="N13" s="518">
        <v>3.4917669999999998</v>
      </c>
      <c r="O13" s="518">
        <f t="shared" si="0"/>
        <v>18.3878202</v>
      </c>
      <c r="P13" s="519"/>
      <c r="Q13" s="518">
        <v>0.39492421</v>
      </c>
      <c r="R13" s="518">
        <v>1.1062829599999999</v>
      </c>
      <c r="S13" s="518">
        <v>3.1883420699999996</v>
      </c>
      <c r="T13" s="518">
        <v>0.47948996999999999</v>
      </c>
      <c r="U13" s="518">
        <v>0.46349254999999995</v>
      </c>
      <c r="V13" s="518">
        <v>2.92195559</v>
      </c>
      <c r="W13" s="518">
        <v>5.8004797699999999</v>
      </c>
      <c r="X13" s="518">
        <v>0.8562350700000001</v>
      </c>
      <c r="Y13" s="518">
        <v>2.4491805200000001</v>
      </c>
      <c r="Z13" s="518">
        <v>0.24390244000000003</v>
      </c>
      <c r="AA13" s="518">
        <v>0.53590636999999997</v>
      </c>
      <c r="AB13" s="518">
        <v>0.81365071999999994</v>
      </c>
      <c r="AC13" s="518">
        <f t="shared" si="1"/>
        <v>19.253842239999997</v>
      </c>
      <c r="AD13" s="519"/>
      <c r="AE13" s="518">
        <v>5.4055555599999998</v>
      </c>
      <c r="AF13" s="518">
        <v>0.64464554000000007</v>
      </c>
      <c r="AG13" s="518">
        <v>2.4491805200000001</v>
      </c>
      <c r="AH13" s="518">
        <v>0.24390239999999999</v>
      </c>
      <c r="AI13" s="518">
        <v>0.23994636999999999</v>
      </c>
      <c r="AJ13" s="518">
        <v>0.23066742000000001</v>
      </c>
      <c r="AK13" s="518">
        <v>5.4055555599999998</v>
      </c>
      <c r="AL13" s="518">
        <v>7.6687310000000009E-2</v>
      </c>
      <c r="AM13" s="518">
        <v>1.46955882</v>
      </c>
      <c r="AN13" s="518">
        <v>6.25</v>
      </c>
      <c r="AO13" s="518">
        <v>2.6904586300000002</v>
      </c>
      <c r="AP13" s="518">
        <v>0.23066711999999998</v>
      </c>
      <c r="AQ13" s="518">
        <f t="shared" si="2"/>
        <v>25.336825249999997</v>
      </c>
      <c r="AR13" s="519"/>
      <c r="AS13" s="518">
        <v>5.4055555599999998</v>
      </c>
      <c r="AT13" s="518">
        <v>2.5455542900000001</v>
      </c>
      <c r="AU13" s="518">
        <v>1.46955882</v>
      </c>
      <c r="AV13" s="518">
        <v>6.25</v>
      </c>
      <c r="AW13" s="518">
        <v>2.6891793100000001</v>
      </c>
      <c r="AX13" s="518">
        <v>9.6136910700000016</v>
      </c>
      <c r="AY13" s="518">
        <v>5.4055555599999998</v>
      </c>
      <c r="AZ13" s="518">
        <v>2.5441297899999999</v>
      </c>
      <c r="BA13" s="518">
        <v>2.7504712900000001</v>
      </c>
      <c r="BB13" s="518">
        <v>6.25</v>
      </c>
      <c r="BC13" s="518">
        <v>2.6730707599999999</v>
      </c>
      <c r="BD13" s="518">
        <v>9.5576660699999998</v>
      </c>
      <c r="BE13" s="518">
        <f t="shared" si="3"/>
        <v>57.15443252</v>
      </c>
      <c r="BF13" s="519"/>
      <c r="BG13" s="518">
        <v>405.40555555999998</v>
      </c>
      <c r="BH13" s="518">
        <v>2.5405783200000003</v>
      </c>
      <c r="BI13" s="518">
        <v>1.258875</v>
      </c>
      <c r="BJ13" s="518">
        <v>6.25</v>
      </c>
      <c r="BK13" s="518">
        <v>3.85520532</v>
      </c>
      <c r="BL13" s="518">
        <v>9.6257660699999992</v>
      </c>
      <c r="BM13" s="518">
        <v>5.4055555599999998</v>
      </c>
      <c r="BN13" s="518">
        <v>2.5217040499999999</v>
      </c>
      <c r="BO13" s="518">
        <v>1.46666667</v>
      </c>
      <c r="BP13" s="518">
        <v>6.25</v>
      </c>
      <c r="BQ13" s="518">
        <v>2.5369505499999998</v>
      </c>
      <c r="BR13" s="518">
        <v>9.5982660709999994</v>
      </c>
      <c r="BS13" s="518">
        <f t="shared" si="4"/>
        <v>456.7151231709999</v>
      </c>
      <c r="BT13" s="519"/>
      <c r="BU13" s="518">
        <v>20.34958516</v>
      </c>
      <c r="BV13" s="518">
        <v>2.5152865900000001</v>
      </c>
      <c r="BW13" s="518">
        <v>5.3750269600000005</v>
      </c>
      <c r="BX13" s="518">
        <v>6.25</v>
      </c>
      <c r="BY13" s="518">
        <v>18.135172229999998</v>
      </c>
      <c r="BZ13" s="518">
        <v>1.2540750000000001</v>
      </c>
      <c r="CA13" s="518">
        <v>20.34958512</v>
      </c>
      <c r="CB13" s="518">
        <v>3.31528658</v>
      </c>
      <c r="CC13" s="518">
        <v>9.4496595100000018</v>
      </c>
      <c r="CD13" s="518">
        <v>6.25</v>
      </c>
      <c r="CE13" s="518">
        <v>30.054968583000001</v>
      </c>
      <c r="CF13" s="518">
        <v>17.929207139999999</v>
      </c>
      <c r="CG13" s="518">
        <f t="shared" si="5"/>
        <v>141.22785287300002</v>
      </c>
      <c r="CH13" s="519"/>
      <c r="CI13" s="518">
        <v>14.9440296</v>
      </c>
      <c r="CJ13" s="518">
        <v>15.276331759</v>
      </c>
      <c r="CK13" s="518">
        <v>9.3973845100000002</v>
      </c>
      <c r="CL13" s="518">
        <v>6.25</v>
      </c>
      <c r="CM13" s="518">
        <v>39.135439194999996</v>
      </c>
      <c r="CN13" s="518">
        <v>10.898328571</v>
      </c>
      <c r="CO13" s="518">
        <v>14.9440296</v>
      </c>
      <c r="CP13" s="518">
        <v>24.225554006000003</v>
      </c>
      <c r="CQ13" s="518">
        <v>13.190597009999998</v>
      </c>
      <c r="CR13" s="518">
        <v>0</v>
      </c>
      <c r="CS13" s="518">
        <v>48.022223063000006</v>
      </c>
      <c r="CT13" s="518">
        <v>13.432253571</v>
      </c>
      <c r="CU13" s="518">
        <f t="shared" si="6"/>
        <v>209.71617088500003</v>
      </c>
      <c r="CV13" s="519"/>
      <c r="CW13" s="518">
        <v>14.9440296</v>
      </c>
      <c r="CX13" s="518">
        <v>32.941983393000001</v>
      </c>
      <c r="CY13" s="518">
        <v>13.242022010000001</v>
      </c>
      <c r="CZ13" s="518">
        <v>845.87334525999995</v>
      </c>
      <c r="DA13" s="518">
        <v>20.567715270000001</v>
      </c>
      <c r="DB13" s="518">
        <v>13.62022857</v>
      </c>
      <c r="DC13" s="518">
        <v>23.9440296</v>
      </c>
      <c r="DD13" s="518">
        <v>5.8</v>
      </c>
      <c r="DE13" s="518">
        <v>13.543972010000001</v>
      </c>
      <c r="DF13" s="518">
        <v>9</v>
      </c>
      <c r="DG13" s="518">
        <v>20.567715270000001</v>
      </c>
      <c r="DH13" s="518">
        <v>13.955478569999999</v>
      </c>
      <c r="DI13" s="518">
        <f t="shared" si="7"/>
        <v>1028.000519553</v>
      </c>
      <c r="DJ13" s="519"/>
      <c r="DK13" s="518">
        <v>23.9440296</v>
      </c>
      <c r="DL13" s="518">
        <v>5.8</v>
      </c>
      <c r="DM13" s="518">
        <v>13.530747009999999</v>
      </c>
      <c r="DN13" s="518">
        <v>9</v>
      </c>
      <c r="DO13" s="518">
        <v>20.567715270000001</v>
      </c>
      <c r="DP13" s="518">
        <v>19.116170969999999</v>
      </c>
      <c r="DQ13" s="518">
        <v>23.9440296</v>
      </c>
      <c r="DR13" s="518">
        <v>8.6718894689999999</v>
      </c>
      <c r="DS13" s="518">
        <v>14.355213080000002</v>
      </c>
      <c r="DT13" s="518">
        <v>9</v>
      </c>
      <c r="DU13" s="518">
        <v>23.067715270000001</v>
      </c>
      <c r="DV13" s="518">
        <v>19.092295972999999</v>
      </c>
      <c r="DW13" s="518">
        <f t="shared" si="8"/>
        <v>190.08980624200004</v>
      </c>
      <c r="DX13" s="519"/>
      <c r="DY13" s="518">
        <v>23.9440296</v>
      </c>
      <c r="DZ13" s="518">
        <v>1.158689469</v>
      </c>
      <c r="EA13" s="518">
        <v>16.338578649999999</v>
      </c>
      <c r="EB13" s="518">
        <v>9</v>
      </c>
      <c r="EC13" s="518">
        <v>16.277696250000002</v>
      </c>
      <c r="ED13" s="518">
        <v>20.171558472999997</v>
      </c>
      <c r="EE13" s="518">
        <v>23.9440296</v>
      </c>
      <c r="EF13" s="518">
        <v>0.32123684000000002</v>
      </c>
      <c r="EG13" s="518">
        <v>14.625857057999999</v>
      </c>
      <c r="EH13" s="518">
        <v>9.65625</v>
      </c>
      <c r="EI13" s="518">
        <v>16.277696250000002</v>
      </c>
      <c r="EJ13" s="518">
        <v>19.052320990000002</v>
      </c>
      <c r="EK13" s="518">
        <f t="shared" si="9"/>
        <v>170.76794317999997</v>
      </c>
      <c r="EL13" s="519"/>
      <c r="EM13" s="518">
        <v>23.9440296</v>
      </c>
      <c r="EN13" s="518">
        <v>0.33888946999999997</v>
      </c>
      <c r="EO13" s="518">
        <v>15.064325077000001</v>
      </c>
      <c r="EP13" s="518"/>
      <c r="EQ13" s="518"/>
      <c r="ER13" s="518"/>
      <c r="ES13" s="518"/>
      <c r="ET13" s="518"/>
      <c r="EU13" s="518"/>
      <c r="EV13" s="518"/>
      <c r="EW13" s="518"/>
      <c r="EX13" s="518"/>
      <c r="EY13" s="518">
        <f t="shared" si="10"/>
        <v>39.347244147000005</v>
      </c>
      <c r="EZ13" s="519"/>
    </row>
    <row r="14" spans="2:156" ht="15.75" x14ac:dyDescent="0.25">
      <c r="B14" s="695" t="s">
        <v>699</v>
      </c>
      <c r="C14" s="518">
        <v>0</v>
      </c>
      <c r="D14" s="518">
        <v>4.2912820199999997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4.2912820199999997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8.5825640399999994</v>
      </c>
      <c r="P14" s="519"/>
      <c r="Q14" s="518">
        <v>0</v>
      </c>
      <c r="R14" s="518">
        <v>4.2912820199999997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4.2912820199999997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8.5825640399999994</v>
      </c>
      <c r="AD14" s="519"/>
      <c r="AE14" s="518">
        <v>0</v>
      </c>
      <c r="AF14" s="518">
        <v>4.2789645999999992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650</v>
      </c>
      <c r="AQ14" s="518">
        <f t="shared" si="2"/>
        <v>654.27896459999999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1175.3699999999999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1175.3699999999999</v>
      </c>
      <c r="CV14" s="519"/>
      <c r="CW14" s="518">
        <v>0</v>
      </c>
      <c r="CX14" s="518">
        <v>0</v>
      </c>
      <c r="CY14" s="518">
        <v>324.63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324.63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25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25</v>
      </c>
      <c r="DX14" s="519"/>
      <c r="DY14" s="518">
        <v>25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29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54</v>
      </c>
      <c r="EL14" s="519"/>
      <c r="EM14" s="518">
        <v>29</v>
      </c>
      <c r="EN14" s="518">
        <v>0</v>
      </c>
      <c r="EO14" s="518">
        <v>0</v>
      </c>
      <c r="EP14" s="518"/>
      <c r="EQ14" s="518"/>
      <c r="ER14" s="518"/>
      <c r="ES14" s="518"/>
      <c r="ET14" s="518"/>
      <c r="EU14" s="518"/>
      <c r="EV14" s="518"/>
      <c r="EW14" s="518"/>
      <c r="EX14" s="518"/>
      <c r="EY14" s="518">
        <f t="shared" si="10"/>
        <v>29</v>
      </c>
      <c r="EZ14" s="519"/>
    </row>
    <row r="15" spans="2:156" ht="15.75" x14ac:dyDescent="0.25">
      <c r="B15" s="695" t="s">
        <v>685</v>
      </c>
      <c r="C15" s="518">
        <v>0</v>
      </c>
      <c r="D15" s="518">
        <v>0</v>
      </c>
      <c r="E15" s="518">
        <v>0</v>
      </c>
      <c r="F15" s="518">
        <v>0.33333332999999998</v>
      </c>
      <c r="G15" s="518">
        <v>0</v>
      </c>
      <c r="H15" s="518">
        <v>0</v>
      </c>
      <c r="I15" s="518">
        <v>0</v>
      </c>
      <c r="J15" s="518">
        <v>0</v>
      </c>
      <c r="K15" s="518">
        <v>0.33333332999999998</v>
      </c>
      <c r="L15" s="518">
        <v>0</v>
      </c>
      <c r="M15" s="518">
        <v>0</v>
      </c>
      <c r="N15" s="518">
        <v>0</v>
      </c>
      <c r="O15" s="518">
        <f t="shared" si="0"/>
        <v>0.66666665999999997</v>
      </c>
      <c r="P15" s="519"/>
      <c r="Q15" s="518">
        <v>0</v>
      </c>
      <c r="R15" s="518">
        <v>0</v>
      </c>
      <c r="S15" s="518">
        <v>0.33333343000000004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0.33333343000000004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/>
      <c r="EQ15" s="518"/>
      <c r="ER15" s="518"/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95" t="s">
        <v>17</v>
      </c>
      <c r="C16" s="518">
        <v>42.748943227197465</v>
      </c>
      <c r="D16" s="518">
        <v>43.001161992237932</v>
      </c>
      <c r="E16" s="518">
        <v>43.254868847992135</v>
      </c>
      <c r="F16" s="518">
        <v>43.510072574195291</v>
      </c>
      <c r="G16" s="518">
        <v>43.766782002383046</v>
      </c>
      <c r="H16" s="518">
        <v>44.025006016197104</v>
      </c>
      <c r="I16" s="518">
        <v>44.284753551692667</v>
      </c>
      <c r="J16" s="518">
        <v>44.54603359764765</v>
      </c>
      <c r="K16" s="518">
        <v>46.613201467772527</v>
      </c>
      <c r="L16" s="518">
        <v>46.894822786597999</v>
      </c>
      <c r="M16" s="518">
        <v>47.178145566913329</v>
      </c>
      <c r="N16" s="518">
        <v>47.463180088377811</v>
      </c>
      <c r="O16" s="518">
        <f t="shared" si="0"/>
        <v>537.28697171920498</v>
      </c>
      <c r="P16" s="519"/>
      <c r="Q16" s="518">
        <v>186.13302218081398</v>
      </c>
      <c r="R16" s="518">
        <v>187.22528636056458</v>
      </c>
      <c r="S16" s="518">
        <v>188.32396208822021</v>
      </c>
      <c r="T16" s="518">
        <v>189.42908701087356</v>
      </c>
      <c r="U16" s="518">
        <v>190.54069899674133</v>
      </c>
      <c r="V16" s="518">
        <v>49.209917315072921</v>
      </c>
      <c r="W16" s="518">
        <v>81.19813636027601</v>
      </c>
      <c r="X16" s="518">
        <v>81.681313779425665</v>
      </c>
      <c r="Y16" s="518">
        <v>172.0548173705738</v>
      </c>
      <c r="Z16" s="518">
        <v>173.06948612709078</v>
      </c>
      <c r="AA16" s="518">
        <v>174.0901409582934</v>
      </c>
      <c r="AB16" s="518">
        <v>175.11681719239635</v>
      </c>
      <c r="AC16" s="518">
        <f t="shared" si="1"/>
        <v>1848.0726857403426</v>
      </c>
      <c r="AD16" s="519"/>
      <c r="AE16" s="518">
        <v>148.17453143633759</v>
      </c>
      <c r="AF16" s="518">
        <v>149.05086905782426</v>
      </c>
      <c r="AG16" s="518">
        <v>149.93239153737196</v>
      </c>
      <c r="AH16" s="518">
        <v>150.8191295630966</v>
      </c>
      <c r="AI16" s="518">
        <v>151.71111400482101</v>
      </c>
      <c r="AJ16" s="518">
        <v>152.60837591515141</v>
      </c>
      <c r="AK16" s="518">
        <v>150.6067797987337</v>
      </c>
      <c r="AL16" s="518">
        <v>199.51300829183583</v>
      </c>
      <c r="AM16" s="518">
        <v>161.12130958372222</v>
      </c>
      <c r="AN16" s="518">
        <v>162.16848332009499</v>
      </c>
      <c r="AO16" s="518">
        <v>162.10746513444573</v>
      </c>
      <c r="AP16" s="518">
        <v>162.7890508313738</v>
      </c>
      <c r="AQ16" s="518">
        <f t="shared" si="2"/>
        <v>1900.6025084748089</v>
      </c>
      <c r="AR16" s="519"/>
      <c r="AS16" s="518">
        <v>130.79171619430434</v>
      </c>
      <c r="AT16" s="518">
        <v>115.34246855036271</v>
      </c>
      <c r="AU16" s="518">
        <v>115.81466694670097</v>
      </c>
      <c r="AV16" s="518">
        <v>93.755636760417673</v>
      </c>
      <c r="AW16" s="518">
        <v>139.41982321723515</v>
      </c>
      <c r="AX16" s="518">
        <v>117.33269795208251</v>
      </c>
      <c r="AY16" s="518">
        <v>143.66790938183178</v>
      </c>
      <c r="AZ16" s="518">
        <v>144.3234717391905</v>
      </c>
      <c r="BA16" s="518">
        <v>127.01169754058179</v>
      </c>
      <c r="BB16" s="518">
        <v>125.4573625283609</v>
      </c>
      <c r="BC16" s="518">
        <v>128.0895352021752</v>
      </c>
      <c r="BD16" s="518">
        <v>128.65122004802831</v>
      </c>
      <c r="BE16" s="518">
        <f t="shared" si="3"/>
        <v>1509.6582060612718</v>
      </c>
      <c r="BF16" s="519"/>
      <c r="BG16" s="518">
        <v>61.222038761278974</v>
      </c>
      <c r="BH16" s="518">
        <v>103.94483524746369</v>
      </c>
      <c r="BI16" s="518">
        <v>104.10251762240929</v>
      </c>
      <c r="BJ16" s="518">
        <v>104.29065167238187</v>
      </c>
      <c r="BK16" s="518">
        <v>105.32267471802018</v>
      </c>
      <c r="BL16" s="518">
        <v>90.947192184540867</v>
      </c>
      <c r="BM16" s="518">
        <v>104.78963301194449</v>
      </c>
      <c r="BN16" s="518">
        <v>104.95692922522301</v>
      </c>
      <c r="BO16" s="518">
        <v>87.141071561008488</v>
      </c>
      <c r="BP16" s="518">
        <v>89.874434615701077</v>
      </c>
      <c r="BQ16" s="518">
        <v>91.292435857026916</v>
      </c>
      <c r="BR16" s="518">
        <v>87.896673452539559</v>
      </c>
      <c r="BS16" s="518">
        <f t="shared" si="4"/>
        <v>1135.7810879295382</v>
      </c>
      <c r="BT16" s="519"/>
      <c r="BU16" s="518">
        <v>84.64587798272656</v>
      </c>
      <c r="BV16" s="518">
        <v>94.151745177036076</v>
      </c>
      <c r="BW16" s="518">
        <v>94.211199142035227</v>
      </c>
      <c r="BX16" s="518">
        <v>94.275000563393903</v>
      </c>
      <c r="BY16" s="518">
        <v>83.166492689999998</v>
      </c>
      <c r="BZ16" s="518">
        <v>83.16620691</v>
      </c>
      <c r="CA16" s="518">
        <v>83.229522360000004</v>
      </c>
      <c r="CB16" s="518">
        <v>82.813505219999996</v>
      </c>
      <c r="CC16" s="518">
        <v>31.409944629537687</v>
      </c>
      <c r="CD16" s="518">
        <v>83.178453540000007</v>
      </c>
      <c r="CE16" s="518">
        <v>82.99529496000001</v>
      </c>
      <c r="CF16" s="518">
        <v>83.164365509999996</v>
      </c>
      <c r="CG16" s="518">
        <f t="shared" si="5"/>
        <v>980.40760868472955</v>
      </c>
      <c r="CH16" s="519"/>
      <c r="CI16" s="518">
        <v>81.693320880000002</v>
      </c>
      <c r="CJ16" s="518">
        <v>96.91679031999999</v>
      </c>
      <c r="CK16" s="518">
        <v>32.051774809999998</v>
      </c>
      <c r="CL16" s="518">
        <v>96.963112419999987</v>
      </c>
      <c r="CM16" s="518">
        <v>100.57574979999998</v>
      </c>
      <c r="CN16" s="518">
        <v>89.961138359653532</v>
      </c>
      <c r="CO16" s="518">
        <v>29.166666669999994</v>
      </c>
      <c r="CP16" s="518">
        <v>88.188675660000001</v>
      </c>
      <c r="CQ16" s="518">
        <v>87.539597669999992</v>
      </c>
      <c r="CR16" s="518">
        <v>87.533611800000017</v>
      </c>
      <c r="CS16" s="518">
        <v>58.404781549999996</v>
      </c>
      <c r="CT16" s="518">
        <v>19.166666669999994</v>
      </c>
      <c r="CU16" s="518">
        <f t="shared" si="6"/>
        <v>868.16188660965349</v>
      </c>
      <c r="CV16" s="519"/>
      <c r="CW16" s="518">
        <v>19.166666669999994</v>
      </c>
      <c r="CX16" s="518">
        <v>2.083333330000007</v>
      </c>
      <c r="CY16" s="518">
        <v>2.083333330000007</v>
      </c>
      <c r="CZ16" s="518">
        <v>2.083333330000007</v>
      </c>
      <c r="DA16" s="518">
        <v>2.083333330000007</v>
      </c>
      <c r="DB16" s="518">
        <v>2.083333330000007</v>
      </c>
      <c r="DC16" s="518">
        <v>2.0833333300000016</v>
      </c>
      <c r="DD16" s="518">
        <v>2.0833333300000016</v>
      </c>
      <c r="DE16" s="518">
        <v>2.0833333300000016</v>
      </c>
      <c r="DF16" s="518">
        <v>2.0833333300000016</v>
      </c>
      <c r="DG16" s="518">
        <v>2.0833333300000016</v>
      </c>
      <c r="DH16" s="518">
        <v>2.0833333300000016</v>
      </c>
      <c r="DI16" s="518">
        <f t="shared" si="7"/>
        <v>42.083333300000035</v>
      </c>
      <c r="DJ16" s="519"/>
      <c r="DK16" s="518">
        <v>2.0833333300000016</v>
      </c>
      <c r="DL16" s="518">
        <v>2.0833333300000025</v>
      </c>
      <c r="DM16" s="518">
        <v>2.0833333300000025</v>
      </c>
      <c r="DN16" s="518">
        <v>2.0833333300000025</v>
      </c>
      <c r="DO16" s="518">
        <v>2.0833333300000025</v>
      </c>
      <c r="DP16" s="518">
        <v>2.0833333300000025</v>
      </c>
      <c r="DQ16" s="518">
        <v>2.0833333300000025</v>
      </c>
      <c r="DR16" s="518">
        <v>2.0833333300000025</v>
      </c>
      <c r="DS16" s="518">
        <v>2.0833333300000025</v>
      </c>
      <c r="DT16" s="518">
        <v>2.0833333300000025</v>
      </c>
      <c r="DU16" s="518">
        <v>2.0833333300000025</v>
      </c>
      <c r="DV16" s="518">
        <v>2.0833333300000025</v>
      </c>
      <c r="DW16" s="518">
        <f t="shared" si="8"/>
        <v>24.999999960000025</v>
      </c>
      <c r="DX16" s="519"/>
      <c r="DY16" s="518">
        <v>2.0833333300000025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2.0833333300000025</v>
      </c>
      <c r="EL16" s="519"/>
      <c r="EM16" s="518">
        <v>0</v>
      </c>
      <c r="EN16" s="518">
        <v>0</v>
      </c>
      <c r="EO16" s="518">
        <v>0</v>
      </c>
      <c r="EP16" s="518"/>
      <c r="EQ16" s="518"/>
      <c r="ER16" s="518"/>
      <c r="ES16" s="518"/>
      <c r="ET16" s="518"/>
      <c r="EU16" s="518"/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95" t="s">
        <v>18</v>
      </c>
      <c r="C17" s="518">
        <v>0</v>
      </c>
      <c r="D17" s="518">
        <v>0</v>
      </c>
      <c r="E17" s="518">
        <v>0</v>
      </c>
      <c r="F17" s="518">
        <v>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0</v>
      </c>
      <c r="N17" s="518">
        <v>0</v>
      </c>
      <c r="O17" s="518">
        <f t="shared" si="0"/>
        <v>0</v>
      </c>
      <c r="P17" s="519"/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f t="shared" si="1"/>
        <v>0</v>
      </c>
      <c r="AD17" s="519"/>
      <c r="AE17" s="518">
        <v>0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f t="shared" si="2"/>
        <v>0</v>
      </c>
      <c r="AR17" s="519"/>
      <c r="AS17" s="518">
        <v>0</v>
      </c>
      <c r="AT17" s="518">
        <v>0</v>
      </c>
      <c r="AU17" s="518">
        <v>0</v>
      </c>
      <c r="AV17" s="518">
        <v>0</v>
      </c>
      <c r="AW17" s="518">
        <v>41</v>
      </c>
      <c r="AX17" s="518">
        <v>0</v>
      </c>
      <c r="AY17" s="518">
        <v>0</v>
      </c>
      <c r="AZ17" s="518">
        <v>41</v>
      </c>
      <c r="BA17" s="518">
        <v>0</v>
      </c>
      <c r="BB17" s="518">
        <v>0</v>
      </c>
      <c r="BC17" s="518">
        <v>41.000000000000007</v>
      </c>
      <c r="BD17" s="518">
        <v>0</v>
      </c>
      <c r="BE17" s="518">
        <f t="shared" si="3"/>
        <v>123</v>
      </c>
      <c r="BF17" s="519"/>
      <c r="BG17" s="518">
        <v>0</v>
      </c>
      <c r="BH17" s="518">
        <v>41</v>
      </c>
      <c r="BI17" s="518">
        <v>0</v>
      </c>
      <c r="BJ17" s="518">
        <v>0</v>
      </c>
      <c r="BK17" s="518">
        <v>40.999999999999993</v>
      </c>
      <c r="BL17" s="518">
        <v>0</v>
      </c>
      <c r="BM17" s="518">
        <v>0</v>
      </c>
      <c r="BN17" s="518">
        <v>40.999999999999993</v>
      </c>
      <c r="BO17" s="518">
        <v>0</v>
      </c>
      <c r="BP17" s="518">
        <v>0</v>
      </c>
      <c r="BQ17" s="518">
        <v>41</v>
      </c>
      <c r="BR17" s="518">
        <v>0</v>
      </c>
      <c r="BS17" s="518">
        <f t="shared" si="4"/>
        <v>164</v>
      </c>
      <c r="BT17" s="519"/>
      <c r="BU17" s="518">
        <v>0</v>
      </c>
      <c r="BV17" s="518">
        <v>41</v>
      </c>
      <c r="BW17" s="518">
        <v>0</v>
      </c>
      <c r="BX17" s="518">
        <v>0</v>
      </c>
      <c r="BY17" s="518">
        <v>41</v>
      </c>
      <c r="BZ17" s="518">
        <v>0</v>
      </c>
      <c r="CA17" s="518">
        <v>0</v>
      </c>
      <c r="CB17" s="518">
        <v>40.999999999999993</v>
      </c>
      <c r="CC17" s="518">
        <v>0</v>
      </c>
      <c r="CD17" s="518">
        <v>0</v>
      </c>
      <c r="CE17" s="518">
        <v>41</v>
      </c>
      <c r="CF17" s="518">
        <v>0</v>
      </c>
      <c r="CG17" s="518">
        <f t="shared" si="5"/>
        <v>164</v>
      </c>
      <c r="CH17" s="519"/>
      <c r="CI17" s="518">
        <v>0</v>
      </c>
      <c r="CJ17" s="518">
        <v>40.999999999999986</v>
      </c>
      <c r="CK17" s="518">
        <v>0</v>
      </c>
      <c r="CL17" s="518">
        <v>0</v>
      </c>
      <c r="CM17" s="518">
        <v>41</v>
      </c>
      <c r="CN17" s="518">
        <v>0</v>
      </c>
      <c r="CO17" s="518">
        <v>0</v>
      </c>
      <c r="CP17" s="518">
        <v>40.999999999999993</v>
      </c>
      <c r="CQ17" s="518">
        <v>0</v>
      </c>
      <c r="CR17" s="518">
        <v>0</v>
      </c>
      <c r="CS17" s="518">
        <v>41</v>
      </c>
      <c r="CT17" s="518">
        <v>0</v>
      </c>
      <c r="CU17" s="518">
        <f t="shared" si="6"/>
        <v>163.99999999999997</v>
      </c>
      <c r="CV17" s="519"/>
      <c r="CW17" s="518">
        <v>0</v>
      </c>
      <c r="CX17" s="518">
        <v>41</v>
      </c>
      <c r="CY17" s="518">
        <v>0</v>
      </c>
      <c r="CZ17" s="518">
        <v>0</v>
      </c>
      <c r="DA17" s="518">
        <v>40.999999999999993</v>
      </c>
      <c r="DB17" s="518">
        <v>500.00000000000006</v>
      </c>
      <c r="DC17" s="518">
        <v>0</v>
      </c>
      <c r="DD17" s="518">
        <v>41.000000000000014</v>
      </c>
      <c r="DE17" s="518">
        <v>0</v>
      </c>
      <c r="DF17" s="518">
        <v>0</v>
      </c>
      <c r="DG17" s="518">
        <v>40.999999999999986</v>
      </c>
      <c r="DH17" s="518">
        <v>0</v>
      </c>
      <c r="DI17" s="518">
        <f t="shared" si="7"/>
        <v>664</v>
      </c>
      <c r="DJ17" s="519"/>
      <c r="DK17" s="518">
        <v>0</v>
      </c>
      <c r="DL17" s="518">
        <v>41</v>
      </c>
      <c r="DM17" s="518">
        <v>0</v>
      </c>
      <c r="DN17" s="518">
        <v>0</v>
      </c>
      <c r="DO17" s="518">
        <v>0</v>
      </c>
      <c r="DP17" s="518">
        <v>0</v>
      </c>
      <c r="DQ17" s="518">
        <v>0</v>
      </c>
      <c r="DR17" s="518">
        <v>0</v>
      </c>
      <c r="DS17" s="518">
        <v>0</v>
      </c>
      <c r="DT17" s="518">
        <v>0</v>
      </c>
      <c r="DU17" s="518">
        <v>0</v>
      </c>
      <c r="DV17" s="518">
        <v>0</v>
      </c>
      <c r="DW17" s="518">
        <f t="shared" si="8"/>
        <v>41</v>
      </c>
      <c r="DX17" s="519"/>
      <c r="DY17" s="518">
        <v>0</v>
      </c>
      <c r="DZ17" s="518">
        <v>0</v>
      </c>
      <c r="EA17" s="518">
        <v>0</v>
      </c>
      <c r="EB17" s="518">
        <v>0</v>
      </c>
      <c r="EC17" s="518">
        <v>0</v>
      </c>
      <c r="ED17" s="518">
        <v>0</v>
      </c>
      <c r="EE17" s="518">
        <v>0</v>
      </c>
      <c r="EF17" s="518">
        <v>0</v>
      </c>
      <c r="EG17" s="518">
        <v>0</v>
      </c>
      <c r="EH17" s="518">
        <v>0</v>
      </c>
      <c r="EI17" s="518">
        <v>0</v>
      </c>
      <c r="EJ17" s="518">
        <v>0</v>
      </c>
      <c r="EK17" s="518">
        <f t="shared" si="9"/>
        <v>0</v>
      </c>
      <c r="EL17" s="519"/>
      <c r="EM17" s="518">
        <v>0</v>
      </c>
      <c r="EN17" s="518">
        <v>0</v>
      </c>
      <c r="EO17" s="518">
        <v>0</v>
      </c>
      <c r="EP17" s="518"/>
      <c r="EQ17" s="518"/>
      <c r="ER17" s="518"/>
      <c r="ES17" s="518"/>
      <c r="ET17" s="518"/>
      <c r="EU17" s="518"/>
      <c r="EV17" s="518"/>
      <c r="EW17" s="518"/>
      <c r="EX17" s="518"/>
      <c r="EY17" s="518">
        <f t="shared" si="10"/>
        <v>0</v>
      </c>
      <c r="EZ17" s="519"/>
    </row>
    <row r="18" spans="2:156" ht="15.75" x14ac:dyDescent="0.25">
      <c r="B18" s="687" t="s">
        <v>92</v>
      </c>
      <c r="C18" s="542">
        <f>+C8+C7</f>
        <v>-252.26346763584806</v>
      </c>
      <c r="D18" s="542">
        <f t="shared" ref="D18:N18" si="33">+D8+D7</f>
        <v>1333.7007430481908</v>
      </c>
      <c r="E18" s="542">
        <f t="shared" si="33"/>
        <v>761.14079582279328</v>
      </c>
      <c r="F18" s="542">
        <f t="shared" si="33"/>
        <v>-101.0088623259164</v>
      </c>
      <c r="G18" s="542">
        <f t="shared" si="33"/>
        <v>588.94596333235404</v>
      </c>
      <c r="H18" s="542">
        <f t="shared" si="33"/>
        <v>1217.3241607989935</v>
      </c>
      <c r="I18" s="542">
        <f t="shared" si="33"/>
        <v>346.66037349794675</v>
      </c>
      <c r="J18" s="542">
        <f t="shared" si="33"/>
        <v>1245.3814443942586</v>
      </c>
      <c r="K18" s="542">
        <f t="shared" si="33"/>
        <v>1232.14068027591</v>
      </c>
      <c r="L18" s="542">
        <f t="shared" si="33"/>
        <v>1440.1279020891373</v>
      </c>
      <c r="M18" s="542">
        <f t="shared" si="33"/>
        <v>1419.5624615984848</v>
      </c>
      <c r="N18" s="542">
        <f t="shared" si="33"/>
        <v>2321.7665339491923</v>
      </c>
      <c r="O18" s="542">
        <f t="shared" si="0"/>
        <v>11553.478728845497</v>
      </c>
      <c r="P18" s="573"/>
      <c r="Q18" s="542">
        <f>+Q8+Q7</f>
        <v>184.43378962377156</v>
      </c>
      <c r="R18" s="542">
        <f t="shared" ref="R18:AB18" si="34">+R8+R7</f>
        <v>1538.306026407605</v>
      </c>
      <c r="S18" s="542">
        <f t="shared" si="34"/>
        <v>945.94956636084373</v>
      </c>
      <c r="T18" s="542">
        <f t="shared" si="34"/>
        <v>713.34375218103889</v>
      </c>
      <c r="U18" s="542">
        <f t="shared" si="34"/>
        <v>973.03242951985942</v>
      </c>
      <c r="V18" s="542">
        <f t="shared" si="34"/>
        <v>1568.3787850859503</v>
      </c>
      <c r="W18" s="542">
        <f t="shared" si="34"/>
        <v>1212.5047334871831</v>
      </c>
      <c r="X18" s="542">
        <f t="shared" si="34"/>
        <v>1308.6534753956794</v>
      </c>
      <c r="Y18" s="542">
        <f t="shared" si="34"/>
        <v>1555.733308434626</v>
      </c>
      <c r="Z18" s="542">
        <f t="shared" si="34"/>
        <v>1413.4287754217746</v>
      </c>
      <c r="AA18" s="542">
        <f t="shared" si="34"/>
        <v>1546.1551569787771</v>
      </c>
      <c r="AB18" s="542">
        <f t="shared" si="34"/>
        <v>3062.7706113505865</v>
      </c>
      <c r="AC18" s="542">
        <f t="shared" si="1"/>
        <v>16022.690410247696</v>
      </c>
      <c r="AD18" s="573"/>
      <c r="AE18" s="542">
        <f>+AE8+AE7</f>
        <v>-170.09075651985486</v>
      </c>
      <c r="AF18" s="542">
        <f>+AF8+AF7</f>
        <v>1142.9464648197943</v>
      </c>
      <c r="AG18" s="542">
        <f t="shared" ref="AG18:AP18" si="35">+AG8+AG7</f>
        <v>1835.4361229394942</v>
      </c>
      <c r="AH18" s="542">
        <f t="shared" si="35"/>
        <v>355.82590190612518</v>
      </c>
      <c r="AI18" s="542">
        <f t="shared" si="35"/>
        <v>968.23516742532729</v>
      </c>
      <c r="AJ18" s="542">
        <f t="shared" si="35"/>
        <v>1451.1327927836257</v>
      </c>
      <c r="AK18" s="542">
        <f t="shared" si="35"/>
        <v>51.641096963404721</v>
      </c>
      <c r="AL18" s="542">
        <f t="shared" si="35"/>
        <v>613.24330256057135</v>
      </c>
      <c r="AM18" s="542">
        <f t="shared" si="35"/>
        <v>756.36941713833266</v>
      </c>
      <c r="AN18" s="542">
        <f t="shared" si="35"/>
        <v>997.05230305195289</v>
      </c>
      <c r="AO18" s="542">
        <f t="shared" si="35"/>
        <v>918.86658859165095</v>
      </c>
      <c r="AP18" s="542">
        <f t="shared" si="35"/>
        <v>5062.110993540955</v>
      </c>
      <c r="AQ18" s="542">
        <f t="shared" si="2"/>
        <v>13982.769395201378</v>
      </c>
      <c r="AR18" s="573"/>
      <c r="AS18" s="542">
        <f>+AS8+AS7</f>
        <v>205.61817403391206</v>
      </c>
      <c r="AT18" s="542">
        <f>+AT8+AT7</f>
        <v>926.08576663819326</v>
      </c>
      <c r="AU18" s="542">
        <f t="shared" ref="AU18:BD18" si="36">+AU8+AU7</f>
        <v>1496.7935962447732</v>
      </c>
      <c r="AV18" s="542">
        <f t="shared" si="36"/>
        <v>1469.2364998040057</v>
      </c>
      <c r="AW18" s="542">
        <f t="shared" si="36"/>
        <v>1113.5099724594454</v>
      </c>
      <c r="AX18" s="542">
        <f t="shared" si="36"/>
        <v>2506.9757574218115</v>
      </c>
      <c r="AY18" s="542">
        <f t="shared" si="36"/>
        <v>767.37038261372504</v>
      </c>
      <c r="AZ18" s="542">
        <f t="shared" si="36"/>
        <v>1350.4698478330788</v>
      </c>
      <c r="BA18" s="542">
        <f t="shared" si="36"/>
        <v>2205.1100824924156</v>
      </c>
      <c r="BB18" s="542">
        <f t="shared" si="36"/>
        <v>1254.8619808479029</v>
      </c>
      <c r="BC18" s="542">
        <f t="shared" si="36"/>
        <v>1861.388328246263</v>
      </c>
      <c r="BD18" s="542">
        <f t="shared" si="36"/>
        <v>3190.9584148112303</v>
      </c>
      <c r="BE18" s="542">
        <f t="shared" si="3"/>
        <v>18348.378803446758</v>
      </c>
      <c r="BF18" s="573"/>
      <c r="BG18" s="542">
        <f>+BG8+BG7</f>
        <v>571.16176659962025</v>
      </c>
      <c r="BH18" s="542">
        <f t="shared" ref="BH18:BR18" si="37">+BH8+BH7</f>
        <v>1398.8640261628821</v>
      </c>
      <c r="BI18" s="542">
        <f t="shared" si="37"/>
        <v>2082.408512090507</v>
      </c>
      <c r="BJ18" s="542">
        <f t="shared" si="37"/>
        <v>349.22838451312464</v>
      </c>
      <c r="BK18" s="542">
        <f t="shared" si="37"/>
        <v>2949.793448320519</v>
      </c>
      <c r="BL18" s="542">
        <f t="shared" si="37"/>
        <v>1010.697923453122</v>
      </c>
      <c r="BM18" s="542">
        <f t="shared" si="37"/>
        <v>19.422447041419218</v>
      </c>
      <c r="BN18" s="542">
        <f t="shared" si="37"/>
        <v>711.58263229238719</v>
      </c>
      <c r="BO18" s="542">
        <f t="shared" si="37"/>
        <v>975.56129314302041</v>
      </c>
      <c r="BP18" s="542">
        <f t="shared" si="37"/>
        <v>967.26129853499128</v>
      </c>
      <c r="BQ18" s="542">
        <f t="shared" si="37"/>
        <v>936.71959705416009</v>
      </c>
      <c r="BR18" s="542">
        <f t="shared" si="37"/>
        <v>3119.202215857752</v>
      </c>
      <c r="BS18" s="542">
        <f t="shared" si="4"/>
        <v>15091.903545063506</v>
      </c>
      <c r="BT18" s="573"/>
      <c r="BU18" s="542">
        <f>+BU8+BU7</f>
        <v>-69.262169146791166</v>
      </c>
      <c r="BV18" s="542">
        <f t="shared" ref="BV18:CF18" si="38">+BV8+BV7</f>
        <v>647.10489860880523</v>
      </c>
      <c r="BW18" s="542">
        <f t="shared" si="38"/>
        <v>1757.7964502770017</v>
      </c>
      <c r="BX18" s="542">
        <f t="shared" si="38"/>
        <v>346.26134632680225</v>
      </c>
      <c r="BY18" s="542">
        <f t="shared" si="38"/>
        <v>759.60172388305614</v>
      </c>
      <c r="BZ18" s="542">
        <f t="shared" si="38"/>
        <v>713.60491899269277</v>
      </c>
      <c r="CA18" s="542">
        <f t="shared" si="38"/>
        <v>424.03353040963515</v>
      </c>
      <c r="CB18" s="542">
        <f t="shared" si="38"/>
        <v>588.09667111681711</v>
      </c>
      <c r="CC18" s="542">
        <f t="shared" si="38"/>
        <v>1057.9463418535449</v>
      </c>
      <c r="CD18" s="542">
        <f t="shared" si="38"/>
        <v>662.91916530266826</v>
      </c>
      <c r="CE18" s="542">
        <f t="shared" si="38"/>
        <v>537.50166473403931</v>
      </c>
      <c r="CF18" s="542">
        <f t="shared" si="38"/>
        <v>2189.9557457245373</v>
      </c>
      <c r="CG18" s="542">
        <f t="shared" si="5"/>
        <v>9615.5602880828083</v>
      </c>
      <c r="CH18" s="573"/>
      <c r="CI18" s="542">
        <f>+CI8+CI7</f>
        <v>322.63945274911237</v>
      </c>
      <c r="CJ18" s="542">
        <f t="shared" ref="CJ18:CT18" si="39">+CJ8+CJ7</f>
        <v>553.8523675487005</v>
      </c>
      <c r="CK18" s="542">
        <f t="shared" si="39"/>
        <v>734.60642733995212</v>
      </c>
      <c r="CL18" s="542">
        <f t="shared" si="39"/>
        <v>153.0647472234879</v>
      </c>
      <c r="CM18" s="542">
        <f t="shared" si="39"/>
        <v>822.96651783290213</v>
      </c>
      <c r="CN18" s="542">
        <f t="shared" si="39"/>
        <v>2095.8708732807017</v>
      </c>
      <c r="CO18" s="542">
        <f t="shared" si="39"/>
        <v>1018.4481929914973</v>
      </c>
      <c r="CP18" s="542">
        <f t="shared" si="39"/>
        <v>604.8543249726971</v>
      </c>
      <c r="CQ18" s="542">
        <f t="shared" si="39"/>
        <v>1235.5596341150031</v>
      </c>
      <c r="CR18" s="542">
        <f t="shared" si="39"/>
        <v>936.11924708378592</v>
      </c>
      <c r="CS18" s="542">
        <f t="shared" si="39"/>
        <v>681.2197955552183</v>
      </c>
      <c r="CT18" s="542">
        <f t="shared" si="39"/>
        <v>3052.5784002735859</v>
      </c>
      <c r="CU18" s="542">
        <f t="shared" si="6"/>
        <v>12211.779980966643</v>
      </c>
      <c r="CV18" s="573"/>
      <c r="CW18" s="542">
        <f>+CW8+CW7</f>
        <v>113.28307213978385</v>
      </c>
      <c r="CX18" s="542">
        <f t="shared" ref="CX18:DH18" si="40">+CX8+CX7</f>
        <v>546.66999674848739</v>
      </c>
      <c r="CY18" s="542">
        <f t="shared" si="40"/>
        <v>740.4123660054936</v>
      </c>
      <c r="CZ18" s="542">
        <f t="shared" si="40"/>
        <v>1563.0335297257352</v>
      </c>
      <c r="DA18" s="542">
        <f t="shared" si="40"/>
        <v>2078.7394718290816</v>
      </c>
      <c r="DB18" s="542">
        <f t="shared" si="40"/>
        <v>1792.1565761005318</v>
      </c>
      <c r="DC18" s="542">
        <f t="shared" si="40"/>
        <v>898.15718731344714</v>
      </c>
      <c r="DD18" s="542">
        <f t="shared" si="40"/>
        <v>940.28435405769403</v>
      </c>
      <c r="DE18" s="542">
        <f t="shared" si="40"/>
        <v>144.59278168170806</v>
      </c>
      <c r="DF18" s="542">
        <f t="shared" si="40"/>
        <v>1005.5798551164762</v>
      </c>
      <c r="DG18" s="542">
        <f t="shared" si="40"/>
        <v>782.75547329508754</v>
      </c>
      <c r="DH18" s="542">
        <f t="shared" si="40"/>
        <v>2214.2047870384486</v>
      </c>
      <c r="DI18" s="542">
        <f t="shared" si="7"/>
        <v>12819.869451051974</v>
      </c>
      <c r="DJ18" s="573"/>
      <c r="DK18" s="542">
        <f>+DK8+DK7</f>
        <v>601.71706403007943</v>
      </c>
      <c r="DL18" s="542">
        <f t="shared" ref="DL18:DV18" si="41">+DL8+DL7</f>
        <v>577.78026016462559</v>
      </c>
      <c r="DM18" s="542">
        <f t="shared" si="41"/>
        <v>299.53296048400551</v>
      </c>
      <c r="DN18" s="542">
        <f t="shared" si="41"/>
        <v>59.796732180281225</v>
      </c>
      <c r="DO18" s="542">
        <f t="shared" si="41"/>
        <v>601.35363006267926</v>
      </c>
      <c r="DP18" s="542">
        <f t="shared" si="41"/>
        <v>539.8718886223229</v>
      </c>
      <c r="DQ18" s="542">
        <f t="shared" si="41"/>
        <v>569.36990190507333</v>
      </c>
      <c r="DR18" s="542">
        <f t="shared" si="41"/>
        <v>737.94417163313358</v>
      </c>
      <c r="DS18" s="542">
        <f t="shared" si="41"/>
        <v>-137.63827758664843</v>
      </c>
      <c r="DT18" s="542">
        <f t="shared" si="41"/>
        <v>1199.3063514755959</v>
      </c>
      <c r="DU18" s="542">
        <f t="shared" si="41"/>
        <v>406.61696962146613</v>
      </c>
      <c r="DV18" s="542">
        <f t="shared" si="41"/>
        <v>2590.8791939922162</v>
      </c>
      <c r="DW18" s="542">
        <f t="shared" si="8"/>
        <v>8046.5308465848302</v>
      </c>
      <c r="DX18" s="573"/>
      <c r="DY18" s="542">
        <f>+DY8+DY7</f>
        <v>-93.865335686061485</v>
      </c>
      <c r="DZ18" s="542">
        <f t="shared" ref="DZ18:EJ18" si="42">+DZ8+DZ7</f>
        <v>778.37312943655809</v>
      </c>
      <c r="EA18" s="542">
        <f t="shared" si="42"/>
        <v>165.04829324836533</v>
      </c>
      <c r="EB18" s="542">
        <f t="shared" si="42"/>
        <v>447.89380678748603</v>
      </c>
      <c r="EC18" s="542">
        <f t="shared" si="42"/>
        <v>-89.531979930660839</v>
      </c>
      <c r="ED18" s="542">
        <f t="shared" si="42"/>
        <v>716.92603461227111</v>
      </c>
      <c r="EE18" s="542">
        <f t="shared" si="42"/>
        <v>177.95033814206829</v>
      </c>
      <c r="EF18" s="542">
        <f t="shared" si="42"/>
        <v>275.72975252748222</v>
      </c>
      <c r="EG18" s="542">
        <f t="shared" si="42"/>
        <v>245.63407115580031</v>
      </c>
      <c r="EH18" s="542">
        <f t="shared" si="42"/>
        <v>1070.1071997589593</v>
      </c>
      <c r="EI18" s="542">
        <f t="shared" si="42"/>
        <v>980.17524686570891</v>
      </c>
      <c r="EJ18" s="542">
        <f t="shared" si="42"/>
        <v>1602.8930808621039</v>
      </c>
      <c r="EK18" s="542">
        <f t="shared" si="9"/>
        <v>6277.3336377800806</v>
      </c>
      <c r="EL18" s="573"/>
      <c r="EM18" s="542">
        <f>+EM8+EM7</f>
        <v>209.22436334262306</v>
      </c>
      <c r="EN18" s="542">
        <f t="shared" ref="EN18:EX18" si="43">+EN8+EN7</f>
        <v>1595.5077860338019</v>
      </c>
      <c r="EO18" s="542">
        <f t="shared" si="43"/>
        <v>657.43155086672789</v>
      </c>
      <c r="EP18" s="542"/>
      <c r="EQ18" s="542"/>
      <c r="ER18" s="542"/>
      <c r="ES18" s="542"/>
      <c r="ET18" s="542"/>
      <c r="EU18" s="542"/>
      <c r="EV18" s="542"/>
      <c r="EW18" s="542"/>
      <c r="EX18" s="542"/>
      <c r="EY18" s="542">
        <f t="shared" si="10"/>
        <v>2462.163700243153</v>
      </c>
      <c r="EZ18" s="573"/>
    </row>
    <row r="19" spans="2:156" ht="15.75" x14ac:dyDescent="0.25">
      <c r="B19" s="687" t="s">
        <v>96</v>
      </c>
      <c r="C19" s="542">
        <f>+C20+C35+C38</f>
        <v>-56.218230635848045</v>
      </c>
      <c r="D19" s="542">
        <f t="shared" ref="D19:N19" si="44">+D20+D35+D38</f>
        <v>2313.6732030481908</v>
      </c>
      <c r="E19" s="542">
        <f t="shared" si="44"/>
        <v>539.15232282279351</v>
      </c>
      <c r="F19" s="542">
        <f t="shared" si="44"/>
        <v>438.9022576740839</v>
      </c>
      <c r="G19" s="542">
        <f t="shared" si="44"/>
        <v>303.64080433235404</v>
      </c>
      <c r="H19" s="542">
        <f t="shared" si="44"/>
        <v>536.39178979899339</v>
      </c>
      <c r="I19" s="542">
        <f t="shared" si="44"/>
        <v>411.94540449794664</v>
      </c>
      <c r="J19" s="542">
        <f t="shared" si="44"/>
        <v>1823.8743743942591</v>
      </c>
      <c r="K19" s="542">
        <f t="shared" si="44"/>
        <v>747.54002727590989</v>
      </c>
      <c r="L19" s="542">
        <f t="shared" si="44"/>
        <v>1405.1406260891367</v>
      </c>
      <c r="M19" s="542">
        <f t="shared" si="44"/>
        <v>1013.7835615984848</v>
      </c>
      <c r="N19" s="542">
        <f t="shared" si="44"/>
        <v>1722.1710519491926</v>
      </c>
      <c r="O19" s="542">
        <f t="shared" si="0"/>
        <v>11199.997192845498</v>
      </c>
      <c r="P19" s="573"/>
      <c r="Q19" s="542">
        <f>+Q20+Q35+Q38</f>
        <v>260.90831662377178</v>
      </c>
      <c r="R19" s="542">
        <f t="shared" ref="R19:AB19" si="45">+R20+R35+R38</f>
        <v>1475.4321094076049</v>
      </c>
      <c r="S19" s="542">
        <f t="shared" si="45"/>
        <v>856.2145583608434</v>
      </c>
      <c r="T19" s="542">
        <f t="shared" si="45"/>
        <v>898.39792818103911</v>
      </c>
      <c r="U19" s="542">
        <f t="shared" si="45"/>
        <v>1194.8426425198595</v>
      </c>
      <c r="V19" s="542">
        <f t="shared" si="45"/>
        <v>2365.6520640859508</v>
      </c>
      <c r="W19" s="542">
        <f t="shared" si="45"/>
        <v>914.48985548718315</v>
      </c>
      <c r="X19" s="542">
        <f t="shared" si="45"/>
        <v>1193.3054913956794</v>
      </c>
      <c r="Y19" s="542">
        <f t="shared" si="45"/>
        <v>2264.3792074346266</v>
      </c>
      <c r="Z19" s="542">
        <f t="shared" si="45"/>
        <v>866.69625442177471</v>
      </c>
      <c r="AA19" s="542">
        <f t="shared" si="45"/>
        <v>1141.7242149787771</v>
      </c>
      <c r="AB19" s="542">
        <f t="shared" si="45"/>
        <v>2485.8671163505869</v>
      </c>
      <c r="AC19" s="542">
        <f t="shared" si="1"/>
        <v>15917.909759247697</v>
      </c>
      <c r="AD19" s="573"/>
      <c r="AE19" s="542">
        <f>+AE20+AE35+AE38</f>
        <v>97.28510448014535</v>
      </c>
      <c r="AF19" s="542">
        <f>+AF20+AF35+AF38</f>
        <v>974.91543381979409</v>
      </c>
      <c r="AG19" s="542">
        <f t="shared" ref="AG19:AP19" si="46">+AG20+AG35+AG38</f>
        <v>1811.418509939494</v>
      </c>
      <c r="AH19" s="542">
        <f t="shared" si="46"/>
        <v>367.01045690612517</v>
      </c>
      <c r="AI19" s="542">
        <f t="shared" si="46"/>
        <v>1318.8656934253272</v>
      </c>
      <c r="AJ19" s="542">
        <f t="shared" si="46"/>
        <v>1434.9125167836257</v>
      </c>
      <c r="AK19" s="542">
        <f t="shared" si="46"/>
        <v>198.81498096340499</v>
      </c>
      <c r="AL19" s="542">
        <f t="shared" si="46"/>
        <v>175.61485356057125</v>
      </c>
      <c r="AM19" s="542">
        <f t="shared" si="46"/>
        <v>616.17698713833283</v>
      </c>
      <c r="AN19" s="542">
        <f t="shared" si="46"/>
        <v>906.57135105195266</v>
      </c>
      <c r="AO19" s="542">
        <f t="shared" si="46"/>
        <v>1033.6684515916509</v>
      </c>
      <c r="AP19" s="542">
        <f t="shared" si="46"/>
        <v>4871.9649115409538</v>
      </c>
      <c r="AQ19" s="542">
        <f t="shared" si="2"/>
        <v>13807.219251201377</v>
      </c>
      <c r="AR19" s="573"/>
      <c r="AS19" s="542">
        <f>+AS20+AS35+AS38</f>
        <v>334.34224403391204</v>
      </c>
      <c r="AT19" s="542">
        <f>+AT20+AT35+AT38</f>
        <v>1000.1515616381931</v>
      </c>
      <c r="AU19" s="542">
        <f t="shared" ref="AU19:BD19" si="47">+AU20+AU35+AU38</f>
        <v>1419.3327522447732</v>
      </c>
      <c r="AV19" s="542">
        <f t="shared" si="47"/>
        <v>1438.7955558040057</v>
      </c>
      <c r="AW19" s="542">
        <f t="shared" si="47"/>
        <v>1049.2270664594455</v>
      </c>
      <c r="AX19" s="542">
        <f t="shared" si="47"/>
        <v>2954.5799304218112</v>
      </c>
      <c r="AY19" s="542">
        <f t="shared" si="47"/>
        <v>1138.0364556137249</v>
      </c>
      <c r="AZ19" s="542">
        <f t="shared" si="47"/>
        <v>1266.9228628330793</v>
      </c>
      <c r="BA19" s="542">
        <f t="shared" si="47"/>
        <v>2796.0153844924153</v>
      </c>
      <c r="BB19" s="542">
        <f t="shared" si="47"/>
        <v>851.71629584790276</v>
      </c>
      <c r="BC19" s="542">
        <f t="shared" si="47"/>
        <v>1575.0623912462634</v>
      </c>
      <c r="BD19" s="542">
        <f t="shared" si="47"/>
        <v>3189.2090878112303</v>
      </c>
      <c r="BE19" s="542">
        <f t="shared" si="3"/>
        <v>19013.391588446757</v>
      </c>
      <c r="BF19" s="573"/>
      <c r="BG19" s="542">
        <f>+BG20+BG35+BG38</f>
        <v>1450.9286155996203</v>
      </c>
      <c r="BH19" s="542">
        <f t="shared" ref="BH19:BR19" si="48">+BH20+BH35+BH38</f>
        <v>1338.1607681628818</v>
      </c>
      <c r="BI19" s="542">
        <f t="shared" si="48"/>
        <v>1386.8691820905076</v>
      </c>
      <c r="BJ19" s="542">
        <f t="shared" si="48"/>
        <v>267.45132751312457</v>
      </c>
      <c r="BK19" s="542">
        <f t="shared" si="48"/>
        <v>2832.5361323205179</v>
      </c>
      <c r="BL19" s="542">
        <f t="shared" si="48"/>
        <v>2170.0401664531219</v>
      </c>
      <c r="BM19" s="542">
        <f t="shared" si="48"/>
        <v>-249.43467195858111</v>
      </c>
      <c r="BN19" s="542">
        <f t="shared" si="48"/>
        <v>304.35353629238756</v>
      </c>
      <c r="BO19" s="542">
        <f t="shared" si="48"/>
        <v>661.78333014302029</v>
      </c>
      <c r="BP19" s="542">
        <f t="shared" si="48"/>
        <v>3132.2395775349919</v>
      </c>
      <c r="BQ19" s="542">
        <f t="shared" si="48"/>
        <v>-182.96287094584028</v>
      </c>
      <c r="BR19" s="542">
        <f t="shared" si="48"/>
        <v>1473.4066148577522</v>
      </c>
      <c r="BS19" s="542">
        <f t="shared" si="4"/>
        <v>14585.371708063503</v>
      </c>
      <c r="BT19" s="573"/>
      <c r="BU19" s="542">
        <f>+BU20+BU35+BU38</f>
        <v>3198.9379898532088</v>
      </c>
      <c r="BV19" s="542">
        <f t="shared" ref="BV19:CF19" si="49">+BV20+BV35+BV38</f>
        <v>-316.31885739119451</v>
      </c>
      <c r="BW19" s="542">
        <f t="shared" si="49"/>
        <v>410.30575827700193</v>
      </c>
      <c r="BX19" s="542">
        <f t="shared" si="49"/>
        <v>312.4734013268021</v>
      </c>
      <c r="BY19" s="542">
        <f t="shared" si="49"/>
        <v>423.96720888305595</v>
      </c>
      <c r="BZ19" s="542">
        <f t="shared" si="49"/>
        <v>909.87342599269255</v>
      </c>
      <c r="CA19" s="542">
        <f t="shared" si="49"/>
        <v>245.07674640963586</v>
      </c>
      <c r="CB19" s="542">
        <f t="shared" si="49"/>
        <v>916.41385711681664</v>
      </c>
      <c r="CC19" s="542">
        <f t="shared" si="49"/>
        <v>792.47549185354558</v>
      </c>
      <c r="CD19" s="542">
        <f t="shared" si="49"/>
        <v>977.47043730266796</v>
      </c>
      <c r="CE19" s="542">
        <f t="shared" si="49"/>
        <v>195.84222473403958</v>
      </c>
      <c r="CF19" s="542">
        <f t="shared" si="49"/>
        <v>2195.3681427245374</v>
      </c>
      <c r="CG19" s="542">
        <f t="shared" si="5"/>
        <v>10261.88582708281</v>
      </c>
      <c r="CH19" s="573"/>
      <c r="CI19" s="542">
        <f>+CI20+CI35+CI38</f>
        <v>1338.2602167491123</v>
      </c>
      <c r="CJ19" s="542">
        <f t="shared" ref="CJ19:CT19" si="50">+CJ20+CJ35+CJ38</f>
        <v>-303.33016345129948</v>
      </c>
      <c r="CK19" s="542">
        <f t="shared" si="50"/>
        <v>3012.2491453399521</v>
      </c>
      <c r="CL19" s="542">
        <f t="shared" si="50"/>
        <v>-1221.1784967765122</v>
      </c>
      <c r="CM19" s="542">
        <f t="shared" si="50"/>
        <v>964.81871283290252</v>
      </c>
      <c r="CN19" s="542">
        <f t="shared" si="50"/>
        <v>2166.8471042807018</v>
      </c>
      <c r="CO19" s="542">
        <f t="shared" si="50"/>
        <v>197.66004299149654</v>
      </c>
      <c r="CP19" s="542">
        <f t="shared" si="50"/>
        <v>386.20144897269745</v>
      </c>
      <c r="CQ19" s="542">
        <f t="shared" si="50"/>
        <v>3584.6110211150035</v>
      </c>
      <c r="CR19" s="542">
        <f t="shared" si="50"/>
        <v>-788.46874891621383</v>
      </c>
      <c r="CS19" s="542">
        <f t="shared" si="50"/>
        <v>-74.226273444782237</v>
      </c>
      <c r="CT19" s="542">
        <f t="shared" si="50"/>
        <v>3316.9311252735861</v>
      </c>
      <c r="CU19" s="542">
        <f t="shared" si="6"/>
        <v>12580.375134966642</v>
      </c>
      <c r="CV19" s="573"/>
      <c r="CW19" s="542">
        <f>+CW20+CW35+CW38</f>
        <v>-56.532143860215797</v>
      </c>
      <c r="CX19" s="542">
        <f t="shared" ref="CX19:DH19" si="51">+CX20+CX35+CX38</f>
        <v>241.89194174848751</v>
      </c>
      <c r="CY19" s="542">
        <f t="shared" si="51"/>
        <v>430.95134100549359</v>
      </c>
      <c r="CZ19" s="542">
        <f t="shared" si="51"/>
        <v>1580.8615307257353</v>
      </c>
      <c r="DA19" s="542">
        <f t="shared" si="51"/>
        <v>2339.5845268290818</v>
      </c>
      <c r="DB19" s="542">
        <f t="shared" si="51"/>
        <v>1470.7985191005316</v>
      </c>
      <c r="DC19" s="542">
        <f t="shared" si="51"/>
        <v>888.43770231344729</v>
      </c>
      <c r="DD19" s="542">
        <f t="shared" si="51"/>
        <v>1037.712380057694</v>
      </c>
      <c r="DE19" s="542">
        <f t="shared" si="51"/>
        <v>344.96118768170862</v>
      </c>
      <c r="DF19" s="542">
        <f t="shared" si="51"/>
        <v>1144.3264431164755</v>
      </c>
      <c r="DG19" s="542">
        <f t="shared" si="51"/>
        <v>488.22495129508798</v>
      </c>
      <c r="DH19" s="542">
        <f t="shared" si="51"/>
        <v>3113.1221210384483</v>
      </c>
      <c r="DI19" s="542">
        <f t="shared" si="7"/>
        <v>13024.340501051975</v>
      </c>
      <c r="DJ19" s="573"/>
      <c r="DK19" s="542">
        <f>+DK20+DK35+DK38</f>
        <v>481.98138603007931</v>
      </c>
      <c r="DL19" s="542">
        <f t="shared" ref="DL19:DV19" si="52">+DL20+DL35+DL38</f>
        <v>427.85761216462595</v>
      </c>
      <c r="DM19" s="542">
        <f t="shared" si="52"/>
        <v>180.16766348400498</v>
      </c>
      <c r="DN19" s="542">
        <f t="shared" si="52"/>
        <v>317.99948418028089</v>
      </c>
      <c r="DO19" s="542">
        <f t="shared" si="52"/>
        <v>123.00120906267992</v>
      </c>
      <c r="DP19" s="542">
        <f t="shared" si="52"/>
        <v>699.6882406223225</v>
      </c>
      <c r="DQ19" s="542">
        <f t="shared" si="52"/>
        <v>447.88429190507367</v>
      </c>
      <c r="DR19" s="542">
        <f t="shared" si="52"/>
        <v>1523.1656296331332</v>
      </c>
      <c r="DS19" s="542">
        <f t="shared" si="52"/>
        <v>-395.91621058664839</v>
      </c>
      <c r="DT19" s="542">
        <f t="shared" si="52"/>
        <v>1184.1097344755965</v>
      </c>
      <c r="DU19" s="542">
        <f t="shared" si="52"/>
        <v>157.31439262146591</v>
      </c>
      <c r="DV19" s="542">
        <f t="shared" si="52"/>
        <v>2947.0232719922174</v>
      </c>
      <c r="DW19" s="542">
        <f t="shared" si="8"/>
        <v>8094.2767055848326</v>
      </c>
      <c r="DX19" s="573"/>
      <c r="DY19" s="542">
        <f>+DY20+DY35+DY38</f>
        <v>-164.31906168606173</v>
      </c>
      <c r="DZ19" s="542">
        <f t="shared" ref="DZ19:EJ19" si="53">+DZ20+DZ35+DZ38</f>
        <v>264.58641743655772</v>
      </c>
      <c r="EA19" s="542">
        <f t="shared" si="53"/>
        <v>868.25686424836488</v>
      </c>
      <c r="EB19" s="542">
        <f t="shared" si="53"/>
        <v>404.66798178748616</v>
      </c>
      <c r="EC19" s="542">
        <f t="shared" si="53"/>
        <v>308.24140906933934</v>
      </c>
      <c r="ED19" s="542">
        <f t="shared" si="53"/>
        <v>1044.360202612271</v>
      </c>
      <c r="EE19" s="542">
        <f t="shared" si="53"/>
        <v>305.31489514206856</v>
      </c>
      <c r="EF19" s="542">
        <f t="shared" si="53"/>
        <v>440.73720752748267</v>
      </c>
      <c r="EG19" s="542">
        <f t="shared" si="53"/>
        <v>276.88492315580004</v>
      </c>
      <c r="EH19" s="542">
        <f t="shared" si="53"/>
        <v>38.231083448959225</v>
      </c>
      <c r="EI19" s="542">
        <f t="shared" si="53"/>
        <v>1124.8404348657091</v>
      </c>
      <c r="EJ19" s="542">
        <f t="shared" si="53"/>
        <v>1838.3112750321043</v>
      </c>
      <c r="EK19" s="542">
        <f t="shared" si="9"/>
        <v>6750.113632640082</v>
      </c>
      <c r="EL19" s="573"/>
      <c r="EM19" s="542">
        <f>+EM20+EM35+EM38</f>
        <v>112.59789308262245</v>
      </c>
      <c r="EN19" s="542">
        <f t="shared" ref="EN19:EX19" si="54">+EN20+EN35+EN38</f>
        <v>1247.5543517338019</v>
      </c>
      <c r="EO19" s="542">
        <f t="shared" si="54"/>
        <v>539.00487633672822</v>
      </c>
      <c r="EP19" s="542"/>
      <c r="EQ19" s="542"/>
      <c r="ER19" s="542"/>
      <c r="ES19" s="542"/>
      <c r="ET19" s="542"/>
      <c r="EU19" s="542"/>
      <c r="EV19" s="542"/>
      <c r="EW19" s="542"/>
      <c r="EX19" s="542"/>
      <c r="EY19" s="542">
        <f t="shared" si="10"/>
        <v>1899.1571211531527</v>
      </c>
      <c r="EZ19" s="573"/>
    </row>
    <row r="20" spans="2:156" ht="15.75" x14ac:dyDescent="0.25">
      <c r="B20" s="690" t="s">
        <v>51</v>
      </c>
      <c r="C20" s="520">
        <f>+C21+C29+C30+C31+C32+C33+C34</f>
        <v>72.623147779999996</v>
      </c>
      <c r="D20" s="520">
        <f t="shared" ref="D20:N20" si="55">+D21+D29+D30+D31+D32+D33+D34</f>
        <v>1490.9880168</v>
      </c>
      <c r="E20" s="520">
        <f t="shared" si="55"/>
        <v>76.540587860000002</v>
      </c>
      <c r="F20" s="520">
        <f t="shared" si="55"/>
        <v>139.58117140500002</v>
      </c>
      <c r="G20" s="520">
        <f t="shared" si="55"/>
        <v>118.912297361</v>
      </c>
      <c r="H20" s="520">
        <f t="shared" si="55"/>
        <v>218.93698109400003</v>
      </c>
      <c r="I20" s="520">
        <f t="shared" si="55"/>
        <v>112.12013992</v>
      </c>
      <c r="J20" s="520">
        <f t="shared" si="55"/>
        <v>1201.45806103</v>
      </c>
      <c r="K20" s="520">
        <f t="shared" si="55"/>
        <v>132.99141558000002</v>
      </c>
      <c r="L20" s="520">
        <f t="shared" si="55"/>
        <v>145.56464162</v>
      </c>
      <c r="M20" s="520">
        <f t="shared" si="55"/>
        <v>331.87360917000001</v>
      </c>
      <c r="N20" s="520">
        <f t="shared" si="55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56">+R21+R29+R30+R31+R32+R33+R34</f>
        <v>169.74106364899998</v>
      </c>
      <c r="S20" s="520">
        <f t="shared" si="56"/>
        <v>51.776419235000006</v>
      </c>
      <c r="T20" s="520">
        <f t="shared" si="56"/>
        <v>125.36303781600002</v>
      </c>
      <c r="U20" s="520">
        <f t="shared" si="56"/>
        <v>471.51523400000002</v>
      </c>
      <c r="V20" s="520">
        <f t="shared" si="56"/>
        <v>2468.78260533</v>
      </c>
      <c r="W20" s="520">
        <f t="shared" si="56"/>
        <v>123.803030589</v>
      </c>
      <c r="X20" s="520">
        <f t="shared" si="56"/>
        <v>946.64388096200003</v>
      </c>
      <c r="Y20" s="520">
        <f t="shared" si="56"/>
        <v>806.93994695000004</v>
      </c>
      <c r="Z20" s="520">
        <f t="shared" si="56"/>
        <v>115.778995757</v>
      </c>
      <c r="AA20" s="520">
        <f t="shared" si="56"/>
        <v>184.64687264999998</v>
      </c>
      <c r="AB20" s="520">
        <f t="shared" si="56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57">+AG21+AG29+AG30+AG31+AG32+AG33+AG34</f>
        <v>795.16606606999994</v>
      </c>
      <c r="AH20" s="520">
        <f t="shared" si="57"/>
        <v>258.51650513999999</v>
      </c>
      <c r="AI20" s="520">
        <f t="shared" si="57"/>
        <v>1211.28883025</v>
      </c>
      <c r="AJ20" s="520">
        <f t="shared" si="57"/>
        <v>1197.68273181</v>
      </c>
      <c r="AK20" s="520">
        <f t="shared" si="57"/>
        <v>351.48874913999998</v>
      </c>
      <c r="AL20" s="520">
        <f t="shared" si="57"/>
        <v>26.244160179999998</v>
      </c>
      <c r="AM20" s="520">
        <f t="shared" si="57"/>
        <v>180.01479728000001</v>
      </c>
      <c r="AN20" s="520">
        <f t="shared" si="57"/>
        <v>69.611190359999995</v>
      </c>
      <c r="AO20" s="520">
        <f t="shared" si="57"/>
        <v>199.93219443000001</v>
      </c>
      <c r="AP20" s="520">
        <f t="shared" si="57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58">+AU21+AU29+AU30+AU31+AU32+AU33+AU34</f>
        <v>107.82504283999999</v>
      </c>
      <c r="AV20" s="520">
        <f t="shared" si="58"/>
        <v>245.26763076</v>
      </c>
      <c r="AW20" s="520">
        <f t="shared" si="58"/>
        <v>87.027700289999984</v>
      </c>
      <c r="AX20" s="520">
        <f t="shared" si="58"/>
        <v>2066.9845131699999</v>
      </c>
      <c r="AY20" s="520">
        <f t="shared" si="58"/>
        <v>1095.61548184</v>
      </c>
      <c r="AZ20" s="520">
        <f t="shared" si="58"/>
        <v>42.532034254999999</v>
      </c>
      <c r="BA20" s="520">
        <f t="shared" si="58"/>
        <v>1239.267861586</v>
      </c>
      <c r="BB20" s="520">
        <f t="shared" si="58"/>
        <v>418.29337955</v>
      </c>
      <c r="BC20" s="520">
        <f t="shared" si="58"/>
        <v>284.94841774999998</v>
      </c>
      <c r="BD20" s="520">
        <f t="shared" si="58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59">+BH21+BH29+BH30+BH31+BH32+BH33+BH34</f>
        <v>162.34708696000001</v>
      </c>
      <c r="BI20" s="520">
        <f t="shared" si="59"/>
        <v>138.15376537</v>
      </c>
      <c r="BJ20" s="520">
        <f t="shared" si="59"/>
        <v>143.10928006</v>
      </c>
      <c r="BK20" s="520">
        <f t="shared" si="59"/>
        <v>1057.49891856</v>
      </c>
      <c r="BL20" s="520">
        <f t="shared" si="59"/>
        <v>1426.7625395099999</v>
      </c>
      <c r="BM20" s="520">
        <f t="shared" si="59"/>
        <v>93.843418200000002</v>
      </c>
      <c r="BN20" s="520">
        <f t="shared" si="59"/>
        <v>100.78212363</v>
      </c>
      <c r="BO20" s="520">
        <f t="shared" si="59"/>
        <v>30.406365639999997</v>
      </c>
      <c r="BP20" s="520">
        <f t="shared" si="59"/>
        <v>3214.482617265</v>
      </c>
      <c r="BQ20" s="520">
        <f t="shared" si="59"/>
        <v>209.62469375000001</v>
      </c>
      <c r="BR20" s="520">
        <f t="shared" si="59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60">+BV21+BV29+BV30+BV31+BV32+BV33+BV34</f>
        <v>156.38218463999999</v>
      </c>
      <c r="BW20" s="520">
        <f t="shared" si="60"/>
        <v>6.9736323289999991</v>
      </c>
      <c r="BX20" s="520">
        <f t="shared" si="60"/>
        <v>57.484748775</v>
      </c>
      <c r="BY20" s="520">
        <f t="shared" si="60"/>
        <v>19.3036961</v>
      </c>
      <c r="BZ20" s="520">
        <f t="shared" si="60"/>
        <v>49.252000000000002</v>
      </c>
      <c r="CA20" s="520">
        <f t="shared" si="60"/>
        <v>679.77479659000005</v>
      </c>
      <c r="CB20" s="520">
        <f t="shared" si="60"/>
        <v>582.62588321999999</v>
      </c>
      <c r="CC20" s="520">
        <f t="shared" si="60"/>
        <v>968.57649506999996</v>
      </c>
      <c r="CD20" s="520">
        <f t="shared" si="60"/>
        <v>525.58245077200002</v>
      </c>
      <c r="CE20" s="520">
        <f t="shared" si="60"/>
        <v>18.363919719999998</v>
      </c>
      <c r="CF20" s="520">
        <f t="shared" si="60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61">+CJ21+CJ29+CJ30+CJ31+CJ32+CJ33+CJ34</f>
        <v>5.9838248900000002</v>
      </c>
      <c r="CK20" s="520">
        <f t="shared" si="61"/>
        <v>851.45695106999995</v>
      </c>
      <c r="CL20" s="520">
        <f t="shared" si="61"/>
        <v>11.76687418</v>
      </c>
      <c r="CM20" s="520">
        <f t="shared" si="61"/>
        <v>728.67770480199999</v>
      </c>
      <c r="CN20" s="520">
        <f t="shared" si="61"/>
        <v>1627.0837673799999</v>
      </c>
      <c r="CO20" s="520">
        <f t="shared" si="61"/>
        <v>494.26975299000003</v>
      </c>
      <c r="CP20" s="520">
        <f t="shared" si="61"/>
        <v>8.5396843499999999</v>
      </c>
      <c r="CQ20" s="520">
        <f t="shared" si="61"/>
        <v>2139.9570836299999</v>
      </c>
      <c r="CR20" s="520">
        <f t="shared" si="61"/>
        <v>57.736958234999996</v>
      </c>
      <c r="CS20" s="520">
        <f t="shared" si="61"/>
        <v>138.07452216999999</v>
      </c>
      <c r="CT20" s="520">
        <f t="shared" si="61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62">+CX21+CX29+CX30+CX31+CX32+CX33+CX34</f>
        <v>6.1</v>
      </c>
      <c r="CY20" s="520">
        <f t="shared" si="62"/>
        <v>1.2977819300000002</v>
      </c>
      <c r="CZ20" s="520">
        <f t="shared" si="62"/>
        <v>103.62902059</v>
      </c>
      <c r="DA20" s="520">
        <f t="shared" si="62"/>
        <v>1444.5293608299999</v>
      </c>
      <c r="DB20" s="520">
        <f t="shared" si="62"/>
        <v>293.6728</v>
      </c>
      <c r="DC20" s="520">
        <f t="shared" si="62"/>
        <v>207.79285420000002</v>
      </c>
      <c r="DD20" s="520">
        <f t="shared" si="62"/>
        <v>1116.336992</v>
      </c>
      <c r="DE20" s="520">
        <f t="shared" si="62"/>
        <v>2.9766151600000001</v>
      </c>
      <c r="DF20" s="520">
        <f t="shared" si="62"/>
        <v>2004.8370141099997</v>
      </c>
      <c r="DG20" s="520">
        <f t="shared" si="62"/>
        <v>98.555923159999992</v>
      </c>
      <c r="DH20" s="520">
        <f t="shared" si="62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63">+DL21+DL29+DL30+DL31+DL32+DL33+DL34</f>
        <v>211.33003354000002</v>
      </c>
      <c r="DM20" s="520">
        <f t="shared" si="63"/>
        <v>200.34057041000003</v>
      </c>
      <c r="DN20" s="520">
        <f t="shared" si="63"/>
        <v>208.60747970000003</v>
      </c>
      <c r="DO20" s="520">
        <f t="shared" si="63"/>
        <v>72.761303949999999</v>
      </c>
      <c r="DP20" s="520">
        <f t="shared" si="63"/>
        <v>3.7980353899999999</v>
      </c>
      <c r="DQ20" s="520">
        <f t="shared" si="63"/>
        <v>78.727919449999987</v>
      </c>
      <c r="DR20" s="520">
        <f>+DR21+DR29+DR30+DR31+DR32+DR33+DR34</f>
        <v>1020.47099796</v>
      </c>
      <c r="DS20" s="520">
        <f t="shared" si="63"/>
        <v>144.53842546999999</v>
      </c>
      <c r="DT20" s="520">
        <f t="shared" si="63"/>
        <v>1287.9694119000003</v>
      </c>
      <c r="DU20" s="520">
        <f t="shared" si="63"/>
        <v>30.942731969999997</v>
      </c>
      <c r="DV20" s="520">
        <f t="shared" si="63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64">+DZ21+DZ29+DZ30+DZ31+DZ32+DZ33+DZ34</f>
        <v>22.696064109999998</v>
      </c>
      <c r="EA20" s="520">
        <f t="shared" si="64"/>
        <v>841.33272961</v>
      </c>
      <c r="EB20" s="520">
        <f t="shared" si="64"/>
        <v>11.231856580000001</v>
      </c>
      <c r="EC20" s="520">
        <f t="shared" si="64"/>
        <v>104.77270233</v>
      </c>
      <c r="ED20" s="520">
        <f t="shared" si="64"/>
        <v>960.61831391299995</v>
      </c>
      <c r="EE20" s="520">
        <f t="shared" si="64"/>
        <v>260.07505587000003</v>
      </c>
      <c r="EF20" s="520">
        <f t="shared" si="64"/>
        <v>18.05788729</v>
      </c>
      <c r="EG20" s="520">
        <f t="shared" si="64"/>
        <v>2.7971813600000002</v>
      </c>
      <c r="EH20" s="520">
        <f t="shared" si="64"/>
        <v>0.22130806</v>
      </c>
      <c r="EI20" s="520">
        <f t="shared" si="64"/>
        <v>49.449352660000002</v>
      </c>
      <c r="EJ20" s="520">
        <f t="shared" si="64"/>
        <v>1972.5621651800002</v>
      </c>
      <c r="EK20" s="520">
        <f t="shared" si="9"/>
        <v>4261.9889752529998</v>
      </c>
      <c r="EL20" s="704"/>
      <c r="EM20" s="520">
        <f>+EM21+EM29+EM30+EM31+EM32+EM33+EM34</f>
        <v>8.4409542399999999</v>
      </c>
      <c r="EN20" s="520">
        <f t="shared" ref="EN20:EX20" si="65">+EN21+EN29+EN30+EN31+EN32+EN33+EN34</f>
        <v>8.3651797699999992</v>
      </c>
      <c r="EO20" s="520">
        <f t="shared" si="65"/>
        <v>158.31253115000001</v>
      </c>
      <c r="EP20" s="520"/>
      <c r="EQ20" s="520"/>
      <c r="ER20" s="520"/>
      <c r="ES20" s="520"/>
      <c r="ET20" s="520"/>
      <c r="EU20" s="520"/>
      <c r="EV20" s="520"/>
      <c r="EW20" s="520"/>
      <c r="EX20" s="520"/>
      <c r="EY20" s="520">
        <f t="shared" si="10"/>
        <v>175.11866516000001</v>
      </c>
      <c r="EZ20" s="704"/>
    </row>
    <row r="21" spans="2:156" ht="15.75" x14ac:dyDescent="0.25">
      <c r="B21" s="694" t="s">
        <v>680</v>
      </c>
      <c r="C21" s="518">
        <f>+SUM(C22:C27)</f>
        <v>1.13353561</v>
      </c>
      <c r="D21" s="518">
        <f t="shared" ref="D21:N21" si="66">+SUM(D22:D27)</f>
        <v>8.48777516</v>
      </c>
      <c r="E21" s="518">
        <f t="shared" si="66"/>
        <v>39.476137999999999</v>
      </c>
      <c r="F21" s="518">
        <f t="shared" si="66"/>
        <v>31.880477410000001</v>
      </c>
      <c r="G21" s="518">
        <f t="shared" si="66"/>
        <v>12.872961660000001</v>
      </c>
      <c r="H21" s="518">
        <f t="shared" si="66"/>
        <v>103.41175839</v>
      </c>
      <c r="I21" s="518">
        <f t="shared" si="66"/>
        <v>-0.40757406999999996</v>
      </c>
      <c r="J21" s="518">
        <f t="shared" si="66"/>
        <v>1.4580610300000001</v>
      </c>
      <c r="K21" s="518">
        <f t="shared" si="66"/>
        <v>25.154811980000002</v>
      </c>
      <c r="L21" s="518">
        <f t="shared" si="66"/>
        <v>19.804049720000002</v>
      </c>
      <c r="M21" s="518">
        <f t="shared" si="66"/>
        <v>127.43764049000001</v>
      </c>
      <c r="N21" s="518">
        <f t="shared" si="66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67">+SUM(R22:R27)</f>
        <v>2.71633543</v>
      </c>
      <c r="S21" s="518">
        <f t="shared" si="67"/>
        <v>26.208743660000003</v>
      </c>
      <c r="T21" s="518">
        <f t="shared" si="67"/>
        <v>70.32132768000001</v>
      </c>
      <c r="U21" s="518">
        <f t="shared" si="67"/>
        <v>-4.6205053100000004</v>
      </c>
      <c r="V21" s="518">
        <f t="shared" si="67"/>
        <v>31.669573759999999</v>
      </c>
      <c r="W21" s="518">
        <f t="shared" si="67"/>
        <v>73.090368949999998</v>
      </c>
      <c r="X21" s="518">
        <f t="shared" si="67"/>
        <v>158.50597698000001</v>
      </c>
      <c r="Y21" s="518">
        <f t="shared" si="67"/>
        <v>717.69069968999997</v>
      </c>
      <c r="Z21" s="518">
        <f t="shared" si="67"/>
        <v>5.5</v>
      </c>
      <c r="AA21" s="518">
        <f t="shared" si="67"/>
        <v>22.041423080000001</v>
      </c>
      <c r="AB21" s="518">
        <f t="shared" si="67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68">+SUM(AG22:AG27)</f>
        <v>1.365</v>
      </c>
      <c r="AH21" s="518">
        <f t="shared" si="68"/>
        <v>49</v>
      </c>
      <c r="AI21" s="518">
        <f t="shared" si="68"/>
        <v>3.55168302</v>
      </c>
      <c r="AJ21" s="518">
        <f t="shared" si="68"/>
        <v>83.410437729999998</v>
      </c>
      <c r="AK21" s="518">
        <f t="shared" si="68"/>
        <v>308.51215758000001</v>
      </c>
      <c r="AL21" s="518">
        <f t="shared" si="68"/>
        <v>2.3913025999999999</v>
      </c>
      <c r="AM21" s="518">
        <f t="shared" si="68"/>
        <v>115.14979636000001</v>
      </c>
      <c r="AN21" s="518">
        <f t="shared" si="68"/>
        <v>65.16903868</v>
      </c>
      <c r="AO21" s="518">
        <f t="shared" si="68"/>
        <v>15.231886730000001</v>
      </c>
      <c r="AP21" s="518">
        <f t="shared" si="68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69">+SUM(AU22:AU27)</f>
        <v>30</v>
      </c>
      <c r="AV21" s="518">
        <f t="shared" si="69"/>
        <v>202.38580202</v>
      </c>
      <c r="AW21" s="518">
        <f t="shared" si="69"/>
        <v>7.9399190400000004</v>
      </c>
      <c r="AX21" s="518">
        <f t="shared" si="69"/>
        <v>15.62184345</v>
      </c>
      <c r="AY21" s="518">
        <f t="shared" si="69"/>
        <v>70.812438229999998</v>
      </c>
      <c r="AZ21" s="518">
        <f t="shared" si="69"/>
        <v>17.427588799999999</v>
      </c>
      <c r="BA21" s="518">
        <f t="shared" si="69"/>
        <v>101.12486822</v>
      </c>
      <c r="BB21" s="518">
        <f t="shared" si="69"/>
        <v>29.723136490000002</v>
      </c>
      <c r="BC21" s="518">
        <f t="shared" si="69"/>
        <v>96.663152999999994</v>
      </c>
      <c r="BD21" s="518">
        <f t="shared" si="69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70">+SUM(BH22:BH27)</f>
        <v>71.426471410000005</v>
      </c>
      <c r="BI21" s="518">
        <f t="shared" si="70"/>
        <v>86.582984339999996</v>
      </c>
      <c r="BJ21" s="518">
        <f t="shared" si="70"/>
        <v>57.705806879999997</v>
      </c>
      <c r="BK21" s="518">
        <f t="shared" si="70"/>
        <v>44.313827969999998</v>
      </c>
      <c r="BL21" s="518">
        <f t="shared" si="70"/>
        <v>1.6363918100000001</v>
      </c>
      <c r="BM21" s="518">
        <f t="shared" si="70"/>
        <v>70.223525960000003</v>
      </c>
      <c r="BN21" s="518">
        <f t="shared" si="70"/>
        <v>98.901531700000007</v>
      </c>
      <c r="BO21" s="518">
        <f t="shared" si="70"/>
        <v>18.938291999999997</v>
      </c>
      <c r="BP21" s="518">
        <f t="shared" si="70"/>
        <v>189.89651732500005</v>
      </c>
      <c r="BQ21" s="518">
        <f t="shared" si="70"/>
        <v>127.25406808000001</v>
      </c>
      <c r="BR21" s="518">
        <f t="shared" si="70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71">+SUM(BV22:BV27)</f>
        <v>37.31853795</v>
      </c>
      <c r="BW21" s="518">
        <f t="shared" si="71"/>
        <v>1.30019</v>
      </c>
      <c r="BX21" s="518">
        <f t="shared" si="71"/>
        <v>57.289442999999999</v>
      </c>
      <c r="BY21" s="518">
        <f t="shared" si="71"/>
        <v>0</v>
      </c>
      <c r="BZ21" s="518">
        <f t="shared" si="71"/>
        <v>0</v>
      </c>
      <c r="CA21" s="518">
        <f t="shared" si="71"/>
        <v>395.92122322</v>
      </c>
      <c r="CB21" s="518">
        <f t="shared" si="71"/>
        <v>9</v>
      </c>
      <c r="CC21" s="518">
        <f t="shared" si="71"/>
        <v>560.59335836000002</v>
      </c>
      <c r="CD21" s="518">
        <f t="shared" si="71"/>
        <v>13.94617371</v>
      </c>
      <c r="CE21" s="518">
        <f t="shared" si="71"/>
        <v>14.826123459999998</v>
      </c>
      <c r="CF21" s="518">
        <f t="shared" si="71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72">+SUM(CJ22:CJ27)</f>
        <v>3.10187195</v>
      </c>
      <c r="CK21" s="518">
        <f t="shared" si="72"/>
        <v>651.45695106999995</v>
      </c>
      <c r="CL21" s="518">
        <f t="shared" si="72"/>
        <v>2.1949989400000001</v>
      </c>
      <c r="CM21" s="518">
        <f t="shared" si="72"/>
        <v>702.32352524999999</v>
      </c>
      <c r="CN21" s="518">
        <f t="shared" si="72"/>
        <v>502.08376737999998</v>
      </c>
      <c r="CO21" s="518">
        <f t="shared" si="72"/>
        <v>276.76373516000001</v>
      </c>
      <c r="CP21" s="518">
        <f t="shared" si="72"/>
        <v>8.5396843499999999</v>
      </c>
      <c r="CQ21" s="518">
        <f t="shared" si="72"/>
        <v>73.95708363</v>
      </c>
      <c r="CR21" s="518">
        <f t="shared" si="72"/>
        <v>45.154402199999993</v>
      </c>
      <c r="CS21" s="518">
        <f t="shared" si="72"/>
        <v>130.82123518999998</v>
      </c>
      <c r="CT21" s="518">
        <f t="shared" si="72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73">+SUM(CX22:CX27)</f>
        <v>6.1</v>
      </c>
      <c r="CY21" s="518">
        <f t="shared" si="73"/>
        <v>0.73351015000000008</v>
      </c>
      <c r="CZ21" s="518">
        <f t="shared" si="73"/>
        <v>103.62902059</v>
      </c>
      <c r="DA21" s="518">
        <f t="shared" si="73"/>
        <v>1444.0266778999999</v>
      </c>
      <c r="DB21" s="518">
        <f t="shared" si="73"/>
        <v>283.8</v>
      </c>
      <c r="DC21" s="518">
        <f t="shared" si="73"/>
        <v>195.73493085000001</v>
      </c>
      <c r="DD21" s="518">
        <f t="shared" si="73"/>
        <v>102.52</v>
      </c>
      <c r="DE21" s="518">
        <f t="shared" si="73"/>
        <v>2.9766151600000001</v>
      </c>
      <c r="DF21" s="518">
        <f t="shared" si="73"/>
        <v>2004.1927486799998</v>
      </c>
      <c r="DG21" s="518">
        <f t="shared" si="73"/>
        <v>92.627428129999998</v>
      </c>
      <c r="DH21" s="518">
        <f t="shared" si="73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74">+SUM(DL22:DL27)</f>
        <v>28.43755354</v>
      </c>
      <c r="DM21" s="518">
        <f t="shared" si="74"/>
        <v>200.34057041000003</v>
      </c>
      <c r="DN21" s="518">
        <f t="shared" si="74"/>
        <v>173.60747970000003</v>
      </c>
      <c r="DO21" s="518">
        <f t="shared" si="74"/>
        <v>58.459230400000003</v>
      </c>
      <c r="DP21" s="518">
        <f t="shared" si="74"/>
        <v>3.7980353899999999</v>
      </c>
      <c r="DQ21" s="518">
        <f t="shared" si="74"/>
        <v>78.727919449999987</v>
      </c>
      <c r="DR21" s="518">
        <f t="shared" si="74"/>
        <v>1013.8913952099999</v>
      </c>
      <c r="DS21" s="518">
        <f t="shared" si="74"/>
        <v>144.53842546999999</v>
      </c>
      <c r="DT21" s="518">
        <f t="shared" si="74"/>
        <v>1287.0065838700002</v>
      </c>
      <c r="DU21" s="518">
        <f t="shared" si="74"/>
        <v>30.942731969999997</v>
      </c>
      <c r="DV21" s="518">
        <f t="shared" si="74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75">+SUM(DZ22:DZ27)</f>
        <v>22.696064109999998</v>
      </c>
      <c r="EA21" s="518">
        <f t="shared" si="75"/>
        <v>841.33272961</v>
      </c>
      <c r="EB21" s="518">
        <f t="shared" si="75"/>
        <v>11.231856580000001</v>
      </c>
      <c r="EC21" s="518">
        <f t="shared" si="75"/>
        <v>102.96927219</v>
      </c>
      <c r="ED21" s="518">
        <f t="shared" si="75"/>
        <v>955.83320639999999</v>
      </c>
      <c r="EE21" s="518">
        <f t="shared" si="75"/>
        <v>250</v>
      </c>
      <c r="EF21" s="518">
        <f t="shared" si="75"/>
        <v>18.05788729</v>
      </c>
      <c r="EG21" s="518">
        <f t="shared" si="75"/>
        <v>2.7971813600000002</v>
      </c>
      <c r="EH21" s="518">
        <f t="shared" si="75"/>
        <v>0</v>
      </c>
      <c r="EI21" s="518">
        <f t="shared" si="75"/>
        <v>46.748915830000001</v>
      </c>
      <c r="EJ21" s="518">
        <f t="shared" si="75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X21" si="76">+SUM(EN22:EN27)</f>
        <v>8.3651797699999992</v>
      </c>
      <c r="EO21" s="518">
        <f t="shared" si="76"/>
        <v>18.075031149999997</v>
      </c>
      <c r="EP21" s="518"/>
      <c r="EQ21" s="518"/>
      <c r="ER21" s="518"/>
      <c r="ES21" s="518"/>
      <c r="ET21" s="518"/>
      <c r="EU21" s="518"/>
      <c r="EV21" s="518"/>
      <c r="EW21" s="518"/>
      <c r="EX21" s="518"/>
      <c r="EY21" s="518">
        <f t="shared" si="10"/>
        <v>28.540210919999996</v>
      </c>
      <c r="EZ21" s="519"/>
    </row>
    <row r="22" spans="2:156" ht="15.75" x14ac:dyDescent="0.25">
      <c r="B22" s="696" t="s">
        <v>32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4.79786</v>
      </c>
      <c r="AY22" s="518">
        <v>0</v>
      </c>
      <c r="AZ22" s="518">
        <v>2.9000000000000001E-2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4.8268599999999999</v>
      </c>
      <c r="BF22" s="519"/>
      <c r="BG22" s="518">
        <v>0.10199999999999999</v>
      </c>
      <c r="BH22" s="518">
        <v>0</v>
      </c>
      <c r="BI22" s="518">
        <v>1.1251896000000001</v>
      </c>
      <c r="BJ22" s="518">
        <v>0</v>
      </c>
      <c r="BK22" s="518">
        <v>0</v>
      </c>
      <c r="BL22" s="518">
        <v>0.86346533999999997</v>
      </c>
      <c r="BM22" s="518">
        <v>0.22352596</v>
      </c>
      <c r="BN22" s="518">
        <v>3.7763673099999999</v>
      </c>
      <c r="BO22" s="518">
        <v>0</v>
      </c>
      <c r="BP22" s="518">
        <v>11.105812930000001</v>
      </c>
      <c r="BQ22" s="518">
        <v>0</v>
      </c>
      <c r="BR22" s="518">
        <v>0.76939999999999997</v>
      </c>
      <c r="BS22" s="518">
        <f t="shared" si="4"/>
        <v>17.965761140000001</v>
      </c>
      <c r="BT22" s="519"/>
      <c r="BU22" s="518">
        <v>0</v>
      </c>
      <c r="BV22" s="518">
        <v>0.50637399999999999</v>
      </c>
      <c r="BW22" s="518">
        <v>0</v>
      </c>
      <c r="BX22" s="518">
        <v>0</v>
      </c>
      <c r="BY22" s="518">
        <v>0</v>
      </c>
      <c r="BZ22" s="518">
        <v>0</v>
      </c>
      <c r="CA22" s="518">
        <v>16.2</v>
      </c>
      <c r="CB22" s="518">
        <v>0</v>
      </c>
      <c r="CC22" s="518">
        <v>0</v>
      </c>
      <c r="CD22" s="518">
        <v>6.1355288800000007</v>
      </c>
      <c r="CE22" s="518">
        <v>8.1999999999999993</v>
      </c>
      <c r="CF22" s="518">
        <v>0</v>
      </c>
      <c r="CG22" s="518">
        <f t="shared" si="5"/>
        <v>31.041902879999999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0.3347</v>
      </c>
      <c r="CN22" s="518">
        <v>500</v>
      </c>
      <c r="CO22" s="518">
        <v>7.0999999999999994E-2</v>
      </c>
      <c r="CP22" s="518">
        <v>4.2565268600000001</v>
      </c>
      <c r="CQ22" s="518">
        <v>25.670272629999999</v>
      </c>
      <c r="CR22" s="518">
        <v>21.860683529999999</v>
      </c>
      <c r="CS22" s="518">
        <v>0</v>
      </c>
      <c r="CT22" s="518">
        <v>1.5800036399999999</v>
      </c>
      <c r="CU22" s="518">
        <f t="shared" si="6"/>
        <v>553.77318665999996</v>
      </c>
      <c r="CV22" s="519"/>
      <c r="CW22" s="518">
        <v>0</v>
      </c>
      <c r="CX22" s="518">
        <v>6.1</v>
      </c>
      <c r="CY22" s="518">
        <v>0.68351015000000004</v>
      </c>
      <c r="CZ22" s="518">
        <v>78.35868773</v>
      </c>
      <c r="DA22" s="518">
        <v>500.83</v>
      </c>
      <c r="DB22" s="518">
        <v>0</v>
      </c>
      <c r="DC22" s="518">
        <v>8.5542300000000004</v>
      </c>
      <c r="DD22" s="518">
        <v>92.52</v>
      </c>
      <c r="DE22" s="518">
        <v>2.9766151600000001</v>
      </c>
      <c r="DF22" s="518">
        <v>0</v>
      </c>
      <c r="DG22" s="518">
        <v>0</v>
      </c>
      <c r="DH22" s="518">
        <v>522.66555996</v>
      </c>
      <c r="DI22" s="518">
        <f t="shared" si="7"/>
        <v>1212.6886030000001</v>
      </c>
      <c r="DJ22" s="519"/>
      <c r="DK22" s="518">
        <v>0</v>
      </c>
      <c r="DL22" s="518">
        <v>0</v>
      </c>
      <c r="DM22" s="518">
        <v>0</v>
      </c>
      <c r="DN22" s="518">
        <v>21.505957009999999</v>
      </c>
      <c r="DO22" s="518">
        <v>50.781051770000005</v>
      </c>
      <c r="DP22" s="518">
        <v>0</v>
      </c>
      <c r="DQ22" s="518">
        <v>81.52524523999999</v>
      </c>
      <c r="DR22" s="518">
        <v>28.8</v>
      </c>
      <c r="DS22" s="518">
        <v>43.176600000000001</v>
      </c>
      <c r="DT22" s="518">
        <v>0</v>
      </c>
      <c r="DU22" s="518">
        <v>5.2815799999999999</v>
      </c>
      <c r="DV22" s="518">
        <v>49.049019269999995</v>
      </c>
      <c r="DW22" s="518">
        <f t="shared" si="8"/>
        <v>280.11945329000002</v>
      </c>
      <c r="DX22" s="519"/>
      <c r="DY22" s="518">
        <v>0</v>
      </c>
      <c r="DZ22" s="518">
        <v>22.696064109999998</v>
      </c>
      <c r="EA22" s="518">
        <v>706.23272960999998</v>
      </c>
      <c r="EB22" s="518">
        <v>9.3376649999999992E-2</v>
      </c>
      <c r="EC22" s="518">
        <v>0</v>
      </c>
      <c r="ED22" s="518">
        <v>6.5</v>
      </c>
      <c r="EE22" s="518">
        <v>0</v>
      </c>
      <c r="EF22" s="518">
        <v>2.4470747899999998</v>
      </c>
      <c r="EG22" s="518">
        <v>0.62968623999999995</v>
      </c>
      <c r="EH22" s="518">
        <v>0</v>
      </c>
      <c r="EI22" s="518">
        <v>26</v>
      </c>
      <c r="EJ22" s="518">
        <v>554.06008297000005</v>
      </c>
      <c r="EK22" s="518">
        <f t="shared" si="9"/>
        <v>1318.65901437</v>
      </c>
      <c r="EL22" s="519"/>
      <c r="EM22" s="518">
        <v>0</v>
      </c>
      <c r="EN22" s="518">
        <v>7.0934465499999995</v>
      </c>
      <c r="EO22" s="518">
        <v>0.37898859000000001</v>
      </c>
      <c r="EP22" s="518"/>
      <c r="EQ22" s="518"/>
      <c r="ER22" s="518"/>
      <c r="ES22" s="518"/>
      <c r="ET22" s="518"/>
      <c r="EU22" s="518"/>
      <c r="EV22" s="518"/>
      <c r="EW22" s="518"/>
      <c r="EX22" s="518"/>
      <c r="EY22" s="518">
        <f t="shared" si="10"/>
        <v>7.4724351399999991</v>
      </c>
      <c r="EZ22" s="519"/>
    </row>
    <row r="23" spans="2:156" ht="15.75" x14ac:dyDescent="0.25">
      <c r="B23" s="696" t="s">
        <v>33</v>
      </c>
      <c r="C23" s="518">
        <v>0</v>
      </c>
      <c r="D23" s="518">
        <v>8</v>
      </c>
      <c r="E23" s="518">
        <v>39.476137999999999</v>
      </c>
      <c r="F23" s="518">
        <v>30</v>
      </c>
      <c r="G23" s="518">
        <v>-0.30279467999999998</v>
      </c>
      <c r="H23" s="518">
        <v>67.624534060000002</v>
      </c>
      <c r="I23" s="518">
        <v>-0.65966243999999996</v>
      </c>
      <c r="J23" s="518">
        <v>0</v>
      </c>
      <c r="K23" s="518">
        <v>25</v>
      </c>
      <c r="L23" s="518">
        <v>18</v>
      </c>
      <c r="M23" s="518">
        <v>7</v>
      </c>
      <c r="N23" s="518">
        <v>162.34632690000001</v>
      </c>
      <c r="O23" s="518">
        <f t="shared" si="0"/>
        <v>356.48454184000002</v>
      </c>
      <c r="P23" s="519"/>
      <c r="Q23" s="518">
        <v>0</v>
      </c>
      <c r="R23" s="518">
        <v>0</v>
      </c>
      <c r="S23" s="518">
        <v>25.906400000000001</v>
      </c>
      <c r="T23" s="518">
        <v>59.792914000000003</v>
      </c>
      <c r="U23" s="518">
        <v>-1.1300000000000001E-2</v>
      </c>
      <c r="V23" s="518">
        <v>0</v>
      </c>
      <c r="W23" s="518">
        <v>72.050121660000002</v>
      </c>
      <c r="X23" s="518">
        <v>157.06126904000001</v>
      </c>
      <c r="Y23" s="518">
        <v>99</v>
      </c>
      <c r="Z23" s="518">
        <v>5.5</v>
      </c>
      <c r="AA23" s="518">
        <v>15.310386000000001</v>
      </c>
      <c r="AB23" s="518">
        <v>60.919170939999994</v>
      </c>
      <c r="AC23" s="518">
        <f t="shared" si="1"/>
        <v>495.52896164000003</v>
      </c>
      <c r="AD23" s="519"/>
      <c r="AE23" s="518">
        <v>0</v>
      </c>
      <c r="AF23" s="518">
        <v>800</v>
      </c>
      <c r="AG23" s="518">
        <v>1.365</v>
      </c>
      <c r="AH23" s="518">
        <v>24</v>
      </c>
      <c r="AI23" s="518">
        <v>0.2</v>
      </c>
      <c r="AJ23" s="518">
        <v>70.410437729999998</v>
      </c>
      <c r="AK23" s="518">
        <v>103.1617518</v>
      </c>
      <c r="AL23" s="518">
        <v>1.0349999999999999</v>
      </c>
      <c r="AM23" s="518">
        <v>34.325928700000006</v>
      </c>
      <c r="AN23" s="518">
        <v>65.16903868</v>
      </c>
      <c r="AO23" s="518">
        <v>0</v>
      </c>
      <c r="AP23" s="518">
        <v>214.15931205000001</v>
      </c>
      <c r="AQ23" s="518">
        <f t="shared" si="2"/>
        <v>1313.8264689600001</v>
      </c>
      <c r="AR23" s="519"/>
      <c r="AS23" s="518">
        <v>0.51200000000000001</v>
      </c>
      <c r="AT23" s="518">
        <v>0</v>
      </c>
      <c r="AU23" s="518">
        <v>0</v>
      </c>
      <c r="AV23" s="518">
        <v>162.38580202</v>
      </c>
      <c r="AW23" s="518">
        <v>4.7399190400000002</v>
      </c>
      <c r="AX23" s="518">
        <v>0.32398345000000001</v>
      </c>
      <c r="AY23" s="518">
        <v>45.679845829999998</v>
      </c>
      <c r="AZ23" s="518">
        <v>0.45</v>
      </c>
      <c r="BA23" s="518">
        <v>22.6</v>
      </c>
      <c r="BB23" s="518">
        <v>7</v>
      </c>
      <c r="BC23" s="518">
        <v>96.663152999999994</v>
      </c>
      <c r="BD23" s="518">
        <v>259.66272910000004</v>
      </c>
      <c r="BE23" s="518">
        <f t="shared" si="3"/>
        <v>600.01743243999999</v>
      </c>
      <c r="BF23" s="519"/>
      <c r="BG23" s="518">
        <v>0</v>
      </c>
      <c r="BH23" s="518">
        <v>26.426471409999998</v>
      </c>
      <c r="BI23" s="518">
        <v>20.457794740000001</v>
      </c>
      <c r="BJ23" s="518">
        <v>9.132321880000001</v>
      </c>
      <c r="BK23" s="518">
        <v>-0.68617203000000004</v>
      </c>
      <c r="BL23" s="518">
        <v>-0.25812853000000002</v>
      </c>
      <c r="BM23" s="518">
        <v>0</v>
      </c>
      <c r="BN23" s="518">
        <v>95.125164390000009</v>
      </c>
      <c r="BO23" s="518">
        <v>18.467959999999998</v>
      </c>
      <c r="BP23" s="518">
        <v>163.30628062500003</v>
      </c>
      <c r="BQ23" s="518">
        <v>73.460226380000009</v>
      </c>
      <c r="BR23" s="518">
        <v>94.152137109999998</v>
      </c>
      <c r="BS23" s="518">
        <f t="shared" si="4"/>
        <v>499.58405597500007</v>
      </c>
      <c r="BT23" s="519"/>
      <c r="BU23" s="518">
        <v>-19.5</v>
      </c>
      <c r="BV23" s="518">
        <v>4.9405637400000009</v>
      </c>
      <c r="BW23" s="518">
        <v>1.30019</v>
      </c>
      <c r="BX23" s="518">
        <v>0</v>
      </c>
      <c r="BY23" s="518">
        <v>0</v>
      </c>
      <c r="BZ23" s="518">
        <v>0</v>
      </c>
      <c r="CA23" s="518">
        <v>10.092966300000001</v>
      </c>
      <c r="CB23" s="518">
        <v>9</v>
      </c>
      <c r="CC23" s="518">
        <v>390.59335836000002</v>
      </c>
      <c r="CD23" s="518">
        <v>7.8106448300000002</v>
      </c>
      <c r="CE23" s="518">
        <v>2.4366720900000001</v>
      </c>
      <c r="CF23" s="518">
        <v>88.356008729999985</v>
      </c>
      <c r="CG23" s="518">
        <f t="shared" si="5"/>
        <v>495.03040405000002</v>
      </c>
      <c r="CH23" s="519"/>
      <c r="CI23" s="518">
        <v>0</v>
      </c>
      <c r="CJ23" s="518">
        <v>0.92132331999999995</v>
      </c>
      <c r="CK23" s="518">
        <v>-0.22532435000000001</v>
      </c>
      <c r="CL23" s="518">
        <v>0.19499894000000001</v>
      </c>
      <c r="CM23" s="518">
        <v>551.98882524999999</v>
      </c>
      <c r="CN23" s="518">
        <v>0</v>
      </c>
      <c r="CO23" s="518">
        <v>16.217257669999999</v>
      </c>
      <c r="CP23" s="518">
        <v>4.2831574899999998</v>
      </c>
      <c r="CQ23" s="518">
        <v>48.286811</v>
      </c>
      <c r="CR23" s="518">
        <v>22.293718669999997</v>
      </c>
      <c r="CS23" s="518">
        <v>58.321235189999989</v>
      </c>
      <c r="CT23" s="518">
        <v>30.290038459999995</v>
      </c>
      <c r="CU23" s="518">
        <f t="shared" si="6"/>
        <v>732.57204163999995</v>
      </c>
      <c r="CV23" s="519"/>
      <c r="CW23" s="518">
        <v>1.7121200000000003E-2</v>
      </c>
      <c r="CX23" s="518">
        <v>0</v>
      </c>
      <c r="CY23" s="518">
        <v>0.05</v>
      </c>
      <c r="CZ23" s="518">
        <v>25.27033286</v>
      </c>
      <c r="DA23" s="518">
        <v>6.9089149999999988E-2</v>
      </c>
      <c r="DB23" s="518">
        <v>283.8</v>
      </c>
      <c r="DC23" s="518">
        <v>83.857029659999995</v>
      </c>
      <c r="DD23" s="518">
        <v>0</v>
      </c>
      <c r="DE23" s="518">
        <v>0</v>
      </c>
      <c r="DF23" s="518">
        <v>5.4169999999999998</v>
      </c>
      <c r="DG23" s="518">
        <v>42.627428130000006</v>
      </c>
      <c r="DH23" s="518">
        <v>268.02467380000002</v>
      </c>
      <c r="DI23" s="518">
        <f t="shared" si="7"/>
        <v>709.13267480000002</v>
      </c>
      <c r="DJ23" s="519"/>
      <c r="DK23" s="518">
        <v>0</v>
      </c>
      <c r="DL23" s="518">
        <v>28.43755354</v>
      </c>
      <c r="DM23" s="518">
        <v>200.34057041000003</v>
      </c>
      <c r="DN23" s="518">
        <v>152.10152269000002</v>
      </c>
      <c r="DO23" s="518">
        <v>7.6781786300000006</v>
      </c>
      <c r="DP23" s="518">
        <v>3.7980353899999999</v>
      </c>
      <c r="DQ23" s="518">
        <v>-2.7973257900000008</v>
      </c>
      <c r="DR23" s="518">
        <v>36.540546920000004</v>
      </c>
      <c r="DS23" s="518">
        <v>1.3618254700000003</v>
      </c>
      <c r="DT23" s="518">
        <v>177.00020980000002</v>
      </c>
      <c r="DU23" s="518">
        <v>25.661151969999999</v>
      </c>
      <c r="DV23" s="518">
        <v>717.66569343999993</v>
      </c>
      <c r="DW23" s="518">
        <f t="shared" si="8"/>
        <v>1347.7879624699999</v>
      </c>
      <c r="DX23" s="519"/>
      <c r="DY23" s="518">
        <v>0</v>
      </c>
      <c r="DZ23" s="518">
        <v>0</v>
      </c>
      <c r="EA23" s="518">
        <v>0.1</v>
      </c>
      <c r="EB23" s="518">
        <v>11.06409292</v>
      </c>
      <c r="EC23" s="518">
        <v>52.969272189999998</v>
      </c>
      <c r="ED23" s="518">
        <v>0.80212848999999997</v>
      </c>
      <c r="EE23" s="518">
        <v>250</v>
      </c>
      <c r="EF23" s="518">
        <v>14.96265425</v>
      </c>
      <c r="EG23" s="518">
        <v>2.1674951200000003</v>
      </c>
      <c r="EH23" s="518">
        <v>0</v>
      </c>
      <c r="EI23" s="518">
        <v>0.74891582999999995</v>
      </c>
      <c r="EJ23" s="518">
        <v>471.06424426000001</v>
      </c>
      <c r="EK23" s="518">
        <f t="shared" si="9"/>
        <v>803.87880306</v>
      </c>
      <c r="EL23" s="519"/>
      <c r="EM23" s="518">
        <v>0</v>
      </c>
      <c r="EN23" s="518">
        <v>1.27173322</v>
      </c>
      <c r="EO23" s="518">
        <v>17.496042559999999</v>
      </c>
      <c r="EP23" s="518"/>
      <c r="EQ23" s="518"/>
      <c r="ER23" s="518"/>
      <c r="ES23" s="518"/>
      <c r="ET23" s="518"/>
      <c r="EU23" s="518"/>
      <c r="EV23" s="518"/>
      <c r="EW23" s="518"/>
      <c r="EX23" s="518"/>
      <c r="EY23" s="518">
        <f t="shared" si="10"/>
        <v>18.767775780000001</v>
      </c>
      <c r="EZ23" s="519"/>
    </row>
    <row r="24" spans="2:156" ht="15.75" x14ac:dyDescent="0.25">
      <c r="B24" s="696" t="s">
        <v>34</v>
      </c>
      <c r="C24" s="518">
        <v>1.13353561</v>
      </c>
      <c r="D24" s="518">
        <v>0.48777516000000004</v>
      </c>
      <c r="E24" s="518">
        <v>0</v>
      </c>
      <c r="F24" s="518">
        <v>0</v>
      </c>
      <c r="G24" s="518">
        <v>12.949376430000001</v>
      </c>
      <c r="H24" s="518">
        <v>34.970554220000004</v>
      </c>
      <c r="I24" s="518">
        <v>0</v>
      </c>
      <c r="J24" s="518">
        <v>0</v>
      </c>
      <c r="K24" s="518">
        <v>0</v>
      </c>
      <c r="L24" s="518">
        <v>0</v>
      </c>
      <c r="M24" s="518">
        <v>120.30129244000001</v>
      </c>
      <c r="N24" s="518">
        <v>26.15981618</v>
      </c>
      <c r="O24" s="518">
        <f t="shared" si="0"/>
        <v>196.00235004000001</v>
      </c>
      <c r="P24" s="519"/>
      <c r="Q24" s="518">
        <v>0</v>
      </c>
      <c r="R24" s="518">
        <v>0.37175223000000002</v>
      </c>
      <c r="S24" s="518">
        <v>0</v>
      </c>
      <c r="T24" s="518">
        <v>10.3</v>
      </c>
      <c r="U24" s="518">
        <v>-5.8853597099999995</v>
      </c>
      <c r="V24" s="518">
        <v>31.669573759999999</v>
      </c>
      <c r="W24" s="518">
        <v>0</v>
      </c>
      <c r="X24" s="518">
        <v>1.1000000000000001</v>
      </c>
      <c r="Y24" s="518">
        <v>0</v>
      </c>
      <c r="Z24" s="518">
        <v>0</v>
      </c>
      <c r="AA24" s="518">
        <v>4.5444603399999997</v>
      </c>
      <c r="AB24" s="518">
        <v>235.03537181999999</v>
      </c>
      <c r="AC24" s="518">
        <f t="shared" si="1"/>
        <v>277.13579843999997</v>
      </c>
      <c r="AD24" s="519"/>
      <c r="AE24" s="518">
        <v>0</v>
      </c>
      <c r="AF24" s="518">
        <v>0</v>
      </c>
      <c r="AG24" s="518">
        <v>0</v>
      </c>
      <c r="AH24" s="518">
        <v>25</v>
      </c>
      <c r="AI24" s="518">
        <v>3.3516830199999998</v>
      </c>
      <c r="AJ24" s="518">
        <v>13</v>
      </c>
      <c r="AK24" s="518">
        <v>200</v>
      </c>
      <c r="AL24" s="518">
        <v>1.3563026</v>
      </c>
      <c r="AM24" s="518">
        <v>80.823867660000005</v>
      </c>
      <c r="AN24" s="518">
        <v>0</v>
      </c>
      <c r="AO24" s="518">
        <v>14.283541560000002</v>
      </c>
      <c r="AP24" s="518">
        <v>107.97513178</v>
      </c>
      <c r="AQ24" s="518">
        <f t="shared" si="2"/>
        <v>445.79052662000004</v>
      </c>
      <c r="AR24" s="519"/>
      <c r="AS24" s="518">
        <v>150.13707199999999</v>
      </c>
      <c r="AT24" s="518">
        <v>0</v>
      </c>
      <c r="AU24" s="518">
        <v>30</v>
      </c>
      <c r="AV24" s="518">
        <v>40</v>
      </c>
      <c r="AW24" s="518">
        <v>3.2</v>
      </c>
      <c r="AX24" s="518">
        <v>10.5</v>
      </c>
      <c r="AY24" s="518">
        <v>25</v>
      </c>
      <c r="AZ24" s="518">
        <v>15</v>
      </c>
      <c r="BA24" s="518">
        <v>78.524868220000002</v>
      </c>
      <c r="BB24" s="518">
        <v>20.5</v>
      </c>
      <c r="BC24" s="518">
        <v>0</v>
      </c>
      <c r="BD24" s="518">
        <v>33.051759169999997</v>
      </c>
      <c r="BE24" s="518">
        <f t="shared" si="3"/>
        <v>405.91369938999992</v>
      </c>
      <c r="BF24" s="519"/>
      <c r="BG24" s="518">
        <v>0</v>
      </c>
      <c r="BH24" s="518">
        <v>45</v>
      </c>
      <c r="BI24" s="518">
        <v>65</v>
      </c>
      <c r="BJ24" s="518">
        <v>48.573484999999998</v>
      </c>
      <c r="BK24" s="518">
        <v>45</v>
      </c>
      <c r="BL24" s="518">
        <v>0</v>
      </c>
      <c r="BM24" s="518">
        <v>70</v>
      </c>
      <c r="BN24" s="518">
        <v>0</v>
      </c>
      <c r="BO24" s="518">
        <v>0</v>
      </c>
      <c r="BP24" s="518">
        <v>15</v>
      </c>
      <c r="BQ24" s="518">
        <v>53.0326491</v>
      </c>
      <c r="BR24" s="518">
        <v>13.5</v>
      </c>
      <c r="BS24" s="518">
        <f t="shared" si="4"/>
        <v>355.10613410000002</v>
      </c>
      <c r="BT24" s="519"/>
      <c r="BU24" s="518">
        <v>30</v>
      </c>
      <c r="BV24" s="518">
        <v>31.170135349999995</v>
      </c>
      <c r="BW24" s="518">
        <v>0</v>
      </c>
      <c r="BX24" s="518">
        <v>57.289442999999999</v>
      </c>
      <c r="BY24" s="518">
        <v>0</v>
      </c>
      <c r="BZ24" s="518">
        <v>0</v>
      </c>
      <c r="CA24" s="518">
        <v>0.82825692000000006</v>
      </c>
      <c r="CB24" s="518">
        <v>0</v>
      </c>
      <c r="CC24" s="518">
        <v>170</v>
      </c>
      <c r="CD24" s="518">
        <v>0</v>
      </c>
      <c r="CE24" s="518">
        <v>4.1894513699999996</v>
      </c>
      <c r="CF24" s="518">
        <v>122</v>
      </c>
      <c r="CG24" s="518">
        <f t="shared" si="5"/>
        <v>415.47728663999993</v>
      </c>
      <c r="CH24" s="519"/>
      <c r="CI24" s="518">
        <v>88</v>
      </c>
      <c r="CJ24" s="518">
        <v>2.1805486300000001</v>
      </c>
      <c r="CK24" s="518">
        <v>0</v>
      </c>
      <c r="CL24" s="518">
        <v>0</v>
      </c>
      <c r="CM24" s="518">
        <v>150</v>
      </c>
      <c r="CN24" s="518">
        <v>2.0837673799999998</v>
      </c>
      <c r="CO24" s="518">
        <v>9.333766279999999</v>
      </c>
      <c r="CP24" s="518">
        <v>0</v>
      </c>
      <c r="CQ24" s="518">
        <v>0</v>
      </c>
      <c r="CR24" s="518">
        <v>0</v>
      </c>
      <c r="CS24" s="518">
        <v>70</v>
      </c>
      <c r="CT24" s="518">
        <v>175.07243996099999</v>
      </c>
      <c r="CU24" s="518">
        <f t="shared" si="6"/>
        <v>496.67052225099997</v>
      </c>
      <c r="CV24" s="519"/>
      <c r="CW24" s="518">
        <v>50.5</v>
      </c>
      <c r="CX24" s="518">
        <v>0</v>
      </c>
      <c r="CY24" s="518">
        <v>0</v>
      </c>
      <c r="CZ24" s="518">
        <v>0</v>
      </c>
      <c r="DA24" s="518">
        <v>300</v>
      </c>
      <c r="DB24" s="518">
        <v>0</v>
      </c>
      <c r="DC24" s="518">
        <v>103.32367119</v>
      </c>
      <c r="DD24" s="518">
        <v>10</v>
      </c>
      <c r="DE24" s="518">
        <v>0</v>
      </c>
      <c r="DF24" s="518">
        <v>0</v>
      </c>
      <c r="DG24" s="518">
        <v>50</v>
      </c>
      <c r="DH24" s="518">
        <v>247.16868408000002</v>
      </c>
      <c r="DI24" s="518">
        <f t="shared" si="7"/>
        <v>760.99235527000008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100</v>
      </c>
      <c r="DT24" s="518">
        <v>0</v>
      </c>
      <c r="DU24" s="518">
        <v>0</v>
      </c>
      <c r="DV24" s="518">
        <v>358.36438794999998</v>
      </c>
      <c r="DW24" s="518">
        <f t="shared" si="8"/>
        <v>458.36438794999998</v>
      </c>
      <c r="DX24" s="519"/>
      <c r="DY24" s="518">
        <v>3.2758290000000002E-2</v>
      </c>
      <c r="DZ24" s="518">
        <v>0</v>
      </c>
      <c r="EA24" s="518">
        <v>135</v>
      </c>
      <c r="EB24" s="518">
        <v>7.438700999999999E-2</v>
      </c>
      <c r="EC24" s="518">
        <v>50</v>
      </c>
      <c r="ED24" s="518">
        <v>0</v>
      </c>
      <c r="EE24" s="518">
        <v>0</v>
      </c>
      <c r="EF24" s="518">
        <v>0.64815825000000005</v>
      </c>
      <c r="EG24" s="518">
        <v>0</v>
      </c>
      <c r="EH24" s="518">
        <v>0</v>
      </c>
      <c r="EI24" s="518">
        <v>20</v>
      </c>
      <c r="EJ24" s="518">
        <v>160</v>
      </c>
      <c r="EK24" s="518">
        <f t="shared" si="9"/>
        <v>365.75530355000001</v>
      </c>
      <c r="EL24" s="519"/>
      <c r="EM24" s="518">
        <v>2.1</v>
      </c>
      <c r="EN24" s="518">
        <v>0</v>
      </c>
      <c r="EO24" s="518">
        <v>0</v>
      </c>
      <c r="EP24" s="518"/>
      <c r="EQ24" s="518"/>
      <c r="ER24" s="518"/>
      <c r="ES24" s="518"/>
      <c r="ET24" s="518"/>
      <c r="EU24" s="518"/>
      <c r="EV24" s="518"/>
      <c r="EW24" s="518"/>
      <c r="EX24" s="518"/>
      <c r="EY24" s="518">
        <f t="shared" si="10"/>
        <v>2.1</v>
      </c>
      <c r="EZ24" s="519"/>
    </row>
    <row r="25" spans="2:156" ht="17.100000000000001" customHeight="1" x14ac:dyDescent="0.25">
      <c r="B25" s="696" t="s">
        <v>35</v>
      </c>
      <c r="C25" s="518">
        <v>0</v>
      </c>
      <c r="D25" s="518">
        <v>0</v>
      </c>
      <c r="E25" s="518">
        <v>0</v>
      </c>
      <c r="F25" s="518">
        <v>1.8804774099999999</v>
      </c>
      <c r="G25" s="518">
        <v>0.22637990999999999</v>
      </c>
      <c r="H25" s="518">
        <v>0.81667011</v>
      </c>
      <c r="I25" s="518">
        <v>0.25208837000000001</v>
      </c>
      <c r="J25" s="518">
        <v>1.4580610300000001</v>
      </c>
      <c r="K25" s="518">
        <v>0.15481198000000002</v>
      </c>
      <c r="L25" s="518">
        <v>1.8040497200000001</v>
      </c>
      <c r="M25" s="518">
        <v>0.13634805</v>
      </c>
      <c r="N25" s="518">
        <v>0</v>
      </c>
      <c r="O25" s="518">
        <f t="shared" si="0"/>
        <v>6.7288865800000002</v>
      </c>
      <c r="P25" s="519"/>
      <c r="Q25" s="518">
        <v>0.15806813</v>
      </c>
      <c r="R25" s="518">
        <v>2.3445832000000002</v>
      </c>
      <c r="S25" s="518">
        <v>0.30234366000000001</v>
      </c>
      <c r="T25" s="518">
        <v>0.22841368000000001</v>
      </c>
      <c r="U25" s="518">
        <v>1.2761543999999998</v>
      </c>
      <c r="V25" s="518">
        <v>0</v>
      </c>
      <c r="W25" s="518">
        <v>1.0402472899999999</v>
      </c>
      <c r="X25" s="518">
        <v>0.34470793999999999</v>
      </c>
      <c r="Y25" s="518">
        <v>1.1120376900000002</v>
      </c>
      <c r="Z25" s="518">
        <v>0</v>
      </c>
      <c r="AA25" s="518">
        <v>2.18657674</v>
      </c>
      <c r="AB25" s="518">
        <v>0.28482561000000001</v>
      </c>
      <c r="AC25" s="518">
        <f t="shared" si="1"/>
        <v>9.2779583400000014</v>
      </c>
      <c r="AD25" s="519"/>
      <c r="AE25" s="518">
        <v>0</v>
      </c>
      <c r="AF25" s="518">
        <v>4.9458278399999998</v>
      </c>
      <c r="AG25" s="518">
        <v>0</v>
      </c>
      <c r="AH25" s="518">
        <v>0</v>
      </c>
      <c r="AI25" s="518">
        <v>0</v>
      </c>
      <c r="AJ25" s="518">
        <v>0</v>
      </c>
      <c r="AK25" s="518">
        <v>5.3504057799999991</v>
      </c>
      <c r="AL25" s="518">
        <v>0</v>
      </c>
      <c r="AM25" s="518">
        <v>0</v>
      </c>
      <c r="AN25" s="518">
        <v>0</v>
      </c>
      <c r="AO25" s="518">
        <v>0.94834517000000007</v>
      </c>
      <c r="AP25" s="518">
        <v>1.39059574</v>
      </c>
      <c r="AQ25" s="518">
        <f t="shared" si="2"/>
        <v>12.635174529999999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0.1325924</v>
      </c>
      <c r="AZ25" s="518">
        <v>1.9485888</v>
      </c>
      <c r="BA25" s="518">
        <v>0</v>
      </c>
      <c r="BB25" s="518">
        <v>2.2231364899999999</v>
      </c>
      <c r="BC25" s="518">
        <v>0</v>
      </c>
      <c r="BD25" s="518">
        <v>0.58661273000000003</v>
      </c>
      <c r="BE25" s="518">
        <f t="shared" si="3"/>
        <v>4.8909304199999992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1.0310550000000001</v>
      </c>
      <c r="BM25" s="518">
        <v>0</v>
      </c>
      <c r="BN25" s="518">
        <v>0</v>
      </c>
      <c r="BO25" s="518">
        <v>0.47033199999999997</v>
      </c>
      <c r="BP25" s="518">
        <v>0.48442376999999998</v>
      </c>
      <c r="BQ25" s="518">
        <v>0.7611926</v>
      </c>
      <c r="BR25" s="518">
        <v>1.17795066</v>
      </c>
      <c r="BS25" s="518">
        <f t="shared" si="4"/>
        <v>3.9249540299999999</v>
      </c>
      <c r="BT25" s="519"/>
      <c r="BU25" s="518">
        <v>0.13663687999999999</v>
      </c>
      <c r="BV25" s="518">
        <v>0.70146486000000008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0.83810174000000004</v>
      </c>
      <c r="CH25" s="519"/>
      <c r="CI25" s="518">
        <v>0</v>
      </c>
      <c r="CJ25" s="518">
        <v>0</v>
      </c>
      <c r="CK25" s="518">
        <v>0</v>
      </c>
      <c r="CL25" s="518">
        <v>2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1</v>
      </c>
      <c r="CS25" s="518">
        <v>2.5</v>
      </c>
      <c r="CT25" s="518">
        <v>0</v>
      </c>
      <c r="CU25" s="518">
        <f t="shared" si="6"/>
        <v>5.5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0.2</v>
      </c>
      <c r="EP25" s="518"/>
      <c r="EQ25" s="518"/>
      <c r="ER25" s="518"/>
      <c r="ES25" s="518"/>
      <c r="ET25" s="518"/>
      <c r="EU25" s="518"/>
      <c r="EV25" s="518"/>
      <c r="EW25" s="518"/>
      <c r="EX25" s="518"/>
      <c r="EY25" s="518">
        <f t="shared" si="10"/>
        <v>0.2</v>
      </c>
      <c r="EZ25" s="519"/>
    </row>
    <row r="26" spans="2:156" ht="15.75" x14ac:dyDescent="0.25">
      <c r="B26" s="696" t="s">
        <v>36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617.57866200000001</v>
      </c>
      <c r="Z26" s="518">
        <v>0</v>
      </c>
      <c r="AA26" s="518">
        <v>0</v>
      </c>
      <c r="AB26" s="518">
        <v>0</v>
      </c>
      <c r="AC26" s="518">
        <f t="shared" si="1"/>
        <v>617.57866200000001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368.8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368.8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308</v>
      </c>
      <c r="DU26" s="518">
        <v>0</v>
      </c>
      <c r="DV26" s="518">
        <v>0</v>
      </c>
      <c r="DW26" s="518">
        <f t="shared" si="8"/>
        <v>308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/>
      <c r="EQ26" s="518"/>
      <c r="ER26" s="518"/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6" t="s">
        <v>23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f t="shared" si="0"/>
        <v>0</v>
      </c>
      <c r="P27" s="519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f t="shared" si="1"/>
        <v>0</v>
      </c>
      <c r="AD27" s="519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f t="shared" si="2"/>
        <v>0</v>
      </c>
      <c r="AR27" s="519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f t="shared" si="3"/>
        <v>0</v>
      </c>
      <c r="BF27" s="519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0</v>
      </c>
      <c r="BR27" s="518">
        <v>0</v>
      </c>
      <c r="BS27" s="518">
        <f t="shared" si="4"/>
        <v>0</v>
      </c>
      <c r="BT27" s="519"/>
      <c r="BU27" s="518">
        <v>0</v>
      </c>
      <c r="BV27" s="518">
        <v>0</v>
      </c>
      <c r="BW27" s="518">
        <v>0</v>
      </c>
      <c r="BX27" s="518">
        <v>0</v>
      </c>
      <c r="BY27" s="518">
        <v>0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518">
        <f t="shared" si="5"/>
        <v>0</v>
      </c>
      <c r="CH27" s="519"/>
      <c r="CI27" s="518">
        <v>0</v>
      </c>
      <c r="CJ27" s="518">
        <v>0</v>
      </c>
      <c r="CK27" s="518">
        <v>651.68227542</v>
      </c>
      <c r="CL27" s="518">
        <v>0</v>
      </c>
      <c r="CM27" s="518">
        <v>0</v>
      </c>
      <c r="CN27" s="518">
        <v>0</v>
      </c>
      <c r="CO27" s="518">
        <v>251.14171121000001</v>
      </c>
      <c r="CP27" s="518">
        <v>0</v>
      </c>
      <c r="CQ27" s="518">
        <v>0</v>
      </c>
      <c r="CR27" s="518">
        <v>0</v>
      </c>
      <c r="CS27" s="518">
        <v>0</v>
      </c>
      <c r="CT27" s="518">
        <v>498.36957417999997</v>
      </c>
      <c r="CU27" s="518">
        <f t="shared" si="6"/>
        <v>1401.19356081</v>
      </c>
      <c r="CV27" s="519"/>
      <c r="CW27" s="518">
        <v>0</v>
      </c>
      <c r="CX27" s="518">
        <v>0</v>
      </c>
      <c r="CY27" s="518">
        <v>0</v>
      </c>
      <c r="CZ27" s="518">
        <v>0</v>
      </c>
      <c r="DA27" s="518">
        <v>643.12758874999997</v>
      </c>
      <c r="DB27" s="518">
        <v>0</v>
      </c>
      <c r="DC27" s="518">
        <v>0</v>
      </c>
      <c r="DD27" s="518">
        <v>0</v>
      </c>
      <c r="DE27" s="518">
        <v>0</v>
      </c>
      <c r="DF27" s="518">
        <v>1998.7757486799999</v>
      </c>
      <c r="DG27" s="518">
        <v>0</v>
      </c>
      <c r="DH27" s="518">
        <v>2041.0412074999999</v>
      </c>
      <c r="DI27" s="518">
        <f t="shared" si="7"/>
        <v>4682.9445449300001</v>
      </c>
      <c r="DJ27" s="519"/>
      <c r="DK27" s="518">
        <v>0</v>
      </c>
      <c r="DL27" s="518">
        <v>0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948.55084828999998</v>
      </c>
      <c r="DS27" s="518">
        <v>0</v>
      </c>
      <c r="DT27" s="518">
        <v>802.00637407000011</v>
      </c>
      <c r="DU27" s="518">
        <v>0</v>
      </c>
      <c r="DV27" s="518">
        <v>0</v>
      </c>
      <c r="DW27" s="518">
        <f t="shared" si="8"/>
        <v>1750.5572223600002</v>
      </c>
      <c r="DX27" s="519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948.53107791000002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662.93783795000002</v>
      </c>
      <c r="EK27" s="518">
        <f t="shared" si="9"/>
        <v>1611.4689158599999</v>
      </c>
      <c r="EL27" s="519"/>
      <c r="EM27" s="518">
        <v>0</v>
      </c>
      <c r="EN27" s="518">
        <v>0</v>
      </c>
      <c r="EO27" s="518">
        <v>0</v>
      </c>
      <c r="EP27" s="518"/>
      <c r="EQ27" s="518"/>
      <c r="ER27" s="518"/>
      <c r="ES27" s="518"/>
      <c r="ET27" s="518"/>
      <c r="EU27" s="518"/>
      <c r="EV27" s="518"/>
      <c r="EW27" s="518"/>
      <c r="EX27" s="518"/>
      <c r="EY27" s="518">
        <f t="shared" si="10"/>
        <v>0</v>
      </c>
      <c r="EZ27" s="519"/>
    </row>
    <row r="28" spans="2:156" ht="15.95" customHeight="1" x14ac:dyDescent="0.25">
      <c r="B28" s="697" t="s">
        <v>683</v>
      </c>
      <c r="C28" s="702">
        <v>0</v>
      </c>
      <c r="D28" s="702">
        <v>0</v>
      </c>
      <c r="E28" s="702">
        <v>0</v>
      </c>
      <c r="F28" s="702">
        <v>0</v>
      </c>
      <c r="G28" s="702">
        <v>0</v>
      </c>
      <c r="H28" s="702">
        <v>0</v>
      </c>
      <c r="I28" s="702">
        <v>0</v>
      </c>
      <c r="J28" s="702">
        <v>0</v>
      </c>
      <c r="K28" s="702">
        <v>0</v>
      </c>
      <c r="L28" s="702">
        <v>0</v>
      </c>
      <c r="M28" s="702">
        <v>0</v>
      </c>
      <c r="N28" s="702">
        <v>0</v>
      </c>
      <c r="O28" s="702">
        <f t="shared" si="0"/>
        <v>0</v>
      </c>
      <c r="P28" s="700"/>
      <c r="Q28" s="702">
        <v>0</v>
      </c>
      <c r="R28" s="702">
        <v>0</v>
      </c>
      <c r="S28" s="702">
        <v>0</v>
      </c>
      <c r="T28" s="702">
        <v>0</v>
      </c>
      <c r="U28" s="702">
        <v>0</v>
      </c>
      <c r="V28" s="702">
        <v>0</v>
      </c>
      <c r="W28" s="702">
        <v>0</v>
      </c>
      <c r="X28" s="702">
        <v>0</v>
      </c>
      <c r="Y28" s="702">
        <v>0</v>
      </c>
      <c r="Z28" s="702">
        <v>0</v>
      </c>
      <c r="AA28" s="702">
        <v>0</v>
      </c>
      <c r="AB28" s="702">
        <v>0</v>
      </c>
      <c r="AC28" s="702">
        <f t="shared" si="1"/>
        <v>0</v>
      </c>
      <c r="AD28" s="700"/>
      <c r="AE28" s="702">
        <v>0</v>
      </c>
      <c r="AF28" s="702">
        <v>0</v>
      </c>
      <c r="AG28" s="702">
        <v>0</v>
      </c>
      <c r="AH28" s="702">
        <v>0</v>
      </c>
      <c r="AI28" s="702">
        <v>0</v>
      </c>
      <c r="AJ28" s="702">
        <v>0</v>
      </c>
      <c r="AK28" s="702">
        <v>0</v>
      </c>
      <c r="AL28" s="702">
        <v>0</v>
      </c>
      <c r="AM28" s="702">
        <v>0</v>
      </c>
      <c r="AN28" s="702">
        <v>0</v>
      </c>
      <c r="AO28" s="702">
        <v>0</v>
      </c>
      <c r="AP28" s="702">
        <v>0</v>
      </c>
      <c r="AQ28" s="702">
        <f t="shared" si="2"/>
        <v>0</v>
      </c>
      <c r="AR28" s="700"/>
      <c r="AS28" s="702">
        <v>0</v>
      </c>
      <c r="AT28" s="702">
        <v>0</v>
      </c>
      <c r="AU28" s="702">
        <v>0</v>
      </c>
      <c r="AV28" s="702">
        <v>0</v>
      </c>
      <c r="AW28" s="702">
        <v>0</v>
      </c>
      <c r="AX28" s="702">
        <v>0</v>
      </c>
      <c r="AY28" s="702">
        <v>0</v>
      </c>
      <c r="AZ28" s="702">
        <v>0</v>
      </c>
      <c r="BA28" s="702">
        <v>0</v>
      </c>
      <c r="BB28" s="702">
        <v>0</v>
      </c>
      <c r="BC28" s="702">
        <v>0</v>
      </c>
      <c r="BD28" s="702">
        <v>0</v>
      </c>
      <c r="BE28" s="702">
        <f t="shared" si="3"/>
        <v>0</v>
      </c>
      <c r="BF28" s="700"/>
      <c r="BG28" s="702">
        <v>0</v>
      </c>
      <c r="BH28" s="702">
        <v>0</v>
      </c>
      <c r="BI28" s="702">
        <v>0</v>
      </c>
      <c r="BJ28" s="702">
        <v>0</v>
      </c>
      <c r="BK28" s="702">
        <v>0</v>
      </c>
      <c r="BL28" s="702">
        <v>0</v>
      </c>
      <c r="BM28" s="702">
        <v>0</v>
      </c>
      <c r="BN28" s="702">
        <v>0</v>
      </c>
      <c r="BO28" s="702">
        <v>0</v>
      </c>
      <c r="BP28" s="702">
        <v>0</v>
      </c>
      <c r="BQ28" s="702">
        <v>0</v>
      </c>
      <c r="BR28" s="702">
        <v>0</v>
      </c>
      <c r="BS28" s="702">
        <f t="shared" si="4"/>
        <v>0</v>
      </c>
      <c r="BT28" s="700"/>
      <c r="BU28" s="702">
        <v>0</v>
      </c>
      <c r="BV28" s="702">
        <v>0</v>
      </c>
      <c r="BW28" s="702">
        <v>0</v>
      </c>
      <c r="BX28" s="702">
        <v>0</v>
      </c>
      <c r="BY28" s="702">
        <v>0</v>
      </c>
      <c r="BZ28" s="702">
        <v>0</v>
      </c>
      <c r="CA28" s="702">
        <v>0</v>
      </c>
      <c r="CB28" s="702">
        <v>0</v>
      </c>
      <c r="CC28" s="702">
        <v>0</v>
      </c>
      <c r="CD28" s="702">
        <v>0</v>
      </c>
      <c r="CE28" s="702">
        <v>0</v>
      </c>
      <c r="CF28" s="702">
        <v>0</v>
      </c>
      <c r="CG28" s="702">
        <f t="shared" si="5"/>
        <v>0</v>
      </c>
      <c r="CH28" s="700"/>
      <c r="CI28" s="702">
        <v>0</v>
      </c>
      <c r="CJ28" s="702">
        <v>0</v>
      </c>
      <c r="CK28" s="702">
        <v>0</v>
      </c>
      <c r="CL28" s="702">
        <v>0</v>
      </c>
      <c r="CM28" s="702">
        <v>0</v>
      </c>
      <c r="CN28" s="702">
        <v>0</v>
      </c>
      <c r="CO28" s="702">
        <v>0</v>
      </c>
      <c r="CP28" s="702">
        <v>0</v>
      </c>
      <c r="CQ28" s="702">
        <v>0</v>
      </c>
      <c r="CR28" s="702">
        <v>0</v>
      </c>
      <c r="CS28" s="702">
        <v>0</v>
      </c>
      <c r="CT28" s="702">
        <v>0</v>
      </c>
      <c r="CU28" s="702">
        <f t="shared" si="6"/>
        <v>0</v>
      </c>
      <c r="CV28" s="700"/>
      <c r="CW28" s="702">
        <v>0</v>
      </c>
      <c r="CX28" s="702">
        <v>0</v>
      </c>
      <c r="CY28" s="702">
        <v>0</v>
      </c>
      <c r="CZ28" s="702">
        <v>0</v>
      </c>
      <c r="DA28" s="702">
        <v>0</v>
      </c>
      <c r="DB28" s="702">
        <v>0</v>
      </c>
      <c r="DC28" s="702">
        <v>0</v>
      </c>
      <c r="DD28" s="702">
        <v>0</v>
      </c>
      <c r="DE28" s="702">
        <v>0</v>
      </c>
      <c r="DF28" s="702">
        <v>0</v>
      </c>
      <c r="DG28" s="702">
        <v>0</v>
      </c>
      <c r="DH28" s="702">
        <v>0</v>
      </c>
      <c r="DI28" s="702">
        <f t="shared" si="7"/>
        <v>0</v>
      </c>
      <c r="DJ28" s="700"/>
      <c r="DK28" s="702">
        <v>0</v>
      </c>
      <c r="DL28" s="702">
        <v>0</v>
      </c>
      <c r="DM28" s="702">
        <v>0</v>
      </c>
      <c r="DN28" s="702">
        <v>0</v>
      </c>
      <c r="DO28" s="702">
        <v>0</v>
      </c>
      <c r="DP28" s="702">
        <v>0</v>
      </c>
      <c r="DQ28" s="702">
        <v>0</v>
      </c>
      <c r="DR28" s="712">
        <v>948.55084828999998</v>
      </c>
      <c r="DS28" s="702">
        <v>0</v>
      </c>
      <c r="DT28" s="702">
        <v>0</v>
      </c>
      <c r="DU28" s="702">
        <v>0</v>
      </c>
      <c r="DV28" s="702">
        <v>0</v>
      </c>
      <c r="DW28" s="702">
        <f t="shared" si="8"/>
        <v>948.55084828999998</v>
      </c>
      <c r="DX28" s="700"/>
      <c r="DY28" s="702">
        <v>0</v>
      </c>
      <c r="DZ28" s="702">
        <v>0</v>
      </c>
      <c r="EA28" s="702">
        <v>0</v>
      </c>
      <c r="EB28" s="702">
        <v>0</v>
      </c>
      <c r="EC28" s="702">
        <v>0</v>
      </c>
      <c r="ED28" s="702">
        <v>0</v>
      </c>
      <c r="EE28" s="702">
        <v>0</v>
      </c>
      <c r="EF28" s="702">
        <v>0</v>
      </c>
      <c r="EG28" s="702">
        <v>0</v>
      </c>
      <c r="EH28" s="702">
        <v>0</v>
      </c>
      <c r="EI28" s="702">
        <v>0</v>
      </c>
      <c r="EJ28" s="702">
        <v>0</v>
      </c>
      <c r="EK28" s="702">
        <f t="shared" si="9"/>
        <v>0</v>
      </c>
      <c r="EL28" s="705"/>
      <c r="EM28" s="702">
        <v>0</v>
      </c>
      <c r="EN28" s="702">
        <v>0</v>
      </c>
      <c r="EO28" s="702">
        <v>0</v>
      </c>
      <c r="EP28" s="702"/>
      <c r="EQ28" s="702"/>
      <c r="ER28" s="702"/>
      <c r="ES28" s="702"/>
      <c r="ET28" s="702"/>
      <c r="EU28" s="702"/>
      <c r="EV28" s="702"/>
      <c r="EW28" s="702"/>
      <c r="EX28" s="702"/>
      <c r="EY28" s="702">
        <f t="shared" si="10"/>
        <v>0</v>
      </c>
      <c r="EZ28" s="705"/>
    </row>
    <row r="29" spans="2:156" ht="15.75" x14ac:dyDescent="0.25">
      <c r="B29" s="694" t="s">
        <v>37</v>
      </c>
      <c r="C29" s="15">
        <v>71.489612170000001</v>
      </c>
      <c r="D29" s="15">
        <v>1482.50024164</v>
      </c>
      <c r="E29" s="15">
        <v>37.064449860000003</v>
      </c>
      <c r="F29" s="15">
        <v>107.70069399500001</v>
      </c>
      <c r="G29" s="15">
        <v>106.039335701</v>
      </c>
      <c r="H29" s="15">
        <v>115.52522270400002</v>
      </c>
      <c r="I29" s="15">
        <v>112.52771399</v>
      </c>
      <c r="J29" s="15">
        <v>0</v>
      </c>
      <c r="K29" s="15">
        <v>100.3366036</v>
      </c>
      <c r="L29" s="15">
        <v>84.610591900000003</v>
      </c>
      <c r="M29" s="15">
        <v>204.43596867999997</v>
      </c>
      <c r="N29" s="15">
        <v>52.442223122999998</v>
      </c>
      <c r="O29" s="15">
        <f t="shared" si="0"/>
        <v>2474.6726573630003</v>
      </c>
      <c r="P29" s="16"/>
      <c r="Q29" s="15">
        <v>0</v>
      </c>
      <c r="R29" s="15">
        <v>143.684128219</v>
      </c>
      <c r="S29" s="15">
        <v>25.567675574999999</v>
      </c>
      <c r="T29" s="15">
        <v>55.041710136000006</v>
      </c>
      <c r="U29" s="15">
        <v>46.135739310000005</v>
      </c>
      <c r="V29" s="15">
        <v>37.113031569999997</v>
      </c>
      <c r="W29" s="15">
        <v>47.179304999000003</v>
      </c>
      <c r="X29" s="15">
        <v>50.507222012</v>
      </c>
      <c r="Y29" s="15">
        <v>73.85523603</v>
      </c>
      <c r="Z29" s="15">
        <v>86.952296914000001</v>
      </c>
      <c r="AA29" s="15">
        <v>58.811057720000001</v>
      </c>
      <c r="AB29" s="15">
        <v>538.87528933999988</v>
      </c>
      <c r="AC29" s="15">
        <f t="shared" si="1"/>
        <v>1163.7226918249999</v>
      </c>
      <c r="AD29" s="16"/>
      <c r="AE29" s="15">
        <v>96.321706789999993</v>
      </c>
      <c r="AF29" s="15">
        <v>76.717254269999998</v>
      </c>
      <c r="AG29" s="15">
        <v>43.801066069999997</v>
      </c>
      <c r="AH29" s="15">
        <v>171.08097301999999</v>
      </c>
      <c r="AI29" s="15">
        <v>26.418786660000002</v>
      </c>
      <c r="AJ29" s="15">
        <v>38.529915670000001</v>
      </c>
      <c r="AK29" s="15">
        <v>42.976591559999996</v>
      </c>
      <c r="AL29" s="15">
        <v>23.620857579999999</v>
      </c>
      <c r="AM29" s="15">
        <v>61.391233400000004</v>
      </c>
      <c r="AN29" s="15">
        <v>4.4421516800000003</v>
      </c>
      <c r="AO29" s="15">
        <v>150.7003077</v>
      </c>
      <c r="AP29" s="15">
        <v>104.42536863999999</v>
      </c>
      <c r="AQ29" s="15">
        <f t="shared" si="2"/>
        <v>840.42621303999999</v>
      </c>
      <c r="AR29" s="16"/>
      <c r="AS29" s="15">
        <v>25.830272940000004</v>
      </c>
      <c r="AT29" s="15">
        <v>66.212985869999997</v>
      </c>
      <c r="AU29" s="15">
        <v>30.825042839999995</v>
      </c>
      <c r="AV29" s="15">
        <v>18.881828739999996</v>
      </c>
      <c r="AW29" s="15">
        <v>42.087781249999992</v>
      </c>
      <c r="AX29" s="15">
        <v>1522.9067264600001</v>
      </c>
      <c r="AY29" s="15">
        <v>24.80304361</v>
      </c>
      <c r="AZ29" s="15">
        <v>9.7891519250000005</v>
      </c>
      <c r="BA29" s="15">
        <v>138.14299336599998</v>
      </c>
      <c r="BB29" s="15">
        <v>63.570243059999996</v>
      </c>
      <c r="BC29" s="15">
        <v>76.375244460000005</v>
      </c>
      <c r="BD29" s="15">
        <v>225.73166468000002</v>
      </c>
      <c r="BE29" s="15">
        <f t="shared" si="3"/>
        <v>2245.156979201</v>
      </c>
      <c r="BF29" s="16"/>
      <c r="BG29" s="15">
        <v>113.10258653999999</v>
      </c>
      <c r="BH29" s="15">
        <v>90.920615549999994</v>
      </c>
      <c r="BI29" s="15">
        <v>18.13418974</v>
      </c>
      <c r="BJ29" s="15">
        <v>59.153473179999999</v>
      </c>
      <c r="BK29" s="15">
        <v>0.61571254999999991</v>
      </c>
      <c r="BL29" s="15">
        <v>6.8446381000000001</v>
      </c>
      <c r="BM29" s="15">
        <v>23.619892239999999</v>
      </c>
      <c r="BN29" s="15">
        <v>0</v>
      </c>
      <c r="BO29" s="15">
        <v>11.46807364</v>
      </c>
      <c r="BP29" s="15">
        <v>0</v>
      </c>
      <c r="BQ29" s="15">
        <v>14.399972439999999</v>
      </c>
      <c r="BR29" s="15">
        <v>235.03422240999998</v>
      </c>
      <c r="BS29" s="15">
        <f t="shared" si="4"/>
        <v>573.29337639000005</v>
      </c>
      <c r="BT29" s="16"/>
      <c r="BU29" s="15">
        <v>94.700263860000007</v>
      </c>
      <c r="BV29" s="15">
        <v>6.7196366900000006</v>
      </c>
      <c r="BW29" s="15">
        <v>3.8645809289999997</v>
      </c>
      <c r="BX29" s="15">
        <v>0.19530577499999999</v>
      </c>
      <c r="BY29" s="15">
        <v>0</v>
      </c>
      <c r="BZ29" s="15">
        <v>5.0999999999999996</v>
      </c>
      <c r="CA29" s="15">
        <v>281.17264058000001</v>
      </c>
      <c r="CB29" s="15">
        <v>72.614338279999998</v>
      </c>
      <c r="CC29" s="15">
        <v>0.39221400000000001</v>
      </c>
      <c r="CD29" s="15">
        <v>13.349357970000002</v>
      </c>
      <c r="CE29" s="15">
        <v>3.5377962599999995</v>
      </c>
      <c r="CF29" s="15">
        <v>478.367267373</v>
      </c>
      <c r="CG29" s="15">
        <f t="shared" si="5"/>
        <v>960.01340171700008</v>
      </c>
      <c r="CH29" s="16"/>
      <c r="CI29" s="15">
        <v>250.21986772</v>
      </c>
      <c r="CJ29" s="15">
        <v>2.1291717600000002</v>
      </c>
      <c r="CK29" s="15">
        <v>0</v>
      </c>
      <c r="CL29" s="15">
        <v>10.120990560000001</v>
      </c>
      <c r="CM29" s="15">
        <v>26.656881560000002</v>
      </c>
      <c r="CN29" s="15">
        <v>0</v>
      </c>
      <c r="CO29" s="15">
        <v>37.506017829999998</v>
      </c>
      <c r="CP29" s="15">
        <v>0</v>
      </c>
      <c r="CQ29" s="15">
        <v>1</v>
      </c>
      <c r="CR29" s="15">
        <v>12.582556035000001</v>
      </c>
      <c r="CS29" s="15">
        <v>7.2532869800000004</v>
      </c>
      <c r="CT29" s="15">
        <v>231.77681921999999</v>
      </c>
      <c r="CU29" s="15">
        <f t="shared" si="6"/>
        <v>579.24559166499989</v>
      </c>
      <c r="CV29" s="16"/>
      <c r="CW29" s="15">
        <v>3.94294441</v>
      </c>
      <c r="CX29" s="15">
        <v>0</v>
      </c>
      <c r="CY29" s="15">
        <v>0.56427178</v>
      </c>
      <c r="CZ29" s="15">
        <v>0</v>
      </c>
      <c r="DA29" s="15">
        <v>0.50268292999999997</v>
      </c>
      <c r="DB29" s="15">
        <v>9.8727999999999998</v>
      </c>
      <c r="DC29" s="15">
        <v>12.057923350000001</v>
      </c>
      <c r="DD29" s="15">
        <v>8.875</v>
      </c>
      <c r="DE29" s="15">
        <v>0</v>
      </c>
      <c r="DF29" s="15">
        <v>0.64426543000000003</v>
      </c>
      <c r="DG29" s="15">
        <v>5.9284950299999997</v>
      </c>
      <c r="DH29" s="15">
        <v>76.136249960000001</v>
      </c>
      <c r="DI29" s="15">
        <f t="shared" si="7"/>
        <v>118.52463288999999</v>
      </c>
      <c r="DJ29" s="16"/>
      <c r="DK29" s="15">
        <v>0</v>
      </c>
      <c r="DL29" s="15">
        <v>182.89248000000001</v>
      </c>
      <c r="DM29" s="15">
        <v>0</v>
      </c>
      <c r="DN29" s="15">
        <v>35</v>
      </c>
      <c r="DO29" s="15">
        <v>14.302073550000001</v>
      </c>
      <c r="DP29" s="15">
        <v>0</v>
      </c>
      <c r="DQ29" s="15">
        <v>0</v>
      </c>
      <c r="DR29" s="15">
        <v>6.5796027500000003</v>
      </c>
      <c r="DS29" s="15">
        <v>0</v>
      </c>
      <c r="DT29" s="15">
        <v>0.96282803000000006</v>
      </c>
      <c r="DU29" s="15">
        <v>0</v>
      </c>
      <c r="DV29" s="15">
        <v>37.349100719999996</v>
      </c>
      <c r="DW29" s="15">
        <f t="shared" si="8"/>
        <v>277.08608504999995</v>
      </c>
      <c r="DX29" s="16"/>
      <c r="DY29" s="15">
        <v>15</v>
      </c>
      <c r="DZ29" s="15">
        <v>0</v>
      </c>
      <c r="EA29" s="15">
        <v>0</v>
      </c>
      <c r="EB29" s="15">
        <v>0</v>
      </c>
      <c r="EC29" s="15">
        <v>1.8034301399999999</v>
      </c>
      <c r="ED29" s="15">
        <v>4.7851075130000007</v>
      </c>
      <c r="EE29" s="15">
        <v>10.075055870000002</v>
      </c>
      <c r="EF29" s="15">
        <v>0</v>
      </c>
      <c r="EG29" s="15">
        <v>0</v>
      </c>
      <c r="EH29" s="15">
        <v>0.22130806</v>
      </c>
      <c r="EI29" s="15">
        <v>2.7004368300000001</v>
      </c>
      <c r="EJ29" s="15">
        <v>124.5</v>
      </c>
      <c r="EK29" s="15">
        <f t="shared" si="9"/>
        <v>159.08533841299999</v>
      </c>
      <c r="EL29" s="16"/>
      <c r="EM29" s="15">
        <v>6.3409542400000003</v>
      </c>
      <c r="EN29" s="15">
        <v>0</v>
      </c>
      <c r="EO29" s="15">
        <v>140.23750000000001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>
        <f t="shared" si="10"/>
        <v>146.57845424000001</v>
      </c>
      <c r="EZ29" s="16"/>
    </row>
    <row r="30" spans="2:156" ht="15.75" x14ac:dyDescent="0.25">
      <c r="B30" s="694" t="s">
        <v>684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7.5</v>
      </c>
      <c r="L30" s="15">
        <v>41.15</v>
      </c>
      <c r="M30" s="15">
        <v>0</v>
      </c>
      <c r="N30" s="15">
        <v>0</v>
      </c>
      <c r="O30" s="15">
        <f t="shared" si="0"/>
        <v>48.65</v>
      </c>
      <c r="P30" s="16"/>
      <c r="Q30" s="15">
        <v>87</v>
      </c>
      <c r="R30" s="15">
        <v>23.340599999999998</v>
      </c>
      <c r="S30" s="15">
        <v>0</v>
      </c>
      <c r="T30" s="15">
        <v>0</v>
      </c>
      <c r="U30" s="15">
        <v>430</v>
      </c>
      <c r="V30" s="15">
        <v>0</v>
      </c>
      <c r="W30" s="15">
        <v>3.53335664</v>
      </c>
      <c r="X30" s="15">
        <v>37.630681969999998</v>
      </c>
      <c r="Y30" s="15">
        <v>15.39401123</v>
      </c>
      <c r="Z30" s="15">
        <v>23.326698842999999</v>
      </c>
      <c r="AA30" s="15">
        <v>103.79439185</v>
      </c>
      <c r="AB30" s="15">
        <v>11.343166310000001</v>
      </c>
      <c r="AC30" s="15">
        <f t="shared" si="1"/>
        <v>735.36290684300002</v>
      </c>
      <c r="AD30" s="16"/>
      <c r="AE30" s="15">
        <v>13.115405650000001</v>
      </c>
      <c r="AF30" s="15">
        <v>1.45088368</v>
      </c>
      <c r="AG30" s="15">
        <v>0</v>
      </c>
      <c r="AH30" s="15">
        <v>38.435532120000005</v>
      </c>
      <c r="AI30" s="15">
        <v>31.318360569999999</v>
      </c>
      <c r="AJ30" s="15">
        <v>75.742378409999986</v>
      </c>
      <c r="AK30" s="15">
        <v>0</v>
      </c>
      <c r="AL30" s="15">
        <v>0.23200000000000001</v>
      </c>
      <c r="AM30" s="15">
        <v>3.47376752</v>
      </c>
      <c r="AN30" s="15">
        <v>0</v>
      </c>
      <c r="AO30" s="15">
        <v>34</v>
      </c>
      <c r="AP30" s="15">
        <v>182.10997152999997</v>
      </c>
      <c r="AQ30" s="15">
        <f t="shared" si="2"/>
        <v>379.87829947999995</v>
      </c>
      <c r="AR30" s="16"/>
      <c r="AS30" s="15">
        <v>2.0943488100000001</v>
      </c>
      <c r="AT30" s="15">
        <v>10</v>
      </c>
      <c r="AU30" s="15">
        <v>47</v>
      </c>
      <c r="AV30" s="15">
        <v>24</v>
      </c>
      <c r="AW30" s="15">
        <v>37</v>
      </c>
      <c r="AX30" s="15">
        <v>128.45594326</v>
      </c>
      <c r="AY30" s="15">
        <v>0</v>
      </c>
      <c r="AZ30" s="15">
        <v>15.315293529999998</v>
      </c>
      <c r="BA30" s="15">
        <v>0</v>
      </c>
      <c r="BB30" s="15">
        <v>0</v>
      </c>
      <c r="BC30" s="15">
        <v>111.91002028999999</v>
      </c>
      <c r="BD30" s="15">
        <v>0</v>
      </c>
      <c r="BE30" s="15">
        <f t="shared" si="3"/>
        <v>375.77560589000001</v>
      </c>
      <c r="BF30" s="16"/>
      <c r="BG30" s="15">
        <v>0</v>
      </c>
      <c r="BH30" s="15">
        <v>0</v>
      </c>
      <c r="BI30" s="15">
        <v>33.436591290000003</v>
      </c>
      <c r="BJ30" s="15">
        <v>26.25</v>
      </c>
      <c r="BK30" s="15">
        <v>12.56937804</v>
      </c>
      <c r="BL30" s="15">
        <v>18.2815096</v>
      </c>
      <c r="BM30" s="15">
        <v>0</v>
      </c>
      <c r="BN30" s="15">
        <v>1.88059193</v>
      </c>
      <c r="BO30" s="15">
        <v>0</v>
      </c>
      <c r="BP30" s="15">
        <v>524.58609993999994</v>
      </c>
      <c r="BQ30" s="15">
        <v>67.970653229999996</v>
      </c>
      <c r="BR30" s="15">
        <v>3.5429162700000001</v>
      </c>
      <c r="BS30" s="15">
        <f t="shared" si="4"/>
        <v>688.5177402999999</v>
      </c>
      <c r="BT30" s="16"/>
      <c r="BU30" s="15">
        <v>4.79073978</v>
      </c>
      <c r="BV30" s="15">
        <v>112.34401</v>
      </c>
      <c r="BW30" s="15">
        <v>1.8088614000000001</v>
      </c>
      <c r="BX30" s="15">
        <v>0</v>
      </c>
      <c r="BY30" s="15">
        <v>19.3036961</v>
      </c>
      <c r="BZ30" s="15">
        <v>44.152000000000001</v>
      </c>
      <c r="CA30" s="15">
        <v>2.68093279</v>
      </c>
      <c r="CB30" s="15">
        <v>501.01154493999996</v>
      </c>
      <c r="CC30" s="15">
        <v>112.59092271</v>
      </c>
      <c r="CD30" s="15">
        <v>498.28691909200001</v>
      </c>
      <c r="CE30" s="15">
        <v>0</v>
      </c>
      <c r="CF30" s="15">
        <v>0</v>
      </c>
      <c r="CG30" s="15">
        <f t="shared" si="5"/>
        <v>1296.9696268119999</v>
      </c>
      <c r="CH30" s="16"/>
      <c r="CI30" s="15">
        <v>0</v>
      </c>
      <c r="CJ30" s="15">
        <v>0.75278118000000005</v>
      </c>
      <c r="CK30" s="15">
        <v>0</v>
      </c>
      <c r="CL30" s="15">
        <v>-0.54911531999999996</v>
      </c>
      <c r="CM30" s="15">
        <v>-0.30270200800000746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10.420999999999999</v>
      </c>
      <c r="CU30" s="15">
        <f t="shared" si="6"/>
        <v>10.321963851999993</v>
      </c>
      <c r="CV30" s="16"/>
      <c r="CW30" s="15">
        <v>99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99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29.77</v>
      </c>
      <c r="DW30" s="15">
        <f t="shared" si="8"/>
        <v>29.77</v>
      </c>
      <c r="DX30" s="16"/>
      <c r="DY30" s="15">
        <v>3.1415999999999999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3.1415999999999999</v>
      </c>
      <c r="EL30" s="16"/>
      <c r="EM30" s="15">
        <v>0</v>
      </c>
      <c r="EN30" s="15">
        <v>0</v>
      </c>
      <c r="EO30" s="15">
        <v>0</v>
      </c>
      <c r="EP30" s="15"/>
      <c r="EQ30" s="15"/>
      <c r="ER30" s="15"/>
      <c r="ES30" s="15"/>
      <c r="ET30" s="15"/>
      <c r="EU30" s="15"/>
      <c r="EV30" s="15"/>
      <c r="EW30" s="15"/>
      <c r="EX30" s="15"/>
      <c r="EY30" s="15">
        <f t="shared" si="10"/>
        <v>0</v>
      </c>
      <c r="EZ30" s="16"/>
    </row>
    <row r="31" spans="2:156" ht="18" x14ac:dyDescent="0.25">
      <c r="B31" s="694" t="s">
        <v>681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f t="shared" si="0"/>
        <v>0</v>
      </c>
      <c r="P31" s="16"/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2000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f t="shared" si="1"/>
        <v>2000</v>
      </c>
      <c r="AD31" s="16"/>
      <c r="AE31" s="15">
        <v>0</v>
      </c>
      <c r="AF31" s="15">
        <v>0</v>
      </c>
      <c r="AG31" s="15">
        <v>750</v>
      </c>
      <c r="AH31" s="15">
        <v>0</v>
      </c>
      <c r="AI31" s="15">
        <v>750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2"/>
        <v>1500</v>
      </c>
      <c r="AR31" s="16"/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1000</v>
      </c>
      <c r="AZ31" s="15">
        <v>0</v>
      </c>
      <c r="BA31" s="15">
        <v>1000</v>
      </c>
      <c r="BB31" s="15">
        <v>0</v>
      </c>
      <c r="BC31" s="15">
        <v>0</v>
      </c>
      <c r="BD31" s="15">
        <v>750</v>
      </c>
      <c r="BE31" s="15">
        <f t="shared" si="3"/>
        <v>2750</v>
      </c>
      <c r="BF31" s="16"/>
      <c r="BG31" s="15">
        <v>1000</v>
      </c>
      <c r="BH31" s="15">
        <v>0</v>
      </c>
      <c r="BI31" s="15">
        <v>0</v>
      </c>
      <c r="BJ31" s="15">
        <v>0</v>
      </c>
      <c r="BK31" s="15">
        <v>1000</v>
      </c>
      <c r="BL31" s="15">
        <v>1000</v>
      </c>
      <c r="BM31" s="15">
        <v>0</v>
      </c>
      <c r="BN31" s="15">
        <v>0</v>
      </c>
      <c r="BO31" s="15">
        <v>0</v>
      </c>
      <c r="BP31" s="15">
        <v>2500</v>
      </c>
      <c r="BQ31" s="15">
        <v>0</v>
      </c>
      <c r="BR31" s="15">
        <v>0</v>
      </c>
      <c r="BS31" s="15">
        <f t="shared" si="4"/>
        <v>5500</v>
      </c>
      <c r="BT31" s="16"/>
      <c r="BU31" s="15">
        <v>3000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f t="shared" si="5"/>
        <v>3000</v>
      </c>
      <c r="CH31" s="16"/>
      <c r="CI31" s="15">
        <v>1000</v>
      </c>
      <c r="CJ31" s="15">
        <v>0</v>
      </c>
      <c r="CK31" s="15">
        <v>0</v>
      </c>
      <c r="CL31" s="15">
        <v>0</v>
      </c>
      <c r="CM31" s="15">
        <v>0</v>
      </c>
      <c r="CN31" s="15">
        <v>1125</v>
      </c>
      <c r="CO31" s="15">
        <v>0</v>
      </c>
      <c r="CP31" s="15">
        <v>0</v>
      </c>
      <c r="CQ31" s="15">
        <v>2000</v>
      </c>
      <c r="CR31" s="15">
        <v>0</v>
      </c>
      <c r="CS31" s="15">
        <v>0</v>
      </c>
      <c r="CT31" s="15">
        <v>0</v>
      </c>
      <c r="CU31" s="15">
        <f t="shared" si="6"/>
        <v>4125</v>
      </c>
      <c r="CV31" s="16"/>
      <c r="CW31" s="15">
        <v>400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1004.9419919999999</v>
      </c>
      <c r="DE31" s="15">
        <v>0</v>
      </c>
      <c r="DF31" s="15">
        <v>0</v>
      </c>
      <c r="DG31" s="15">
        <v>0</v>
      </c>
      <c r="DH31" s="15">
        <v>0</v>
      </c>
      <c r="DI31" s="15">
        <f t="shared" si="7"/>
        <v>1404.941992</v>
      </c>
      <c r="DJ31" s="16"/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f t="shared" si="8"/>
        <v>0</v>
      </c>
      <c r="DX31" s="16"/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f t="shared" si="9"/>
        <v>0</v>
      </c>
      <c r="EL31" s="16"/>
      <c r="EM31" s="15">
        <v>0</v>
      </c>
      <c r="EN31" s="15">
        <v>0</v>
      </c>
      <c r="EO31" s="15">
        <v>0</v>
      </c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6.5" hidden="1" customHeight="1" x14ac:dyDescent="0.25">
      <c r="B32" s="698" t="s">
        <v>685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f t="shared" si="3"/>
        <v>0</v>
      </c>
      <c r="BF32" s="16"/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f t="shared" si="4"/>
        <v>0</v>
      </c>
      <c r="BT32" s="16"/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f t="shared" si="5"/>
        <v>0</v>
      </c>
      <c r="CH32" s="16"/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f t="shared" si="6"/>
        <v>0</v>
      </c>
      <c r="CV32" s="16"/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f t="shared" si="7"/>
        <v>0</v>
      </c>
      <c r="DJ32" s="16"/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0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/>
      <c r="EQ32" s="15"/>
      <c r="ER32" s="15"/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</row>
    <row r="33" spans="2:156" ht="18.95" customHeight="1" x14ac:dyDescent="0.25">
      <c r="B33" s="694" t="s">
        <v>17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1200</v>
      </c>
      <c r="K33" s="15">
        <v>0</v>
      </c>
      <c r="L33" s="15">
        <v>0</v>
      </c>
      <c r="M33" s="15">
        <v>0</v>
      </c>
      <c r="N33" s="15">
        <v>700</v>
      </c>
      <c r="O33" s="15">
        <f t="shared" si="0"/>
        <v>1900</v>
      </c>
      <c r="P33" s="16"/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400</v>
      </c>
      <c r="W33" s="15">
        <v>0</v>
      </c>
      <c r="X33" s="15">
        <v>700</v>
      </c>
      <c r="Y33" s="15">
        <v>0</v>
      </c>
      <c r="Z33" s="15">
        <v>0</v>
      </c>
      <c r="AA33" s="15">
        <v>0</v>
      </c>
      <c r="AB33" s="15">
        <v>500</v>
      </c>
      <c r="AC33" s="15">
        <f t="shared" si="1"/>
        <v>1600</v>
      </c>
      <c r="AD33" s="16"/>
      <c r="AE33" s="15">
        <v>0</v>
      </c>
      <c r="AF33" s="15">
        <v>0</v>
      </c>
      <c r="AG33" s="15">
        <v>0</v>
      </c>
      <c r="AH33" s="15">
        <v>0</v>
      </c>
      <c r="AI33" s="15">
        <v>400</v>
      </c>
      <c r="AJ33" s="15">
        <v>1000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435</v>
      </c>
      <c r="AQ33" s="15">
        <f t="shared" si="2"/>
        <v>1835</v>
      </c>
      <c r="AR33" s="16"/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400</v>
      </c>
      <c r="AY33" s="15">
        <v>0</v>
      </c>
      <c r="AZ33" s="15">
        <v>0</v>
      </c>
      <c r="BA33" s="15">
        <v>0</v>
      </c>
      <c r="BB33" s="15">
        <v>325</v>
      </c>
      <c r="BC33" s="15">
        <v>0</v>
      </c>
      <c r="BD33" s="15">
        <v>900</v>
      </c>
      <c r="BE33" s="15">
        <f t="shared" si="3"/>
        <v>1625</v>
      </c>
      <c r="BF33" s="16"/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400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f t="shared" si="4"/>
        <v>400</v>
      </c>
      <c r="BT33" s="16"/>
      <c r="BU33" s="15">
        <v>400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295</v>
      </c>
      <c r="CD33" s="15">
        <v>0</v>
      </c>
      <c r="CE33" s="15">
        <v>0</v>
      </c>
      <c r="CF33" s="15">
        <v>0</v>
      </c>
      <c r="CG33" s="15">
        <f t="shared" si="5"/>
        <v>695</v>
      </c>
      <c r="CH33" s="16"/>
      <c r="CI33" s="15">
        <v>0</v>
      </c>
      <c r="CJ33" s="15">
        <v>0</v>
      </c>
      <c r="CK33" s="15">
        <v>200</v>
      </c>
      <c r="CL33" s="15">
        <v>0</v>
      </c>
      <c r="CM33" s="15">
        <v>0</v>
      </c>
      <c r="CN33" s="15">
        <v>0</v>
      </c>
      <c r="CO33" s="15">
        <v>180</v>
      </c>
      <c r="CP33" s="15">
        <v>0</v>
      </c>
      <c r="CQ33" s="15">
        <v>65</v>
      </c>
      <c r="CR33" s="15">
        <v>0</v>
      </c>
      <c r="CS33" s="15">
        <v>0</v>
      </c>
      <c r="CT33" s="15">
        <v>0</v>
      </c>
      <c r="CU33" s="15">
        <f t="shared" si="6"/>
        <v>445</v>
      </c>
      <c r="CV33" s="16"/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f t="shared" si="7"/>
        <v>0</v>
      </c>
      <c r="DJ33" s="16"/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f t="shared" si="8"/>
        <v>0</v>
      </c>
      <c r="DX33" s="16"/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f t="shared" si="9"/>
        <v>0</v>
      </c>
      <c r="EL33" s="16"/>
      <c r="EM33" s="15">
        <v>0</v>
      </c>
      <c r="EN33" s="15">
        <v>0</v>
      </c>
      <c r="EO33" s="15">
        <v>0</v>
      </c>
      <c r="EP33" s="15"/>
      <c r="EQ33" s="15"/>
      <c r="ER33" s="15"/>
      <c r="ES33" s="15"/>
      <c r="ET33" s="15"/>
      <c r="EU33" s="15"/>
      <c r="EV33" s="15"/>
      <c r="EW33" s="15"/>
      <c r="EX33" s="15"/>
      <c r="EY33" s="15">
        <f t="shared" si="10"/>
        <v>0</v>
      </c>
      <c r="EZ33" s="16"/>
    </row>
    <row r="34" spans="2:156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77">+D34</f>
        <v>0</v>
      </c>
      <c r="F34" s="15">
        <f t="shared" si="77"/>
        <v>0</v>
      </c>
      <c r="G34" s="15">
        <f t="shared" si="77"/>
        <v>0</v>
      </c>
      <c r="H34" s="15">
        <f t="shared" si="77"/>
        <v>0</v>
      </c>
      <c r="I34" s="15">
        <f t="shared" si="77"/>
        <v>0</v>
      </c>
      <c r="J34" s="15">
        <f t="shared" si="77"/>
        <v>0</v>
      </c>
      <c r="K34" s="15">
        <f t="shared" si="77"/>
        <v>0</v>
      </c>
      <c r="L34" s="15">
        <f t="shared" si="77"/>
        <v>0</v>
      </c>
      <c r="M34" s="15">
        <f t="shared" si="77"/>
        <v>0</v>
      </c>
      <c r="N34" s="15">
        <f t="shared" si="77"/>
        <v>0</v>
      </c>
      <c r="O34" s="15">
        <f t="shared" si="0"/>
        <v>0</v>
      </c>
      <c r="P34" s="16"/>
      <c r="Q34" s="15">
        <v>0</v>
      </c>
      <c r="R34" s="15">
        <f>+Q34</f>
        <v>0</v>
      </c>
      <c r="S34" s="15">
        <f t="shared" ref="S34:AB34" si="78">+R34</f>
        <v>0</v>
      </c>
      <c r="T34" s="15">
        <f t="shared" si="78"/>
        <v>0</v>
      </c>
      <c r="U34" s="15">
        <f t="shared" si="78"/>
        <v>0</v>
      </c>
      <c r="V34" s="15">
        <f t="shared" si="78"/>
        <v>0</v>
      </c>
      <c r="W34" s="15">
        <f t="shared" si="78"/>
        <v>0</v>
      </c>
      <c r="X34" s="15">
        <f t="shared" si="78"/>
        <v>0</v>
      </c>
      <c r="Y34" s="15">
        <f t="shared" si="78"/>
        <v>0</v>
      </c>
      <c r="Z34" s="15">
        <f t="shared" si="78"/>
        <v>0</v>
      </c>
      <c r="AA34" s="15">
        <f t="shared" si="78"/>
        <v>0</v>
      </c>
      <c r="AB34" s="15">
        <f t="shared" si="78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79">+AF34</f>
        <v>0</v>
      </c>
      <c r="AH34" s="15">
        <f t="shared" si="79"/>
        <v>0</v>
      </c>
      <c r="AI34" s="15">
        <f t="shared" si="79"/>
        <v>0</v>
      </c>
      <c r="AJ34" s="15">
        <f t="shared" si="79"/>
        <v>0</v>
      </c>
      <c r="AK34" s="15">
        <f t="shared" si="79"/>
        <v>0</v>
      </c>
      <c r="AL34" s="15">
        <f t="shared" si="79"/>
        <v>0</v>
      </c>
      <c r="AM34" s="15">
        <f t="shared" si="79"/>
        <v>0</v>
      </c>
      <c r="AN34" s="15">
        <f t="shared" si="79"/>
        <v>0</v>
      </c>
      <c r="AO34" s="15">
        <f t="shared" si="79"/>
        <v>0</v>
      </c>
      <c r="AP34" s="15">
        <f t="shared" si="79"/>
        <v>0</v>
      </c>
      <c r="AQ34" s="15">
        <f t="shared" si="2"/>
        <v>0</v>
      </c>
      <c r="AR34" s="16"/>
      <c r="AS34" s="15">
        <v>0</v>
      </c>
      <c r="AT34" s="15"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v>0</v>
      </c>
      <c r="BH34" s="15">
        <f>+BG34</f>
        <v>0</v>
      </c>
      <c r="BI34" s="15">
        <f t="shared" ref="BI34:BR34" si="80">+BH34</f>
        <v>0</v>
      </c>
      <c r="BJ34" s="15">
        <f t="shared" si="80"/>
        <v>0</v>
      </c>
      <c r="BK34" s="15">
        <f t="shared" si="80"/>
        <v>0</v>
      </c>
      <c r="BL34" s="15">
        <f t="shared" si="80"/>
        <v>0</v>
      </c>
      <c r="BM34" s="15">
        <f t="shared" si="80"/>
        <v>0</v>
      </c>
      <c r="BN34" s="15">
        <f t="shared" si="80"/>
        <v>0</v>
      </c>
      <c r="BO34" s="15">
        <f t="shared" si="80"/>
        <v>0</v>
      </c>
      <c r="BP34" s="15">
        <f t="shared" si="80"/>
        <v>0</v>
      </c>
      <c r="BQ34" s="15">
        <f t="shared" si="80"/>
        <v>0</v>
      </c>
      <c r="BR34" s="15">
        <f t="shared" si="80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81">+BV34</f>
        <v>0</v>
      </c>
      <c r="BX34" s="15">
        <f t="shared" si="81"/>
        <v>0</v>
      </c>
      <c r="BY34" s="15">
        <f t="shared" si="81"/>
        <v>0</v>
      </c>
      <c r="BZ34" s="15">
        <f t="shared" si="81"/>
        <v>0</v>
      </c>
      <c r="CA34" s="15">
        <f t="shared" si="81"/>
        <v>0</v>
      </c>
      <c r="CB34" s="15">
        <f t="shared" si="81"/>
        <v>0</v>
      </c>
      <c r="CC34" s="15">
        <f t="shared" si="81"/>
        <v>0</v>
      </c>
      <c r="CD34" s="15">
        <f t="shared" si="81"/>
        <v>0</v>
      </c>
      <c r="CE34" s="15">
        <f t="shared" si="81"/>
        <v>0</v>
      </c>
      <c r="CF34" s="15">
        <f t="shared" si="81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82">+CJ34</f>
        <v>0</v>
      </c>
      <c r="CL34" s="15">
        <f t="shared" si="82"/>
        <v>0</v>
      </c>
      <c r="CM34" s="15">
        <f t="shared" si="82"/>
        <v>0</v>
      </c>
      <c r="CN34" s="15">
        <f t="shared" si="82"/>
        <v>0</v>
      </c>
      <c r="CO34" s="15">
        <f t="shared" si="82"/>
        <v>0</v>
      </c>
      <c r="CP34" s="15">
        <f t="shared" si="82"/>
        <v>0</v>
      </c>
      <c r="CQ34" s="15">
        <f t="shared" si="82"/>
        <v>0</v>
      </c>
      <c r="CR34" s="15">
        <f t="shared" si="82"/>
        <v>0</v>
      </c>
      <c r="CS34" s="15">
        <f t="shared" si="82"/>
        <v>0</v>
      </c>
      <c r="CT34" s="15">
        <f t="shared" si="82"/>
        <v>0</v>
      </c>
      <c r="CU34" s="15">
        <f t="shared" si="6"/>
        <v>0</v>
      </c>
      <c r="CV34" s="16"/>
      <c r="CW34" s="15">
        <v>0</v>
      </c>
      <c r="CX34" s="15">
        <f>+CW34</f>
        <v>0</v>
      </c>
      <c r="CY34" s="15">
        <f t="shared" ref="CY34:DH34" si="83">+CX34</f>
        <v>0</v>
      </c>
      <c r="CZ34" s="15">
        <f t="shared" si="83"/>
        <v>0</v>
      </c>
      <c r="DA34" s="15">
        <f t="shared" si="83"/>
        <v>0</v>
      </c>
      <c r="DB34" s="15">
        <f t="shared" si="83"/>
        <v>0</v>
      </c>
      <c r="DC34" s="15">
        <f t="shared" si="83"/>
        <v>0</v>
      </c>
      <c r="DD34" s="15">
        <f t="shared" si="83"/>
        <v>0</v>
      </c>
      <c r="DE34" s="15">
        <f t="shared" si="83"/>
        <v>0</v>
      </c>
      <c r="DF34" s="15">
        <f t="shared" si="83"/>
        <v>0</v>
      </c>
      <c r="DG34" s="15">
        <f t="shared" si="83"/>
        <v>0</v>
      </c>
      <c r="DH34" s="15">
        <f t="shared" si="83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84">+DZ34</f>
        <v>0</v>
      </c>
      <c r="EB34" s="15">
        <f t="shared" si="84"/>
        <v>0</v>
      </c>
      <c r="EC34" s="15">
        <f t="shared" si="84"/>
        <v>0</v>
      </c>
      <c r="ED34" s="15">
        <f t="shared" si="84"/>
        <v>0</v>
      </c>
      <c r="EE34" s="15">
        <f t="shared" si="84"/>
        <v>0</v>
      </c>
      <c r="EF34" s="15">
        <f t="shared" si="84"/>
        <v>0</v>
      </c>
      <c r="EG34" s="15">
        <f t="shared" si="84"/>
        <v>0</v>
      </c>
      <c r="EH34" s="15">
        <f t="shared" si="84"/>
        <v>0</v>
      </c>
      <c r="EI34" s="15">
        <f t="shared" si="84"/>
        <v>0</v>
      </c>
      <c r="EJ34" s="15">
        <f t="shared" si="84"/>
        <v>0</v>
      </c>
      <c r="EK34" s="15">
        <f t="shared" si="9"/>
        <v>0</v>
      </c>
      <c r="EL34" s="16"/>
      <c r="EM34" s="15">
        <f>+EJ34</f>
        <v>0</v>
      </c>
      <c r="EN34" s="15">
        <f t="shared" ref="EN34:EX34" si="85">+EK34</f>
        <v>0</v>
      </c>
      <c r="EO34" s="15">
        <f t="shared" si="85"/>
        <v>0</v>
      </c>
      <c r="EP34" s="15"/>
      <c r="EQ34" s="15"/>
      <c r="ER34" s="15"/>
      <c r="ES34" s="15"/>
      <c r="ET34" s="15"/>
      <c r="EU34" s="15"/>
      <c r="EV34" s="15"/>
      <c r="EW34" s="15"/>
      <c r="EX34" s="15"/>
      <c r="EY34" s="15">
        <f t="shared" si="10"/>
        <v>0</v>
      </c>
      <c r="EZ34" s="16"/>
    </row>
    <row r="35" spans="2:156" ht="15.75" x14ac:dyDescent="0.25">
      <c r="B35" s="690" t="s">
        <v>97</v>
      </c>
      <c r="C35" s="20">
        <f>+C36+C37</f>
        <v>201.91192982994897</v>
      </c>
      <c r="D35" s="20">
        <f t="shared" ref="D35:N35" si="86">+D36+D37</f>
        <v>380.88701014304547</v>
      </c>
      <c r="E35" s="20">
        <f t="shared" si="86"/>
        <v>17.947553764296117</v>
      </c>
      <c r="F35" s="20">
        <f t="shared" si="86"/>
        <v>70.177062799279639</v>
      </c>
      <c r="G35" s="20">
        <f t="shared" si="86"/>
        <v>204.29414384680157</v>
      </c>
      <c r="H35" s="20">
        <f t="shared" si="86"/>
        <v>68.876572078866644</v>
      </c>
      <c r="I35" s="20">
        <f t="shared" si="86"/>
        <v>258.34594316677953</v>
      </c>
      <c r="J35" s="20">
        <f t="shared" si="86"/>
        <v>104.16229552738722</v>
      </c>
      <c r="K35" s="20">
        <f t="shared" si="86"/>
        <v>225.01050038094803</v>
      </c>
      <c r="L35" s="20">
        <f t="shared" si="86"/>
        <v>820.64018603302873</v>
      </c>
      <c r="M35" s="20">
        <f t="shared" si="86"/>
        <v>435.22190887126669</v>
      </c>
      <c r="N35" s="20">
        <f t="shared" si="86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87">+R36+R37</f>
        <v>817.83031454565617</v>
      </c>
      <c r="S35" s="20">
        <f t="shared" si="87"/>
        <v>395.0479941358476</v>
      </c>
      <c r="T35" s="20">
        <f t="shared" si="87"/>
        <v>302.12049922321836</v>
      </c>
      <c r="U35" s="20">
        <f t="shared" si="87"/>
        <v>416.07105622355459</v>
      </c>
      <c r="V35" s="20">
        <f t="shared" si="87"/>
        <v>374.12283738080629</v>
      </c>
      <c r="W35" s="20">
        <f t="shared" si="87"/>
        <v>123.33580974922802</v>
      </c>
      <c r="X35" s="20">
        <f t="shared" si="87"/>
        <v>125.82880673842061</v>
      </c>
      <c r="Y35" s="20">
        <f t="shared" si="87"/>
        <v>211.66192297013555</v>
      </c>
      <c r="Z35" s="20">
        <f t="shared" si="87"/>
        <v>352.50754255030131</v>
      </c>
      <c r="AA35" s="20">
        <f t="shared" si="87"/>
        <v>339.38357712179021</v>
      </c>
      <c r="AB35" s="20">
        <f t="shared" si="87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88">+AG36+AG37</f>
        <v>1017.55800297</v>
      </c>
      <c r="AH35" s="20">
        <f t="shared" si="88"/>
        <v>376.42880833169608</v>
      </c>
      <c r="AI35" s="20">
        <f t="shared" si="88"/>
        <v>-60.236638513707724</v>
      </c>
      <c r="AJ35" s="20">
        <f t="shared" si="88"/>
        <v>4.5394995402278937</v>
      </c>
      <c r="AK35" s="20">
        <f t="shared" si="88"/>
        <v>-80.283815566229137</v>
      </c>
      <c r="AL35" s="20">
        <f t="shared" si="88"/>
        <v>40.176307158178759</v>
      </c>
      <c r="AM35" s="20">
        <f t="shared" si="88"/>
        <v>90.812342368376889</v>
      </c>
      <c r="AN35" s="20">
        <f t="shared" si="88"/>
        <v>415.31347725092525</v>
      </c>
      <c r="AO35" s="20">
        <f t="shared" si="88"/>
        <v>581.22191857604855</v>
      </c>
      <c r="AP35" s="20">
        <f t="shared" si="88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89">+AU36+AU37</f>
        <v>1019.3755376030016</v>
      </c>
      <c r="AV35" s="20">
        <f t="shared" si="89"/>
        <v>1229.9125841342561</v>
      </c>
      <c r="AW35" s="20">
        <f t="shared" si="89"/>
        <v>885.89100342884365</v>
      </c>
      <c r="AX35" s="20">
        <f t="shared" si="89"/>
        <v>1261.6516494849186</v>
      </c>
      <c r="AY35" s="20">
        <f t="shared" si="89"/>
        <v>126.54056933699448</v>
      </c>
      <c r="AZ35" s="20">
        <f t="shared" si="89"/>
        <v>1410.4389282532723</v>
      </c>
      <c r="BA35" s="20">
        <f t="shared" si="89"/>
        <v>1617.2461475</v>
      </c>
      <c r="BB35" s="20">
        <f t="shared" si="89"/>
        <v>680.57580304999965</v>
      </c>
      <c r="BC35" s="20">
        <f t="shared" si="89"/>
        <v>546.13866748999953</v>
      </c>
      <c r="BD35" s="20">
        <f t="shared" si="89"/>
        <v>712.57113375999927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90">+BH36+BH37</f>
        <v>1066.2542874304006</v>
      </c>
      <c r="BI35" s="20">
        <f t="shared" si="90"/>
        <v>1252.5089904169999</v>
      </c>
      <c r="BJ35" s="20">
        <f t="shared" si="90"/>
        <v>243.04338774259998</v>
      </c>
      <c r="BK35" s="20">
        <f t="shared" si="90"/>
        <v>405.71696526460011</v>
      </c>
      <c r="BL35" s="20">
        <f t="shared" si="90"/>
        <v>-30.531925886400053</v>
      </c>
      <c r="BM35" s="20">
        <f t="shared" si="90"/>
        <v>3.7693826634001084</v>
      </c>
      <c r="BN35" s="20">
        <f t="shared" si="90"/>
        <v>86.90601305780001</v>
      </c>
      <c r="BO35" s="20">
        <f t="shared" si="90"/>
        <v>97.483724626600065</v>
      </c>
      <c r="BP35" s="20">
        <f t="shared" si="90"/>
        <v>460.51231001579998</v>
      </c>
      <c r="BQ35" s="20">
        <f t="shared" si="90"/>
        <v>15.831584930199995</v>
      </c>
      <c r="BR35" s="20">
        <f t="shared" si="90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91">+BV36+BV37</f>
        <v>-272.04571519440003</v>
      </c>
      <c r="BW35" s="20">
        <f t="shared" si="91"/>
        <v>14.588046818399896</v>
      </c>
      <c r="BX35" s="20">
        <f t="shared" si="91"/>
        <v>-188.62905059920007</v>
      </c>
      <c r="BY35" s="20">
        <f t="shared" si="91"/>
        <v>86.195694589199945</v>
      </c>
      <c r="BZ35" s="20">
        <f t="shared" si="91"/>
        <v>577.38285548900001</v>
      </c>
      <c r="CA35" s="20">
        <f t="shared" si="91"/>
        <v>-162.85936884180006</v>
      </c>
      <c r="CB35" s="20">
        <f t="shared" si="91"/>
        <v>-62.767933298600042</v>
      </c>
      <c r="CC35" s="20">
        <f t="shared" si="91"/>
        <v>-187.86662878520002</v>
      </c>
      <c r="CD35" s="20">
        <f t="shared" si="91"/>
        <v>97.789087350600028</v>
      </c>
      <c r="CE35" s="20">
        <f t="shared" si="91"/>
        <v>307.75848327840004</v>
      </c>
      <c r="CF35" s="20">
        <f t="shared" si="91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92">+CJ36+CJ37</f>
        <v>118.704760986</v>
      </c>
      <c r="CK35" s="20">
        <f t="shared" si="92"/>
        <v>1611.1012406581995</v>
      </c>
      <c r="CL35" s="20">
        <f t="shared" si="92"/>
        <v>-1176.8449367198</v>
      </c>
      <c r="CM35" s="20">
        <f t="shared" si="92"/>
        <v>-97.911981010800119</v>
      </c>
      <c r="CN35" s="20">
        <f t="shared" si="92"/>
        <v>338.91246745479975</v>
      </c>
      <c r="CO35" s="20">
        <f t="shared" si="92"/>
        <v>29.824642479199973</v>
      </c>
      <c r="CP35" s="20">
        <f t="shared" si="92"/>
        <v>4.497254977799912</v>
      </c>
      <c r="CQ35" s="20">
        <f t="shared" si="92"/>
        <v>928.99577851000015</v>
      </c>
      <c r="CR35" s="20">
        <f t="shared" si="92"/>
        <v>-33.301210483529246</v>
      </c>
      <c r="CS35" s="20">
        <f t="shared" si="92"/>
        <v>11.160508241739663</v>
      </c>
      <c r="CT35" s="20">
        <f t="shared" si="92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93">+CX36+CX37</f>
        <v>737.13576219392291</v>
      </c>
      <c r="CY35" s="20">
        <f t="shared" si="93"/>
        <v>69.223775529471851</v>
      </c>
      <c r="CZ35" s="20">
        <f t="shared" si="93"/>
        <v>165.58528082021689</v>
      </c>
      <c r="DA35" s="20">
        <f t="shared" si="93"/>
        <v>174.787130807876</v>
      </c>
      <c r="DB35" s="20">
        <f t="shared" si="93"/>
        <v>677.39931495203041</v>
      </c>
      <c r="DC35" s="20">
        <f t="shared" si="93"/>
        <v>124.06818476284832</v>
      </c>
      <c r="DD35" s="20">
        <f t="shared" si="93"/>
        <v>134.87979358272122</v>
      </c>
      <c r="DE35" s="20">
        <f t="shared" si="93"/>
        <v>377.61647247101303</v>
      </c>
      <c r="DF35" s="20">
        <f t="shared" si="93"/>
        <v>98.165246388663491</v>
      </c>
      <c r="DG35" s="20">
        <f t="shared" si="93"/>
        <v>514.24494711275725</v>
      </c>
      <c r="DH35" s="20">
        <f t="shared" si="93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94">+DL36+DL37</f>
        <v>42.069621176397959</v>
      </c>
      <c r="DM35" s="20">
        <f t="shared" si="94"/>
        <v>-4.0261993764247563</v>
      </c>
      <c r="DN35" s="20">
        <f t="shared" si="94"/>
        <v>371.05378604217867</v>
      </c>
      <c r="DO35" s="20">
        <f t="shared" si="94"/>
        <v>146.3817601698193</v>
      </c>
      <c r="DP35" s="20">
        <f t="shared" si="94"/>
        <v>415.54586130575626</v>
      </c>
      <c r="DQ35" s="20">
        <f t="shared" si="94"/>
        <v>402.51063120766105</v>
      </c>
      <c r="DR35" s="20">
        <f t="shared" si="94"/>
        <v>182.8367198256916</v>
      </c>
      <c r="DS35" s="20">
        <f t="shared" si="94"/>
        <v>-17.10097310405067</v>
      </c>
      <c r="DT35" s="20">
        <f t="shared" si="94"/>
        <v>-286.7183122779989</v>
      </c>
      <c r="DU35" s="20">
        <f t="shared" si="94"/>
        <v>164.17614928656698</v>
      </c>
      <c r="DV35" s="20">
        <f t="shared" si="94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95">+DZ36+DZ37</f>
        <v>-67.617515124621264</v>
      </c>
      <c r="EA35" s="20">
        <f t="shared" si="95"/>
        <v>234.5827855654845</v>
      </c>
      <c r="EB35" s="20">
        <f t="shared" si="95"/>
        <v>-60.373942565687209</v>
      </c>
      <c r="EC35" s="20">
        <f t="shared" si="95"/>
        <v>500.17926630039835</v>
      </c>
      <c r="ED35" s="20">
        <f t="shared" si="95"/>
        <v>-114.69472699265127</v>
      </c>
      <c r="EE35" s="20">
        <f t="shared" si="95"/>
        <v>55.261135114124002</v>
      </c>
      <c r="EF35" s="20">
        <f t="shared" si="95"/>
        <v>305.58868876113013</v>
      </c>
      <c r="EG35" s="20">
        <f t="shared" si="95"/>
        <v>425.33818986801896</v>
      </c>
      <c r="EH35" s="20">
        <f t="shared" si="95"/>
        <v>199.37158950952625</v>
      </c>
      <c r="EI35" s="20">
        <f t="shared" si="95"/>
        <v>792.30603796155333</v>
      </c>
      <c r="EJ35" s="20">
        <f t="shared" si="95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X35" si="96">+EN36+EN37</f>
        <v>211.93440343186904</v>
      </c>
      <c r="EO35" s="20">
        <f t="shared" si="96"/>
        <v>685.67864737703417</v>
      </c>
      <c r="EP35" s="20"/>
      <c r="EQ35" s="20"/>
      <c r="ER35" s="20"/>
      <c r="ES35" s="20"/>
      <c r="ET35" s="20"/>
      <c r="EU35" s="20"/>
      <c r="EV35" s="20"/>
      <c r="EW35" s="20"/>
      <c r="EX35" s="20"/>
      <c r="EY35" s="20">
        <f t="shared" si="10"/>
        <v>1010.3247233721806</v>
      </c>
      <c r="EZ35" s="574"/>
    </row>
    <row r="36" spans="2:156" x14ac:dyDescent="0.25">
      <c r="B36" s="691" t="s">
        <v>700</v>
      </c>
      <c r="C36" s="15">
        <v>129.88538682999999</v>
      </c>
      <c r="D36" s="15">
        <v>95.366707329999997</v>
      </c>
      <c r="E36" s="15">
        <v>154.22165776999998</v>
      </c>
      <c r="F36" s="15">
        <v>194.68448214</v>
      </c>
      <c r="G36" s="15">
        <v>207.25103627999999</v>
      </c>
      <c r="H36" s="15">
        <v>212.66693348999999</v>
      </c>
      <c r="I36" s="15">
        <v>168.13604937999997</v>
      </c>
      <c r="J36" s="15">
        <v>232.35851712000002</v>
      </c>
      <c r="K36" s="15">
        <v>208.94300039000001</v>
      </c>
      <c r="L36" s="15">
        <v>819.27570207000008</v>
      </c>
      <c r="M36" s="15">
        <v>359.94518145000001</v>
      </c>
      <c r="N36" s="15">
        <v>365.20704614999994</v>
      </c>
      <c r="O36" s="15">
        <f t="shared" si="0"/>
        <v>3147.9417003999997</v>
      </c>
      <c r="P36" s="16"/>
      <c r="Q36" s="15">
        <v>126.94027036</v>
      </c>
      <c r="R36" s="15">
        <v>761.2528295599999</v>
      </c>
      <c r="S36" s="15">
        <v>417.59761148000007</v>
      </c>
      <c r="T36" s="15">
        <v>311.45050988999998</v>
      </c>
      <c r="U36" s="15">
        <v>372.29675357999997</v>
      </c>
      <c r="V36" s="15">
        <v>410.76901330999999</v>
      </c>
      <c r="W36" s="15">
        <v>164.78622796000002</v>
      </c>
      <c r="X36" s="15">
        <v>145.74224672</v>
      </c>
      <c r="Y36" s="15">
        <v>132.87047064999999</v>
      </c>
      <c r="Z36" s="15">
        <v>402.46124890999999</v>
      </c>
      <c r="AA36" s="15">
        <v>291.30018895000001</v>
      </c>
      <c r="AB36" s="15">
        <v>1081.5448126599999</v>
      </c>
      <c r="AC36" s="15">
        <f t="shared" si="1"/>
        <v>4619.0121840299998</v>
      </c>
      <c r="AD36" s="16"/>
      <c r="AE36" s="15">
        <v>162.48335168</v>
      </c>
      <c r="AF36" s="15">
        <v>522.56711456999994</v>
      </c>
      <c r="AG36" s="15">
        <v>765.40284739000003</v>
      </c>
      <c r="AH36" s="15">
        <v>313.98479938999998</v>
      </c>
      <c r="AI36" s="15">
        <v>9.0115589499999995</v>
      </c>
      <c r="AJ36" s="15">
        <v>33.800881570000001</v>
      </c>
      <c r="AK36" s="15">
        <v>4.4353659700000003</v>
      </c>
      <c r="AL36" s="15">
        <v>4.8556617900000001</v>
      </c>
      <c r="AM36" s="15">
        <v>0.73713791999999989</v>
      </c>
      <c r="AN36" s="15">
        <v>0.9181585699999999</v>
      </c>
      <c r="AO36" s="15">
        <v>581.23864822999997</v>
      </c>
      <c r="AP36" s="15">
        <v>1380.9896310700001</v>
      </c>
      <c r="AQ36" s="15">
        <f t="shared" si="2"/>
        <v>3780.4251571000004</v>
      </c>
      <c r="AR36" s="16"/>
      <c r="AS36" s="15">
        <v>650.21253646000002</v>
      </c>
      <c r="AT36" s="15">
        <v>348.74970000000002</v>
      </c>
      <c r="AU36" s="15">
        <v>963.52049514999999</v>
      </c>
      <c r="AV36" s="15">
        <v>313.44970999999998</v>
      </c>
      <c r="AW36" s="15">
        <v>854.51647169</v>
      </c>
      <c r="AX36" s="15">
        <v>1293.29592346</v>
      </c>
      <c r="AY36" s="15">
        <v>242.3358709</v>
      </c>
      <c r="AZ36" s="15">
        <v>902.29862617000003</v>
      </c>
      <c r="BA36" s="15">
        <v>232.30850552000001</v>
      </c>
      <c r="BB36" s="15">
        <v>700.88736313999993</v>
      </c>
      <c r="BC36" s="15">
        <v>516.52472742999998</v>
      </c>
      <c r="BD36" s="15">
        <v>670.4652929099999</v>
      </c>
      <c r="BE36" s="15">
        <f t="shared" si="3"/>
        <v>7688.5652228300005</v>
      </c>
      <c r="BF36" s="16"/>
      <c r="BG36" s="15">
        <v>907.21443976</v>
      </c>
      <c r="BH36" s="15">
        <v>3060.0219626800003</v>
      </c>
      <c r="BI36" s="15">
        <v>1637.6952979</v>
      </c>
      <c r="BJ36" s="15">
        <v>333.17462906000003</v>
      </c>
      <c r="BK36" s="15">
        <v>699.28885831000002</v>
      </c>
      <c r="BL36" s="15">
        <v>0.50447639</v>
      </c>
      <c r="BM36" s="15">
        <v>83</v>
      </c>
      <c r="BN36" s="15">
        <v>133.84983</v>
      </c>
      <c r="BO36" s="15">
        <v>90</v>
      </c>
      <c r="BP36" s="15">
        <v>0</v>
      </c>
      <c r="BQ36" s="15">
        <v>0</v>
      </c>
      <c r="BR36" s="15">
        <v>0.17996400000000001</v>
      </c>
      <c r="BS36" s="15">
        <f t="shared" si="4"/>
        <v>6944.9294581000004</v>
      </c>
      <c r="BT36" s="16"/>
      <c r="BU36" s="15">
        <v>0</v>
      </c>
      <c r="BV36" s="15">
        <v>0</v>
      </c>
      <c r="BW36" s="15">
        <v>-9.6725000000000005E-2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0</v>
      </c>
      <c r="CD36" s="15">
        <v>224.349129</v>
      </c>
      <c r="CE36" s="15">
        <v>238.73445666999999</v>
      </c>
      <c r="CF36" s="15">
        <v>253.778344</v>
      </c>
      <c r="CG36" s="15">
        <f t="shared" si="5"/>
        <v>716.76520467</v>
      </c>
      <c r="CH36" s="16"/>
      <c r="CI36" s="15">
        <v>240.99780000000001</v>
      </c>
      <c r="CJ36" s="15">
        <v>3.06938442</v>
      </c>
      <c r="CK36" s="15">
        <v>370</v>
      </c>
      <c r="CL36" s="15">
        <v>1.9996</v>
      </c>
      <c r="CM36" s="15">
        <v>0.93481300000000001</v>
      </c>
      <c r="CN36" s="15">
        <v>0.59488099999999999</v>
      </c>
      <c r="CO36" s="15">
        <v>13.1872375</v>
      </c>
      <c r="CP36" s="15">
        <v>338.24276450000002</v>
      </c>
      <c r="CQ36" s="15">
        <v>331.49404500000003</v>
      </c>
      <c r="CR36" s="15">
        <v>417.69183417000005</v>
      </c>
      <c r="CS36" s="15">
        <v>113.25553825999999</v>
      </c>
      <c r="CT36" s="15">
        <v>167.72993044</v>
      </c>
      <c r="CU36" s="15">
        <f t="shared" si="6"/>
        <v>1999.1978282900002</v>
      </c>
      <c r="CV36" s="16"/>
      <c r="CW36" s="15">
        <v>393.61433255000003</v>
      </c>
      <c r="CX36" s="15">
        <v>329.71501330035335</v>
      </c>
      <c r="CY36" s="15">
        <v>88.544436098615876</v>
      </c>
      <c r="CZ36" s="15">
        <v>43.22020836902594</v>
      </c>
      <c r="DA36" s="15">
        <v>391.97372716305244</v>
      </c>
      <c r="DB36" s="15">
        <v>523.47584058999996</v>
      </c>
      <c r="DC36" s="15">
        <v>197.75066179296471</v>
      </c>
      <c r="DD36" s="15">
        <v>33.06892775</v>
      </c>
      <c r="DE36" s="15">
        <v>77.193624785964275</v>
      </c>
      <c r="DF36" s="15">
        <v>557.51432802247109</v>
      </c>
      <c r="DG36" s="15">
        <v>409.46604141045788</v>
      </c>
      <c r="DH36" s="15">
        <v>471.92814521966591</v>
      </c>
      <c r="DI36" s="15">
        <f t="shared" si="7"/>
        <v>3517.4652870525715</v>
      </c>
      <c r="DJ36" s="16"/>
      <c r="DK36" s="15">
        <v>0</v>
      </c>
      <c r="DL36" s="15">
        <v>0</v>
      </c>
      <c r="DM36" s="15">
        <v>0</v>
      </c>
      <c r="DN36" s="15">
        <v>516.26533423682736</v>
      </c>
      <c r="DO36" s="15">
        <v>327.07803340196102</v>
      </c>
      <c r="DP36" s="15">
        <v>184.4135431608702</v>
      </c>
      <c r="DQ36" s="15">
        <v>428.02587827357775</v>
      </c>
      <c r="DR36" s="15">
        <v>165.96154940327563</v>
      </c>
      <c r="DS36" s="15">
        <v>21.13368756251489</v>
      </c>
      <c r="DT36" s="15">
        <v>1.2806256201856323</v>
      </c>
      <c r="DU36" s="15">
        <v>24.02481782594587</v>
      </c>
      <c r="DV36" s="15">
        <v>803.94631581006718</v>
      </c>
      <c r="DW36" s="15">
        <f t="shared" si="8"/>
        <v>2472.1297852952257</v>
      </c>
      <c r="DX36" s="16"/>
      <c r="DY36" s="15">
        <v>3.3700211412466898</v>
      </c>
      <c r="DZ36" s="15">
        <v>53.597977133830803</v>
      </c>
      <c r="EA36" s="15">
        <v>167.48168361608847</v>
      </c>
      <c r="EB36" s="15">
        <v>15.94298</v>
      </c>
      <c r="EC36" s="15">
        <v>650.04929572597928</v>
      </c>
      <c r="ED36" s="15">
        <v>85.027942817610054</v>
      </c>
      <c r="EE36" s="15">
        <v>78.209979030574928</v>
      </c>
      <c r="EF36" s="15">
        <v>273.47101369742177</v>
      </c>
      <c r="EG36" s="15">
        <v>643.56134125548681</v>
      </c>
      <c r="EH36" s="15">
        <v>1.9849074900000001</v>
      </c>
      <c r="EI36" s="15">
        <v>679.13495142558997</v>
      </c>
      <c r="EJ36" s="15">
        <v>54.073774391922697</v>
      </c>
      <c r="EK36" s="15">
        <f t="shared" si="9"/>
        <v>2705.9058677257517</v>
      </c>
      <c r="EL36" s="16"/>
      <c r="EM36" s="15">
        <v>202.87808179800001</v>
      </c>
      <c r="EN36" s="15">
        <v>200</v>
      </c>
      <c r="EO36" s="15">
        <v>695.9839049716096</v>
      </c>
      <c r="EP36" s="15"/>
      <c r="EQ36" s="15"/>
      <c r="ER36" s="15"/>
      <c r="ES36" s="15"/>
      <c r="ET36" s="15"/>
      <c r="EU36" s="15"/>
      <c r="EV36" s="15"/>
      <c r="EW36" s="15"/>
      <c r="EX36" s="15"/>
      <c r="EY36" s="15">
        <f t="shared" si="10"/>
        <v>1098.8619867696098</v>
      </c>
      <c r="EZ36" s="16"/>
    </row>
    <row r="37" spans="2:156" x14ac:dyDescent="0.25">
      <c r="B37" s="692" t="s">
        <v>98</v>
      </c>
      <c r="C37" s="15">
        <v>72.026542999948973</v>
      </c>
      <c r="D37" s="15">
        <v>285.52030281304548</v>
      </c>
      <c r="E37" s="15">
        <v>-136.27410400570386</v>
      </c>
      <c r="F37" s="15">
        <v>-124.50741934072036</v>
      </c>
      <c r="G37" s="15">
        <v>-2.9568924331984121</v>
      </c>
      <c r="H37" s="15">
        <v>-143.79036141113335</v>
      </c>
      <c r="I37" s="15">
        <v>90.209893786779574</v>
      </c>
      <c r="J37" s="15">
        <v>-128.1962215926128</v>
      </c>
      <c r="K37" s="15">
        <v>16.067499990948022</v>
      </c>
      <c r="L37" s="15">
        <v>1.3644839630286683</v>
      </c>
      <c r="M37" s="15">
        <v>75.276727421266685</v>
      </c>
      <c r="N37" s="15">
        <v>262.83700916943451</v>
      </c>
      <c r="O37" s="15">
        <f t="shared" si="0"/>
        <v>267.57746136108312</v>
      </c>
      <c r="P37" s="16"/>
      <c r="Q37" s="15">
        <v>38.901350647830725</v>
      </c>
      <c r="R37" s="15">
        <v>56.577484985656213</v>
      </c>
      <c r="S37" s="15">
        <v>-22.549617344152466</v>
      </c>
      <c r="T37" s="15">
        <v>-9.3300106667816181</v>
      </c>
      <c r="U37" s="15">
        <v>43.77430264355462</v>
      </c>
      <c r="V37" s="15">
        <v>-36.646175929193703</v>
      </c>
      <c r="W37" s="15">
        <v>-41.450418210772</v>
      </c>
      <c r="X37" s="15">
        <v>-19.913439981579387</v>
      </c>
      <c r="Y37" s="15">
        <v>78.791452320135562</v>
      </c>
      <c r="Z37" s="15">
        <v>-49.953706359698714</v>
      </c>
      <c r="AA37" s="15">
        <v>48.083388171790205</v>
      </c>
      <c r="AB37" s="15">
        <v>104.90462274279218</v>
      </c>
      <c r="AC37" s="15">
        <f t="shared" si="1"/>
        <v>191.18923301958162</v>
      </c>
      <c r="AD37" s="16"/>
      <c r="AE37" s="15">
        <v>59.36420603088186</v>
      </c>
      <c r="AF37" s="15">
        <v>-18.309942953388656</v>
      </c>
      <c r="AG37" s="15">
        <v>252.15515557999998</v>
      </c>
      <c r="AH37" s="15">
        <v>62.444008941696097</v>
      </c>
      <c r="AI37" s="15">
        <v>-69.248197463707726</v>
      </c>
      <c r="AJ37" s="15">
        <v>-29.261382029772108</v>
      </c>
      <c r="AK37" s="15">
        <v>-84.719181536229144</v>
      </c>
      <c r="AL37" s="15">
        <v>35.320645368178759</v>
      </c>
      <c r="AM37" s="15">
        <v>90.075204448376894</v>
      </c>
      <c r="AN37" s="15">
        <v>414.39531868092524</v>
      </c>
      <c r="AO37" s="15">
        <v>-1.6729653951415457E-2</v>
      </c>
      <c r="AP37" s="15">
        <v>106.72285171853048</v>
      </c>
      <c r="AQ37" s="15">
        <f t="shared" si="2"/>
        <v>818.92195713154035</v>
      </c>
      <c r="AR37" s="16"/>
      <c r="AS37" s="15">
        <v>224.94043562820298</v>
      </c>
      <c r="AT37" s="15">
        <v>-71.025261178198548</v>
      </c>
      <c r="AU37" s="15">
        <v>55.855042453001602</v>
      </c>
      <c r="AV37" s="15">
        <v>916.46287413425614</v>
      </c>
      <c r="AW37" s="15">
        <v>31.374531738843643</v>
      </c>
      <c r="AX37" s="15">
        <v>-31.644273975081433</v>
      </c>
      <c r="AY37" s="15">
        <v>-115.79530156300552</v>
      </c>
      <c r="AZ37" s="15">
        <v>508.14030208327222</v>
      </c>
      <c r="BA37" s="15">
        <v>1384.9376419800001</v>
      </c>
      <c r="BB37" s="15">
        <v>-20.311560090000285</v>
      </c>
      <c r="BC37" s="15">
        <v>29.61394005999955</v>
      </c>
      <c r="BD37" s="15">
        <v>42.105840849999367</v>
      </c>
      <c r="BE37" s="15">
        <f t="shared" si="3"/>
        <v>2954.6542121212897</v>
      </c>
      <c r="BF37" s="16"/>
      <c r="BG37" s="15">
        <v>87.371715441999868</v>
      </c>
      <c r="BH37" s="15">
        <v>-1993.7676752495997</v>
      </c>
      <c r="BI37" s="15">
        <v>-385.18630748300006</v>
      </c>
      <c r="BJ37" s="15">
        <v>-90.131241317400054</v>
      </c>
      <c r="BK37" s="15">
        <v>-293.57189304539992</v>
      </c>
      <c r="BL37" s="15">
        <v>-31.036402276400054</v>
      </c>
      <c r="BM37" s="15">
        <v>-79.230617336599892</v>
      </c>
      <c r="BN37" s="15">
        <v>-46.943816942199987</v>
      </c>
      <c r="BO37" s="15">
        <v>7.4837246266000648</v>
      </c>
      <c r="BP37" s="15">
        <v>460.51231001579998</v>
      </c>
      <c r="BQ37" s="15">
        <v>15.831584930199995</v>
      </c>
      <c r="BR37" s="15">
        <v>-173.57398047219999</v>
      </c>
      <c r="BS37" s="15">
        <f t="shared" si="4"/>
        <v>-2522.2425991082</v>
      </c>
      <c r="BT37" s="16"/>
      <c r="BU37" s="15">
        <v>58.058513156599929</v>
      </c>
      <c r="BV37" s="15">
        <v>-272.04571519440003</v>
      </c>
      <c r="BW37" s="15">
        <v>14.684771818399895</v>
      </c>
      <c r="BX37" s="15">
        <v>-188.62905059920007</v>
      </c>
      <c r="BY37" s="15">
        <v>86.195694589199945</v>
      </c>
      <c r="BZ37" s="15">
        <v>577.38285548900001</v>
      </c>
      <c r="CA37" s="15">
        <v>-162.85936884180006</v>
      </c>
      <c r="CB37" s="15">
        <v>-62.767933298600042</v>
      </c>
      <c r="CC37" s="15">
        <v>-187.86662878520002</v>
      </c>
      <c r="CD37" s="15">
        <v>-126.56004164939998</v>
      </c>
      <c r="CE37" s="15">
        <v>69.02402660840005</v>
      </c>
      <c r="CF37" s="15">
        <v>-77.260345219000328</v>
      </c>
      <c r="CG37" s="15">
        <f t="shared" si="5"/>
        <v>-272.64322192600071</v>
      </c>
      <c r="CH37" s="16"/>
      <c r="CI37" s="15">
        <v>-75.310038989999953</v>
      </c>
      <c r="CJ37" s="15">
        <v>115.63537656599999</v>
      </c>
      <c r="CK37" s="15">
        <v>1241.1012406581995</v>
      </c>
      <c r="CL37" s="15">
        <v>-1178.8445367198001</v>
      </c>
      <c r="CM37" s="15">
        <v>-98.846794010800124</v>
      </c>
      <c r="CN37" s="15">
        <v>338.31758645479977</v>
      </c>
      <c r="CO37" s="15">
        <v>16.637404979199971</v>
      </c>
      <c r="CP37" s="15">
        <v>-333.74550952220011</v>
      </c>
      <c r="CQ37" s="15">
        <v>597.50173351000012</v>
      </c>
      <c r="CR37" s="15">
        <v>-450.9930446535293</v>
      </c>
      <c r="CS37" s="15">
        <v>-102.09503001826033</v>
      </c>
      <c r="CT37" s="15">
        <v>364.65552969271835</v>
      </c>
      <c r="CU37" s="15">
        <f t="shared" si="6"/>
        <v>434.01391794632775</v>
      </c>
      <c r="CV37" s="16"/>
      <c r="CW37" s="15">
        <v>-678.71641573772968</v>
      </c>
      <c r="CX37" s="15">
        <v>407.42074889356957</v>
      </c>
      <c r="CY37" s="15">
        <v>-19.320660569144025</v>
      </c>
      <c r="CZ37" s="15">
        <v>122.36507245119094</v>
      </c>
      <c r="DA37" s="15">
        <v>-217.18659635517645</v>
      </c>
      <c r="DB37" s="15">
        <v>153.92347436203045</v>
      </c>
      <c r="DC37" s="15">
        <v>-73.682477030116388</v>
      </c>
      <c r="DD37" s="15">
        <v>101.81086583272122</v>
      </c>
      <c r="DE37" s="15">
        <v>300.42284768504874</v>
      </c>
      <c r="DF37" s="15">
        <v>-459.3490816338076</v>
      </c>
      <c r="DG37" s="15">
        <v>104.77890570229931</v>
      </c>
      <c r="DH37" s="15">
        <v>461.80627499841353</v>
      </c>
      <c r="DI37" s="15">
        <f t="shared" si="7"/>
        <v>204.27295859929961</v>
      </c>
      <c r="DJ37" s="16"/>
      <c r="DK37" s="15">
        <v>-135.46515814279871</v>
      </c>
      <c r="DL37" s="15">
        <v>42.069621176397959</v>
      </c>
      <c r="DM37" s="15">
        <v>-4.0261993764247563</v>
      </c>
      <c r="DN37" s="15">
        <v>-145.21154819464869</v>
      </c>
      <c r="DO37" s="15">
        <v>-180.69627323214172</v>
      </c>
      <c r="DP37" s="15">
        <v>231.13231814488609</v>
      </c>
      <c r="DQ37" s="15">
        <v>-25.515247065916697</v>
      </c>
      <c r="DR37" s="15">
        <v>16.875170422415977</v>
      </c>
      <c r="DS37" s="15">
        <v>-38.23466066656556</v>
      </c>
      <c r="DT37" s="15">
        <v>-287.99893789818452</v>
      </c>
      <c r="DU37" s="15">
        <v>140.15133146062112</v>
      </c>
      <c r="DV37" s="15">
        <v>119.01824968999949</v>
      </c>
      <c r="DW37" s="15">
        <f t="shared" si="8"/>
        <v>-267.90133368236002</v>
      </c>
      <c r="DX37" s="16"/>
      <c r="DY37" s="15">
        <v>33.272512727550975</v>
      </c>
      <c r="DZ37" s="15">
        <v>-121.21549225845206</v>
      </c>
      <c r="EA37" s="15">
        <v>67.101101949396025</v>
      </c>
      <c r="EB37" s="15">
        <v>-76.316922565687207</v>
      </c>
      <c r="EC37" s="15">
        <v>-149.87002942558092</v>
      </c>
      <c r="ED37" s="15">
        <v>-199.72266981026132</v>
      </c>
      <c r="EE37" s="15">
        <v>-22.948843916450926</v>
      </c>
      <c r="EF37" s="15">
        <v>32.117675063708361</v>
      </c>
      <c r="EG37" s="15">
        <v>-218.22315138746785</v>
      </c>
      <c r="EH37" s="15">
        <v>197.38668201952623</v>
      </c>
      <c r="EI37" s="15">
        <v>113.17108653596335</v>
      </c>
      <c r="EJ37" s="15">
        <v>58.017075761286378</v>
      </c>
      <c r="EK37" s="15">
        <f t="shared" si="9"/>
        <v>-287.23097530646896</v>
      </c>
      <c r="EL37" s="16"/>
      <c r="EM37" s="15">
        <v>-90.166409234722551</v>
      </c>
      <c r="EN37" s="15">
        <v>11.934403431869043</v>
      </c>
      <c r="EO37" s="15">
        <v>-10.305257594575437</v>
      </c>
      <c r="EP37" s="15"/>
      <c r="EQ37" s="15"/>
      <c r="ER37" s="15"/>
      <c r="ES37" s="15"/>
      <c r="ET37" s="15"/>
      <c r="EU37" s="15"/>
      <c r="EV37" s="15"/>
      <c r="EW37" s="15"/>
      <c r="EX37" s="15"/>
      <c r="EY37" s="15">
        <f t="shared" si="10"/>
        <v>-88.537263397428944</v>
      </c>
      <c r="EZ37" s="16"/>
    </row>
    <row r="38" spans="2:156" ht="15.75" x14ac:dyDescent="0.25">
      <c r="B38" s="690" t="s">
        <v>40</v>
      </c>
      <c r="C38" s="20">
        <f>+C39+C41+C42+C43</f>
        <v>-330.75330824579703</v>
      </c>
      <c r="D38" s="20">
        <f t="shared" ref="D38:N38" si="97">+D39+D41+D42+D43</f>
        <v>441.79817610514533</v>
      </c>
      <c r="E38" s="20">
        <f t="shared" si="97"/>
        <v>444.66418119849737</v>
      </c>
      <c r="F38" s="20">
        <f t="shared" si="97"/>
        <v>229.14402346980424</v>
      </c>
      <c r="G38" s="20">
        <f t="shared" si="97"/>
        <v>-19.565636875447524</v>
      </c>
      <c r="H38" s="20">
        <f t="shared" si="97"/>
        <v>248.57823662612668</v>
      </c>
      <c r="I38" s="20">
        <f t="shared" si="97"/>
        <v>41.47932141116712</v>
      </c>
      <c r="J38" s="20">
        <f t="shared" si="97"/>
        <v>518.25401783687198</v>
      </c>
      <c r="K38" s="20">
        <f t="shared" si="97"/>
        <v>389.53811131496184</v>
      </c>
      <c r="L38" s="20">
        <f t="shared" si="97"/>
        <v>438.93579843610809</v>
      </c>
      <c r="M38" s="20">
        <f t="shared" si="97"/>
        <v>246.68804355721807</v>
      </c>
      <c r="N38" s="20">
        <f t="shared" si="97"/>
        <v>153.17863042675825</v>
      </c>
      <c r="O38" s="20">
        <f t="shared" si="0"/>
        <v>2801.9395952614145</v>
      </c>
      <c r="P38" s="574"/>
      <c r="Q38" s="20">
        <f>+Q39+Q41+Q42+Q43</f>
        <v>7.9086274859410466</v>
      </c>
      <c r="R38" s="20">
        <f t="shared" ref="R38" si="98">+R39+R41+R42+R43</f>
        <v>487.86073121294862</v>
      </c>
      <c r="S38" s="20">
        <f t="shared" ref="S38" si="99">+S39+S41+S42+S43</f>
        <v>409.3901449899958</v>
      </c>
      <c r="T38" s="20">
        <f t="shared" ref="T38" si="100">+T39+T41+T42+T43</f>
        <v>470.91439114182072</v>
      </c>
      <c r="U38" s="20">
        <f t="shared" ref="U38" si="101">+U39+U41+U42+U43</f>
        <v>307.25635229630478</v>
      </c>
      <c r="V38" s="20">
        <f t="shared" ref="V38" si="102">+V39+V41+V42+V43</f>
        <v>-477.25337862485571</v>
      </c>
      <c r="W38" s="20">
        <f t="shared" ref="W38" si="103">+W39+W41+W42+W43</f>
        <v>667.35101514895507</v>
      </c>
      <c r="X38" s="20">
        <f t="shared" ref="X38" si="104">+X39+X41+X42+X43</f>
        <v>120.83280369525872</v>
      </c>
      <c r="Y38" s="20">
        <f t="shared" ref="Y38" si="105">+Y39+Y41+Y42+Y43</f>
        <v>1245.7773375144907</v>
      </c>
      <c r="Z38" s="20">
        <f t="shared" ref="Z38" si="106">+Z39+Z41+Z42+Z43</f>
        <v>398.40971611447338</v>
      </c>
      <c r="AA38" s="20">
        <f t="shared" ref="AA38" si="107">+AA39+AA41+AA42+AA43</f>
        <v>617.693765206987</v>
      </c>
      <c r="AB38" s="20">
        <f t="shared" ref="AB38" si="108">+AB39+AB41+AB42+AB43</f>
        <v>-47.040143072205119</v>
      </c>
      <c r="AC38" s="20">
        <f t="shared" si="1"/>
        <v>4209.101363110115</v>
      </c>
      <c r="AD38" s="574"/>
      <c r="AE38" s="20">
        <f>+AE39+AE41+AE42+AE43</f>
        <v>-233.99956567073653</v>
      </c>
      <c r="AF38" s="20">
        <f t="shared" ref="AF38" si="109">+AF39+AF41+AF42+AF43</f>
        <v>-412.45570358681726</v>
      </c>
      <c r="AG38" s="20">
        <f t="shared" ref="AG38" si="110">+AG39+AG41+AG42+AG43</f>
        <v>-1.3055591005058744</v>
      </c>
      <c r="AH38" s="20">
        <f t="shared" ref="AH38" si="111">+AH39+AH41+AH42+AH43</f>
        <v>-267.9348565655709</v>
      </c>
      <c r="AI38" s="20">
        <f t="shared" ref="AI38" si="112">+AI39+AI41+AI42+AI43</f>
        <v>167.81350168903498</v>
      </c>
      <c r="AJ38" s="20">
        <f t="shared" ref="AJ38" si="113">+AJ39+AJ41+AJ42+AJ43</f>
        <v>232.69028543339772</v>
      </c>
      <c r="AK38" s="20">
        <f t="shared" ref="AK38" si="114">+AK39+AK41+AK42+AK43</f>
        <v>-72.389952610365867</v>
      </c>
      <c r="AL38" s="20">
        <f t="shared" ref="AL38" si="115">+AL39+AL41+AL42+AL43</f>
        <v>109.1943862223925</v>
      </c>
      <c r="AM38" s="20">
        <f t="shared" ref="AM38" si="116">+AM39+AM41+AM42+AM43</f>
        <v>345.34984748995595</v>
      </c>
      <c r="AN38" s="20">
        <f t="shared" ref="AN38" si="117">+AN39+AN41+AN42+AN43</f>
        <v>421.64668344102745</v>
      </c>
      <c r="AO38" s="20">
        <f t="shared" ref="AO38" si="118">+AO39+AO41+AO42+AO43</f>
        <v>252.51433858560233</v>
      </c>
      <c r="AP38" s="20">
        <f t="shared" ref="AP38" si="119">+AP39+AP41+AP42+AP43</f>
        <v>2339.1920490124239</v>
      </c>
      <c r="AQ38" s="20">
        <f t="shared" si="2"/>
        <v>2880.3154543398387</v>
      </c>
      <c r="AR38" s="574"/>
      <c r="AS38" s="20">
        <f>+AS39+AS41+AS42+AS43</f>
        <v>-719.38442180429092</v>
      </c>
      <c r="AT38" s="20">
        <f t="shared" ref="AT38" si="120">+AT39+AT41+AT42+AT43</f>
        <v>-173.78586305360832</v>
      </c>
      <c r="AU38" s="20">
        <f t="shared" ref="AU38" si="121">+AU39+AU41+AU42+AU43</f>
        <v>292.13217180177168</v>
      </c>
      <c r="AV38" s="20">
        <f t="shared" ref="AV38" si="122">+AV39+AV41+AV42+AV43</f>
        <v>-36.384659090250352</v>
      </c>
      <c r="AW38" s="20">
        <f t="shared" ref="AW38" si="123">+AW39+AW41+AW42+AW43</f>
        <v>76.308362740601822</v>
      </c>
      <c r="AX38" s="20">
        <f t="shared" ref="AX38" si="124">+AX39+AX41+AX42+AX43</f>
        <v>-374.05623223310749</v>
      </c>
      <c r="AY38" s="20">
        <f t="shared" ref="AY38" si="125">+AY39+AY41+AY42+AY43</f>
        <v>-84.119595563269584</v>
      </c>
      <c r="AZ38" s="20">
        <f t="shared" ref="AZ38" si="126">+AZ39+AZ41+AZ42+AZ43</f>
        <v>-186.04809967519316</v>
      </c>
      <c r="BA38" s="20">
        <f t="shared" ref="BA38" si="127">+BA39+BA41+BA42+BA43</f>
        <v>-60.498624593584779</v>
      </c>
      <c r="BB38" s="20">
        <f t="shared" ref="BB38" si="128">+BB39+BB41+BB42+BB43</f>
        <v>-247.152886752097</v>
      </c>
      <c r="BC38" s="20">
        <f t="shared" ref="BC38" si="129">+BC39+BC41+BC42+BC43</f>
        <v>743.97530600626396</v>
      </c>
      <c r="BD38" s="20">
        <f t="shared" ref="BD38" si="130">+BD39+BD41+BD42+BD43</f>
        <v>307.60518837123107</v>
      </c>
      <c r="BE38" s="20">
        <f t="shared" si="3"/>
        <v>-461.40935384553279</v>
      </c>
      <c r="BF38" s="574"/>
      <c r="BG38" s="20">
        <f>+BG39+BG41+BG42+BG43</f>
        <v>-656.86212614237979</v>
      </c>
      <c r="BH38" s="20">
        <f t="shared" ref="BH38" si="131">+BH39+BH41+BH42+BH43</f>
        <v>109.55939377248117</v>
      </c>
      <c r="BI38" s="20">
        <f t="shared" ref="BI38" si="132">+BI39+BI41+BI42+BI43</f>
        <v>-3.7935736964924018</v>
      </c>
      <c r="BJ38" s="20">
        <f t="shared" ref="BJ38" si="133">+BJ39+BJ41+BJ42+BJ43</f>
        <v>-118.70134028947541</v>
      </c>
      <c r="BK38" s="20">
        <f t="shared" ref="BK38" si="134">+BK39+BK41+BK42+BK43</f>
        <v>1369.3202484959181</v>
      </c>
      <c r="BL38" s="20">
        <f t="shared" ref="BL38" si="135">+BL39+BL41+BL42+BL43</f>
        <v>773.80955282952232</v>
      </c>
      <c r="BM38" s="20">
        <f t="shared" ref="BM38" si="136">+BM39+BM41+BM42+BM43</f>
        <v>-347.04747282198122</v>
      </c>
      <c r="BN38" s="20">
        <f t="shared" ref="BN38" si="137">+BN39+BN41+BN42+BN43</f>
        <v>116.66539960458756</v>
      </c>
      <c r="BO38" s="20">
        <f t="shared" ref="BO38" si="138">+BO39+BO41+BO42+BO43</f>
        <v>533.89323987642024</v>
      </c>
      <c r="BP38" s="20">
        <f t="shared" ref="BP38" si="139">+BP39+BP41+BP42+BP43</f>
        <v>-542.75534974580785</v>
      </c>
      <c r="BQ38" s="20">
        <f t="shared" ref="BQ38" si="140">+BQ39+BQ41+BQ42+BQ43</f>
        <v>-408.41914962604028</v>
      </c>
      <c r="BR38" s="20">
        <f t="shared" ref="BR38" si="141">+BR39+BR41+BR42+BR43</f>
        <v>1298.6240048799523</v>
      </c>
      <c r="BS38" s="20">
        <f t="shared" si="4"/>
        <v>2124.2928271367045</v>
      </c>
      <c r="BT38" s="574"/>
      <c r="BU38" s="20">
        <f>+BU39+BU41+BU42+BU43</f>
        <v>-369.24816382339117</v>
      </c>
      <c r="BV38" s="20">
        <f t="shared" ref="BV38" si="142">+BV39+BV41+BV42+BV43</f>
        <v>-200.65532683679447</v>
      </c>
      <c r="BW38" s="20">
        <f t="shared" ref="BW38" si="143">+BW39+BW41+BW42+BW43</f>
        <v>388.74407912960203</v>
      </c>
      <c r="BX38" s="20">
        <f t="shared" ref="BX38" si="144">+BX39+BX41+BX42+BX43</f>
        <v>443.61770315100216</v>
      </c>
      <c r="BY38" s="20">
        <f t="shared" ref="BY38" si="145">+BY39+BY41+BY42+BY43</f>
        <v>318.46781819385603</v>
      </c>
      <c r="BZ38" s="20">
        <f t="shared" ref="BZ38" si="146">+BZ39+BZ41+BZ42+BZ43</f>
        <v>283.23857050369264</v>
      </c>
      <c r="CA38" s="20">
        <f t="shared" ref="CA38" si="147">+CA39+CA41+CA42+CA43</f>
        <v>-271.83868133856419</v>
      </c>
      <c r="CB38" s="20">
        <f t="shared" ref="CB38" si="148">+CB39+CB41+CB42+CB43</f>
        <v>396.55590719541669</v>
      </c>
      <c r="CC38" s="20">
        <f t="shared" ref="CC38" si="149">+CC39+CC41+CC42+CC43</f>
        <v>11.765625568745538</v>
      </c>
      <c r="CD38" s="20">
        <f t="shared" ref="CD38" si="150">+CD39+CD41+CD42+CD43</f>
        <v>354.09889918006797</v>
      </c>
      <c r="CE38" s="20">
        <f t="shared" ref="CE38" si="151">+CE39+CE41+CE42+CE43</f>
        <v>-130.28017826436047</v>
      </c>
      <c r="CF38" s="20">
        <f t="shared" ref="CF38" si="152">+CF39+CF41+CF42+CF43</f>
        <v>1330.1268678405377</v>
      </c>
      <c r="CG38" s="20">
        <f t="shared" si="5"/>
        <v>2554.5931204998105</v>
      </c>
      <c r="CH38" s="574"/>
      <c r="CI38" s="20">
        <f>+CI39+CI41+CI42+CI43</f>
        <v>-165.64741198088771</v>
      </c>
      <c r="CJ38" s="20">
        <f t="shared" ref="CJ38" si="153">+CJ39+CJ41+CJ42+CJ43</f>
        <v>-428.01874932729947</v>
      </c>
      <c r="CK38" s="20">
        <f t="shared" ref="CK38" si="154">+CK39+CK41+CK42+CK43</f>
        <v>549.69095361175289</v>
      </c>
      <c r="CL38" s="20">
        <f t="shared" ref="CL38" si="155">+CL39+CL41+CL42+CL43</f>
        <v>-56.100434236712211</v>
      </c>
      <c r="CM38" s="20">
        <f t="shared" ref="CM38" si="156">+CM39+CM41+CM42+CM43</f>
        <v>334.05298904170263</v>
      </c>
      <c r="CN38" s="20">
        <f t="shared" ref="CN38" si="157">+CN39+CN41+CN42+CN43</f>
        <v>200.85086944590205</v>
      </c>
      <c r="CO38" s="20">
        <f t="shared" ref="CO38" si="158">+CO39+CO41+CO42+CO43</f>
        <v>-326.43435247770344</v>
      </c>
      <c r="CP38" s="20">
        <f t="shared" ref="CP38" si="159">+CP39+CP41+CP42+CP43</f>
        <v>373.16450964489752</v>
      </c>
      <c r="CQ38" s="20">
        <f t="shared" ref="CQ38" si="160">+CQ39+CQ41+CQ42+CQ43</f>
        <v>515.6581589750034</v>
      </c>
      <c r="CR38" s="20">
        <f t="shared" ref="CR38" si="161">+CR39+CR41+CR42+CR43</f>
        <v>-812.90449666768461</v>
      </c>
      <c r="CS38" s="20">
        <f t="shared" ref="CS38" si="162">+CS39+CS41+CS42+CS43</f>
        <v>-223.46130385652191</v>
      </c>
      <c r="CT38" s="20">
        <f t="shared" ref="CT38" si="163">+CT39+CT41+CT42+CT43</f>
        <v>1837.0357896798678</v>
      </c>
      <c r="CU38" s="20">
        <f t="shared" si="6"/>
        <v>1797.8865218523169</v>
      </c>
      <c r="CV38" s="574"/>
      <c r="CW38" s="20">
        <f>+CW39+CW41+CW42+CW43</f>
        <v>-324.89012628248616</v>
      </c>
      <c r="CX38" s="20">
        <f t="shared" ref="CX38" si="164">+CX39+CX41+CX42+CX43</f>
        <v>-501.34382044543543</v>
      </c>
      <c r="CY38" s="20">
        <f t="shared" ref="CY38" si="165">+CY39+CY41+CY42+CY43</f>
        <v>360.42978354602172</v>
      </c>
      <c r="CZ38" s="20">
        <f t="shared" ref="CZ38" si="166">+CZ39+CZ41+CZ42+CZ43</f>
        <v>1311.6472293155184</v>
      </c>
      <c r="DA38" s="20">
        <f t="shared" ref="DA38" si="167">+DA39+DA41+DA42+DA43</f>
        <v>720.26803519120585</v>
      </c>
      <c r="DB38" s="20">
        <f t="shared" ref="DB38" si="168">+DB39+DB41+DB42+DB43</f>
        <v>499.72640414850116</v>
      </c>
      <c r="DC38" s="20">
        <f t="shared" ref="DC38" si="169">+DC39+DC41+DC42+DC43</f>
        <v>556.57666335059889</v>
      </c>
      <c r="DD38" s="20">
        <f t="shared" ref="DD38" si="170">+DD39+DD41+DD42+DD43</f>
        <v>-213.50440552502727</v>
      </c>
      <c r="DE38" s="20">
        <f t="shared" ref="DE38" si="171">+DE39+DE41+DE42+DE43</f>
        <v>-35.631899949304405</v>
      </c>
      <c r="DF38" s="20">
        <f t="shared" ref="DF38" si="172">+DF39+DF41+DF42+DF43</f>
        <v>-958.67581738218792</v>
      </c>
      <c r="DG38" s="20">
        <f t="shared" ref="DG38" si="173">+DG39+DG41+DG42+DG43</f>
        <v>-124.57591897766929</v>
      </c>
      <c r="DH38" s="20">
        <f t="shared" ref="DH38" si="174">+DH39+DH41+DH42+DH43</f>
        <v>-975.64867447963115</v>
      </c>
      <c r="DI38" s="20">
        <f t="shared" si="7"/>
        <v>314.37745251010392</v>
      </c>
      <c r="DJ38" s="574"/>
      <c r="DK38" s="20">
        <f>+DK39+DK41+DK42+DK43</f>
        <v>617.44654417287802</v>
      </c>
      <c r="DL38" s="20">
        <f t="shared" ref="DL38" si="175">+DL39+DL41+DL42+DL43</f>
        <v>174.457957448228</v>
      </c>
      <c r="DM38" s="20">
        <f t="shared" ref="DM38" si="176">+DM39+DM41+DM42+DM43</f>
        <v>-16.146707549570294</v>
      </c>
      <c r="DN38" s="20">
        <f t="shared" ref="DN38" si="177">+DN39+DN41+DN42+DN43</f>
        <v>-261.66178156189778</v>
      </c>
      <c r="DO38" s="20">
        <f t="shared" ref="DO38" si="178">+DO39+DO41+DO42+DO43</f>
        <v>-96.141855057139395</v>
      </c>
      <c r="DP38" s="20">
        <f t="shared" ref="DP38" si="179">+DP39+DP41+DP42+DP43</f>
        <v>280.34434392656624</v>
      </c>
      <c r="DQ38" s="20">
        <f t="shared" ref="DQ38" si="180">+DQ39+DQ41+DQ42+DQ43</f>
        <v>-33.354258752587384</v>
      </c>
      <c r="DR38" s="20">
        <f t="shared" ref="DR38" si="181">+DR39+DR41+DR42+DR43</f>
        <v>319.85791184744153</v>
      </c>
      <c r="DS38" s="20">
        <f t="shared" ref="DS38" si="182">+DS39+DS41+DS42+DS43</f>
        <v>-523.35366295259769</v>
      </c>
      <c r="DT38" s="20">
        <f t="shared" ref="DT38" si="183">+DT39+DT41+DT42+DT43</f>
        <v>182.85863485359511</v>
      </c>
      <c r="DU38" s="20">
        <f t="shared" ref="DU38" si="184">+DU39+DU41+DU42+DU43</f>
        <v>-37.804488635101066</v>
      </c>
      <c r="DV38" s="20">
        <f t="shared" ref="DV38" si="185">+DV39+DV41+DV42+DV43</f>
        <v>831.86050511215069</v>
      </c>
      <c r="DW38" s="20">
        <f t="shared" si="8"/>
        <v>1438.3631428519661</v>
      </c>
      <c r="DX38" s="574"/>
      <c r="DY38" s="20">
        <f>+DY39+DY41+DY42+DY43</f>
        <v>-219.13595384485939</v>
      </c>
      <c r="DZ38" s="20">
        <f t="shared" ref="DZ38" si="186">+DZ39+DZ41+DZ42+DZ43</f>
        <v>309.50786845117898</v>
      </c>
      <c r="EA38" s="20">
        <f t="shared" ref="EA38" si="187">+EA39+EA41+EA42+EA43</f>
        <v>-207.65865092711957</v>
      </c>
      <c r="EB38" s="20">
        <f t="shared" ref="EB38" si="188">+EB39+EB41+EB42+EB43</f>
        <v>453.81006777317339</v>
      </c>
      <c r="EC38" s="20">
        <f t="shared" ref="EC38" si="189">+EC39+EC41+EC42+EC43</f>
        <v>-296.71055956105903</v>
      </c>
      <c r="ED38" s="20">
        <f t="shared" ref="ED38" si="190">+ED39+ED41+ED42+ED43</f>
        <v>198.43661569192221</v>
      </c>
      <c r="EE38" s="20">
        <f t="shared" ref="EE38" si="191">+EE39+EE41+EE42+EE43</f>
        <v>-10.021295842055451</v>
      </c>
      <c r="EF38" s="20">
        <f t="shared" ref="EF38" si="192">+EF39+EF41+EF42+EF43</f>
        <v>117.09063147635254</v>
      </c>
      <c r="EG38" s="20">
        <f t="shared" ref="EG38" si="193">+EG39+EG41+EG42+EG43</f>
        <v>-151.25044807221894</v>
      </c>
      <c r="EH38" s="20">
        <f t="shared" ref="EH38" si="194">+EH39+EH41+EH42+EH43</f>
        <v>-161.36181412056703</v>
      </c>
      <c r="EI38" s="20">
        <f t="shared" ref="EI38" si="195">+EI39+EI41+EI42+EI43</f>
        <v>283.0850442441556</v>
      </c>
      <c r="EJ38" s="20">
        <f t="shared" ref="EJ38" si="196">+EJ39+EJ41+EJ42+EJ43</f>
        <v>-246.34174030110481</v>
      </c>
      <c r="EK38" s="20">
        <f t="shared" si="9"/>
        <v>69.449764967798529</v>
      </c>
      <c r="EL38" s="574"/>
      <c r="EM38" s="20">
        <f>+EM39+EM41+EM42+EM43</f>
        <v>-8.5547337206550083</v>
      </c>
      <c r="EN38" s="20">
        <f t="shared" ref="EN38" si="197">+EN39+EN41+EN42+EN43</f>
        <v>1027.2547685319328</v>
      </c>
      <c r="EO38" s="20">
        <f t="shared" ref="EO38" si="198">+EO39+EO41+EO42+EO43</f>
        <v>-304.98630219030599</v>
      </c>
      <c r="EP38" s="20"/>
      <c r="EQ38" s="20"/>
      <c r="ER38" s="20"/>
      <c r="ES38" s="20"/>
      <c r="ET38" s="20"/>
      <c r="EU38" s="20"/>
      <c r="EV38" s="20"/>
      <c r="EW38" s="20"/>
      <c r="EX38" s="20"/>
      <c r="EY38" s="20">
        <f t="shared" si="10"/>
        <v>713.71373262097177</v>
      </c>
      <c r="EZ38" s="574"/>
    </row>
    <row r="39" spans="2:156" x14ac:dyDescent="0.25">
      <c r="B39" s="692" t="s">
        <v>99</v>
      </c>
      <c r="C39" s="15">
        <v>-402.09330824579718</v>
      </c>
      <c r="D39" s="15">
        <v>468.51817610514524</v>
      </c>
      <c r="E39" s="15">
        <v>419.34418119849732</v>
      </c>
      <c r="F39" s="15">
        <v>128.51402346980436</v>
      </c>
      <c r="G39" s="15">
        <v>233.2243631245525</v>
      </c>
      <c r="H39" s="15">
        <v>-38.02176337387327</v>
      </c>
      <c r="I39" s="15">
        <v>175.30932141116705</v>
      </c>
      <c r="J39" s="15">
        <v>457.09401783687196</v>
      </c>
      <c r="K39" s="15">
        <v>376.02811131496202</v>
      </c>
      <c r="L39" s="15">
        <v>457.95579843610801</v>
      </c>
      <c r="M39" s="15">
        <v>297.26804355721811</v>
      </c>
      <c r="N39" s="15">
        <v>55.378630426758171</v>
      </c>
      <c r="O39" s="15">
        <f t="shared" si="0"/>
        <v>2628.5195952614145</v>
      </c>
      <c r="P39" s="16"/>
      <c r="Q39" s="15">
        <v>10.508627485941069</v>
      </c>
      <c r="R39" s="15">
        <v>498.50073121294866</v>
      </c>
      <c r="S39" s="15">
        <v>304.79014498999584</v>
      </c>
      <c r="T39" s="15">
        <v>634.58439114182056</v>
      </c>
      <c r="U39" s="15">
        <v>301.77635229630488</v>
      </c>
      <c r="V39" s="15">
        <v>-537.72337862485574</v>
      </c>
      <c r="W39" s="15">
        <v>634.82101514895498</v>
      </c>
      <c r="X39" s="15">
        <v>24.252803695258855</v>
      </c>
      <c r="Y39" s="15">
        <v>264.67733871449087</v>
      </c>
      <c r="Z39" s="15">
        <v>462.78003299447329</v>
      </c>
      <c r="AA39" s="15">
        <v>716.63510645698705</v>
      </c>
      <c r="AB39" s="15">
        <v>-0.48011515220508194</v>
      </c>
      <c r="AC39" s="15">
        <f t="shared" si="1"/>
        <v>3315.1230503601155</v>
      </c>
      <c r="AD39" s="16"/>
      <c r="AE39" s="15">
        <v>-25.159565670736495</v>
      </c>
      <c r="AF39" s="15">
        <v>-152.89570358681726</v>
      </c>
      <c r="AG39" s="15">
        <v>-15.29555910050594</v>
      </c>
      <c r="AH39" s="15">
        <v>-156.43566182557095</v>
      </c>
      <c r="AI39" s="15">
        <v>158.48350168903494</v>
      </c>
      <c r="AJ39" s="15">
        <v>296.97028543339786</v>
      </c>
      <c r="AK39" s="15">
        <v>-377.02995261036585</v>
      </c>
      <c r="AL39" s="15">
        <v>168.67438622239246</v>
      </c>
      <c r="AM39" s="15">
        <v>364.52984748995607</v>
      </c>
      <c r="AN39" s="15">
        <v>408.0166834410274</v>
      </c>
      <c r="AO39" s="15">
        <v>266.71433858560232</v>
      </c>
      <c r="AP39" s="15">
        <v>1941.5220490124238</v>
      </c>
      <c r="AQ39" s="15">
        <f t="shared" si="2"/>
        <v>2878.0946490798383</v>
      </c>
      <c r="AR39" s="16"/>
      <c r="AS39" s="15">
        <v>-1067.2044218042909</v>
      </c>
      <c r="AT39" s="15">
        <v>-78.425863053608253</v>
      </c>
      <c r="AU39" s="15">
        <v>379.03515097177154</v>
      </c>
      <c r="AV39" s="15">
        <v>11.555340909749813</v>
      </c>
      <c r="AW39" s="15">
        <v>79.961189970601893</v>
      </c>
      <c r="AX39" s="15">
        <v>-228.24992404310768</v>
      </c>
      <c r="AY39" s="15">
        <v>31.82040443673047</v>
      </c>
      <c r="AZ39" s="15">
        <v>-177.71809967519312</v>
      </c>
      <c r="BA39" s="15">
        <v>35.904799676415124</v>
      </c>
      <c r="BB39" s="15">
        <v>-111.15288675209683</v>
      </c>
      <c r="BC39" s="15">
        <v>757.5161982462638</v>
      </c>
      <c r="BD39" s="15">
        <v>356.95245814123109</v>
      </c>
      <c r="BE39" s="15">
        <f t="shared" si="3"/>
        <v>-10.005652975532826</v>
      </c>
      <c r="BF39" s="16"/>
      <c r="BG39" s="15">
        <v>-637.41405263237982</v>
      </c>
      <c r="BH39" s="15">
        <v>166.78405224248118</v>
      </c>
      <c r="BI39" s="15">
        <v>-18.203824176492347</v>
      </c>
      <c r="BJ39" s="15">
        <v>114.66629055052448</v>
      </c>
      <c r="BK39" s="15">
        <v>1309.5178450459182</v>
      </c>
      <c r="BL39" s="15">
        <v>778.74344496952244</v>
      </c>
      <c r="BM39" s="15">
        <v>-344.69031650198127</v>
      </c>
      <c r="BN39" s="15">
        <v>116.06395409458746</v>
      </c>
      <c r="BO39" s="15">
        <v>62.780211206420283</v>
      </c>
      <c r="BP39" s="15">
        <v>-353.33250191580788</v>
      </c>
      <c r="BQ39" s="15">
        <v>-185.21028907604011</v>
      </c>
      <c r="BR39" s="15">
        <v>1023.0234304699521</v>
      </c>
      <c r="BS39" s="15">
        <f t="shared" si="4"/>
        <v>2032.7282442767048</v>
      </c>
      <c r="BT39" s="16"/>
      <c r="BU39" s="15">
        <v>-450.3381638233912</v>
      </c>
      <c r="BV39" s="15">
        <v>-84.815326836794497</v>
      </c>
      <c r="BW39" s="15">
        <v>404.74407912960191</v>
      </c>
      <c r="BX39" s="15">
        <v>187.87770315100241</v>
      </c>
      <c r="BY39" s="15">
        <v>-83.712181806144045</v>
      </c>
      <c r="BZ39" s="15">
        <v>153.51857050369262</v>
      </c>
      <c r="CA39" s="15">
        <v>-194.54868133856411</v>
      </c>
      <c r="CB39" s="15">
        <v>-35.000307134583437</v>
      </c>
      <c r="CC39" s="15">
        <v>-17.444374431254499</v>
      </c>
      <c r="CD39" s="15">
        <v>232.36889918006793</v>
      </c>
      <c r="CE39" s="15">
        <v>-91.007936004360374</v>
      </c>
      <c r="CF39" s="15">
        <v>1404.7368678405376</v>
      </c>
      <c r="CG39" s="15">
        <f t="shared" si="5"/>
        <v>1426.3791484298101</v>
      </c>
      <c r="CH39" s="16"/>
      <c r="CI39" s="15">
        <v>-112.97741198088787</v>
      </c>
      <c r="CJ39" s="15">
        <v>-374.3487493272994</v>
      </c>
      <c r="CK39" s="15">
        <v>370.93095361175301</v>
      </c>
      <c r="CL39" s="15">
        <v>18.089565763287787</v>
      </c>
      <c r="CM39" s="15">
        <v>334.1529890417026</v>
      </c>
      <c r="CN39" s="15">
        <v>183.9808694459021</v>
      </c>
      <c r="CO39" s="15">
        <v>-316.81435247770338</v>
      </c>
      <c r="CP39" s="15">
        <v>347.09450964489747</v>
      </c>
      <c r="CQ39" s="15">
        <v>543.11815897500333</v>
      </c>
      <c r="CR39" s="15">
        <v>-812.10449666768466</v>
      </c>
      <c r="CS39" s="15">
        <v>-260.91130385652195</v>
      </c>
      <c r="CT39" s="15">
        <v>1825.561109679868</v>
      </c>
      <c r="CU39" s="15">
        <f t="shared" si="6"/>
        <v>1745.771841852317</v>
      </c>
      <c r="CV39" s="16"/>
      <c r="CW39" s="15">
        <v>-304.20012628248622</v>
      </c>
      <c r="CX39" s="15">
        <v>-638.85382044543553</v>
      </c>
      <c r="CY39" s="15">
        <v>-27.584572283977728</v>
      </c>
      <c r="CZ39" s="15">
        <v>1443.9148661155182</v>
      </c>
      <c r="DA39" s="15">
        <v>725.43803519120581</v>
      </c>
      <c r="DB39" s="15">
        <v>506.43831306850086</v>
      </c>
      <c r="DC39" s="15">
        <v>505.73433064059907</v>
      </c>
      <c r="DD39" s="15">
        <v>-282.83440552502691</v>
      </c>
      <c r="DE39" s="15">
        <v>38.851830130695582</v>
      </c>
      <c r="DF39" s="15">
        <v>-951.56378299218784</v>
      </c>
      <c r="DG39" s="15">
        <v>-134.89074428766929</v>
      </c>
      <c r="DH39" s="15">
        <v>-931.19072547963128</v>
      </c>
      <c r="DI39" s="15">
        <f t="shared" si="7"/>
        <v>-50.740802149895217</v>
      </c>
      <c r="DJ39" s="16"/>
      <c r="DK39" s="15">
        <v>657.596544172878</v>
      </c>
      <c r="DL39" s="15">
        <v>94.856962338228087</v>
      </c>
      <c r="DM39" s="15">
        <v>-12.123283949570293</v>
      </c>
      <c r="DN39" s="15">
        <v>-66.196211091898064</v>
      </c>
      <c r="DO39" s="15">
        <v>-116.58665868713953</v>
      </c>
      <c r="DP39" s="15">
        <v>259.97264567656646</v>
      </c>
      <c r="DQ39" s="15">
        <v>-44.97555775258752</v>
      </c>
      <c r="DR39" s="15">
        <v>294.42615884744146</v>
      </c>
      <c r="DS39" s="15">
        <v>-474.67648946259737</v>
      </c>
      <c r="DT39" s="15">
        <v>180.49827965359503</v>
      </c>
      <c r="DU39" s="15">
        <v>-47.342743635101229</v>
      </c>
      <c r="DV39" s="15">
        <v>837.57457011215081</v>
      </c>
      <c r="DW39" s="15">
        <f t="shared" si="8"/>
        <v>1563.0242162219656</v>
      </c>
      <c r="DX39" s="16"/>
      <c r="DY39" s="15">
        <v>-203.82307584485943</v>
      </c>
      <c r="DZ39" s="15">
        <v>367.51599710117875</v>
      </c>
      <c r="EA39" s="15">
        <v>-182.50737392711952</v>
      </c>
      <c r="EB39" s="15">
        <v>463.65057641317338</v>
      </c>
      <c r="EC39" s="15">
        <v>-296.02230124105904</v>
      </c>
      <c r="ED39" s="15">
        <v>232.08653323192215</v>
      </c>
      <c r="EE39" s="15">
        <v>25.515439497944612</v>
      </c>
      <c r="EF39" s="15">
        <v>106.42382948635257</v>
      </c>
      <c r="EG39" s="15">
        <v>-111.09586040221888</v>
      </c>
      <c r="EH39" s="15">
        <v>-154.26008012056695</v>
      </c>
      <c r="EI39" s="15">
        <v>88.491089794155286</v>
      </c>
      <c r="EJ39" s="15">
        <v>-231.49595130110484</v>
      </c>
      <c r="EK39" s="15">
        <f t="shared" si="9"/>
        <v>104.47882268779804</v>
      </c>
      <c r="EL39" s="16"/>
      <c r="EM39" s="15">
        <v>-76.311389720655029</v>
      </c>
      <c r="EN39" s="15">
        <v>755.81660080193262</v>
      </c>
      <c r="EO39" s="15">
        <v>-266.63112819030607</v>
      </c>
      <c r="EP39" s="15"/>
      <c r="EQ39" s="15"/>
      <c r="ER39" s="15"/>
      <c r="ES39" s="15"/>
      <c r="ET39" s="15"/>
      <c r="EU39" s="15"/>
      <c r="EV39" s="15"/>
      <c r="EW39" s="15"/>
      <c r="EX39" s="15"/>
      <c r="EY39" s="15">
        <f t="shared" si="10"/>
        <v>412.87408289097152</v>
      </c>
      <c r="EZ39" s="16"/>
    </row>
    <row r="40" spans="2:156" x14ac:dyDescent="0.25">
      <c r="B40" s="692" t="s">
        <v>204</v>
      </c>
      <c r="C40" s="15">
        <v>-819.62940282579825</v>
      </c>
      <c r="D40" s="15">
        <v>579.58315508514579</v>
      </c>
      <c r="E40" s="15">
        <v>301.45358448849782</v>
      </c>
      <c r="F40" s="15">
        <v>145.22292216980395</v>
      </c>
      <c r="G40" s="15">
        <v>55.396298834552965</v>
      </c>
      <c r="H40" s="15">
        <v>5.7636540361252173</v>
      </c>
      <c r="I40" s="15">
        <v>68.740494911168298</v>
      </c>
      <c r="J40" s="15">
        <v>315.06227747687217</v>
      </c>
      <c r="K40" s="15">
        <v>-25.40551491503868</v>
      </c>
      <c r="L40" s="15">
        <v>350.98228309610749</v>
      </c>
      <c r="M40" s="15">
        <v>121.93215068721815</v>
      </c>
      <c r="N40" s="15">
        <v>-524.24739171323972</v>
      </c>
      <c r="O40" s="15">
        <f t="shared" si="0"/>
        <v>574.85451133141532</v>
      </c>
      <c r="P40" s="16"/>
      <c r="Q40" s="15">
        <v>203.32023980927511</v>
      </c>
      <c r="R40" s="15">
        <v>86.833453976281817</v>
      </c>
      <c r="S40" s="15">
        <v>-119.99597460667223</v>
      </c>
      <c r="T40" s="15">
        <v>189.25829563515435</v>
      </c>
      <c r="U40" s="15">
        <v>280.70873346963867</v>
      </c>
      <c r="V40" s="15">
        <v>-302.35254571152382</v>
      </c>
      <c r="W40" s="15">
        <v>410.15014158228797</v>
      </c>
      <c r="X40" s="15">
        <v>346.29359775859371</v>
      </c>
      <c r="Y40" s="15">
        <v>270.41991378782336</v>
      </c>
      <c r="Z40" s="15">
        <v>413.46472053780781</v>
      </c>
      <c r="AA40" s="15">
        <v>353.67694224031993</v>
      </c>
      <c r="AB40" s="15">
        <v>-612.87027790887214</v>
      </c>
      <c r="AC40" s="15">
        <f t="shared" si="1"/>
        <v>1518.9072405701145</v>
      </c>
      <c r="AD40" s="16"/>
      <c r="AE40" s="15">
        <v>-73.361555650735113</v>
      </c>
      <c r="AF40" s="15">
        <v>-724.03829661681766</v>
      </c>
      <c r="AG40" s="15">
        <v>-204.52670257050636</v>
      </c>
      <c r="AH40" s="15">
        <v>-254.42978317557103</v>
      </c>
      <c r="AI40" s="15">
        <v>199.99235033903449</v>
      </c>
      <c r="AJ40" s="15">
        <v>92.047309773398638</v>
      </c>
      <c r="AK40" s="15">
        <v>-632.12775573036686</v>
      </c>
      <c r="AL40" s="15">
        <v>55.713246032392306</v>
      </c>
      <c r="AM40" s="15">
        <v>-8.5036492300440045</v>
      </c>
      <c r="AN40" s="15">
        <v>139.73602186102585</v>
      </c>
      <c r="AO40" s="15">
        <v>704.62622358560225</v>
      </c>
      <c r="AP40" s="15">
        <v>870.16445494242339</v>
      </c>
      <c r="AQ40" s="15">
        <f t="shared" si="2"/>
        <v>165.2918635598362</v>
      </c>
      <c r="AR40" s="16"/>
      <c r="AS40" s="15">
        <v>125.53600865943895</v>
      </c>
      <c r="AT40" s="15">
        <v>-803.08747182321144</v>
      </c>
      <c r="AU40" s="15">
        <v>655.04519351216663</v>
      </c>
      <c r="AV40" s="15">
        <v>-180.44161903985616</v>
      </c>
      <c r="AW40" s="15">
        <v>16.857477800996605</v>
      </c>
      <c r="AX40" s="15">
        <v>268.62083407728755</v>
      </c>
      <c r="AY40" s="15">
        <v>37.978493897125077</v>
      </c>
      <c r="AZ40" s="15">
        <v>3.8599209785346602</v>
      </c>
      <c r="BA40" s="15">
        <v>-81.06717453985766</v>
      </c>
      <c r="BB40" s="15">
        <v>-143.69196741836765</v>
      </c>
      <c r="BC40" s="15">
        <v>443.69274383999243</v>
      </c>
      <c r="BD40" s="15">
        <v>151.06897653496003</v>
      </c>
      <c r="BE40" s="15">
        <f t="shared" si="3"/>
        <v>494.37141647920902</v>
      </c>
      <c r="BF40" s="16"/>
      <c r="BG40" s="15">
        <v>813.59461251860489</v>
      </c>
      <c r="BH40" s="15">
        <v>53.48487191346851</v>
      </c>
      <c r="BI40" s="15">
        <v>-81.186002915505014</v>
      </c>
      <c r="BJ40" s="15">
        <v>150.0728094215101</v>
      </c>
      <c r="BK40" s="15">
        <v>-1066.4365739230946</v>
      </c>
      <c r="BL40" s="15">
        <v>1036.9477154105086</v>
      </c>
      <c r="BM40" s="15">
        <v>-412.31567499099276</v>
      </c>
      <c r="BN40" s="15">
        <v>43.746323235573925</v>
      </c>
      <c r="BO40" s="15">
        <v>-245.79365607259354</v>
      </c>
      <c r="BP40" s="15">
        <v>245.93419152517845</v>
      </c>
      <c r="BQ40" s="15">
        <v>-48.308964395052953</v>
      </c>
      <c r="BR40" s="15">
        <v>-625.4000473690603</v>
      </c>
      <c r="BS40" s="15">
        <f t="shared" si="4"/>
        <v>-135.66039564145456</v>
      </c>
      <c r="BT40" s="16"/>
      <c r="BU40" s="15">
        <v>466.49537974827467</v>
      </c>
      <c r="BV40" s="15">
        <v>276.50954360487185</v>
      </c>
      <c r="BW40" s="15">
        <v>71.757423601269238</v>
      </c>
      <c r="BX40" s="15">
        <v>-23.069575847332317</v>
      </c>
      <c r="BY40" s="15">
        <v>-145.34465170447703</v>
      </c>
      <c r="BZ40" s="15">
        <v>-51.487268144640723</v>
      </c>
      <c r="CA40" s="15">
        <v>-89.211495726896374</v>
      </c>
      <c r="CB40" s="15">
        <v>-131.46501729291839</v>
      </c>
      <c r="CC40" s="15">
        <v>-346.69287932958753</v>
      </c>
      <c r="CD40" s="15">
        <v>292.31868937173522</v>
      </c>
      <c r="CE40" s="15">
        <v>-621.84641446269393</v>
      </c>
      <c r="CF40" s="15">
        <v>729.1589962822045</v>
      </c>
      <c r="CG40" s="15">
        <f t="shared" si="5"/>
        <v>427.1227300998093</v>
      </c>
      <c r="CH40" s="16"/>
      <c r="CI40" s="15">
        <v>-4.0014137642209562</v>
      </c>
      <c r="CJ40" s="15">
        <v>-106.43421182863131</v>
      </c>
      <c r="CK40" s="15">
        <v>143.74006078706998</v>
      </c>
      <c r="CL40" s="15">
        <v>-91.848443236367984</v>
      </c>
      <c r="CM40" s="15">
        <v>483.48730700399051</v>
      </c>
      <c r="CN40" s="15">
        <v>-93.287235215430201</v>
      </c>
      <c r="CO40" s="15">
        <v>-72.547448535038257</v>
      </c>
      <c r="CP40" s="15">
        <v>109.75378557356549</v>
      </c>
      <c r="CQ40" s="15">
        <v>-187.9684396243299</v>
      </c>
      <c r="CR40" s="15">
        <v>-204.94135822110002</v>
      </c>
      <c r="CS40" s="15">
        <v>-119.11163840417214</v>
      </c>
      <c r="CT40" s="15">
        <v>122.62221082034466</v>
      </c>
      <c r="CU40" s="15">
        <f t="shared" si="6"/>
        <v>-20.53682464432012</v>
      </c>
      <c r="CV40" s="16"/>
      <c r="CW40" s="15">
        <v>158.44687803528052</v>
      </c>
      <c r="CX40" s="15">
        <v>-226.76901000015937</v>
      </c>
      <c r="CY40" s="15">
        <v>-434.52796671448027</v>
      </c>
      <c r="CZ40" s="15">
        <v>231.84588723647101</v>
      </c>
      <c r="DA40" s="15">
        <v>23.895672868504562</v>
      </c>
      <c r="DB40" s="15">
        <v>-13.835439861948089</v>
      </c>
      <c r="DC40" s="15">
        <v>50.727347742700658</v>
      </c>
      <c r="DD40" s="15">
        <v>83.677059249496097</v>
      </c>
      <c r="DE40" s="15">
        <v>65.782366172770566</v>
      </c>
      <c r="DF40" s="15">
        <v>-0.98559807581341374</v>
      </c>
      <c r="DG40" s="15">
        <v>-153.13479685206676</v>
      </c>
      <c r="DH40" s="15">
        <v>332.09903133981834</v>
      </c>
      <c r="DI40" s="15">
        <f t="shared" si="7"/>
        <v>117.22143114057386</v>
      </c>
      <c r="DJ40" s="16"/>
      <c r="DK40" s="15">
        <v>-95.143558168721484</v>
      </c>
      <c r="DL40" s="15">
        <v>-299.58226698392627</v>
      </c>
      <c r="DM40" s="15">
        <v>254.74047560293229</v>
      </c>
      <c r="DN40" s="15">
        <v>-233.30707102948224</v>
      </c>
      <c r="DO40" s="15">
        <v>31.06415923198324</v>
      </c>
      <c r="DP40" s="15">
        <v>193.43568182779907</v>
      </c>
      <c r="DQ40" s="15">
        <v>-76.164680569237134</v>
      </c>
      <c r="DR40" s="15">
        <v>-38.33112234936084</v>
      </c>
      <c r="DS40" s="15">
        <v>49.422873810903411</v>
      </c>
      <c r="DT40" s="15">
        <v>-3.8979583414046033</v>
      </c>
      <c r="DU40" s="15">
        <v>-157.28507104030254</v>
      </c>
      <c r="DV40" s="15">
        <v>372.88753034672641</v>
      </c>
      <c r="DW40" s="15">
        <f t="shared" si="8"/>
        <v>-2.1610076620906966</v>
      </c>
      <c r="DX40" s="16"/>
      <c r="DY40" s="15">
        <v>7.0990100734775297</v>
      </c>
      <c r="DZ40" s="15">
        <v>55.638946149513686</v>
      </c>
      <c r="EA40" s="15">
        <v>-357.98622860378907</v>
      </c>
      <c r="EB40" s="15">
        <v>179.2626246565074</v>
      </c>
      <c r="EC40" s="15">
        <v>-8.0217405977269323</v>
      </c>
      <c r="ED40" s="15">
        <v>-36.096791554743959</v>
      </c>
      <c r="EE40" s="15">
        <v>-119.92207925872478</v>
      </c>
      <c r="EF40" s="15">
        <v>-53.937251430312728</v>
      </c>
      <c r="EG40" s="15">
        <v>27.151937541113654</v>
      </c>
      <c r="EH40" s="15">
        <v>-138.13859177056429</v>
      </c>
      <c r="EI40" s="15">
        <v>-23.75426309518059</v>
      </c>
      <c r="EJ40" s="15">
        <v>86.859979042228588</v>
      </c>
      <c r="EK40" s="15">
        <f t="shared" si="9"/>
        <v>-381.84444884820152</v>
      </c>
      <c r="EL40" s="16"/>
      <c r="EM40" s="15">
        <v>-46.193033497323199</v>
      </c>
      <c r="EN40" s="15">
        <v>-17.656283164733622</v>
      </c>
      <c r="EO40" s="15">
        <v>-215.8726519619737</v>
      </c>
      <c r="EP40" s="15"/>
      <c r="EQ40" s="15"/>
      <c r="ER40" s="15"/>
      <c r="ES40" s="15"/>
      <c r="ET40" s="15"/>
      <c r="EU40" s="15"/>
      <c r="EV40" s="15"/>
      <c r="EW40" s="15"/>
      <c r="EX40" s="15"/>
      <c r="EY40" s="15">
        <f t="shared" si="10"/>
        <v>-279.72196862403052</v>
      </c>
      <c r="EZ40" s="16"/>
    </row>
    <row r="41" spans="2:156" x14ac:dyDescent="0.25">
      <c r="B41" s="692" t="s">
        <v>740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f t="shared" si="0"/>
        <v>0</v>
      </c>
      <c r="P41" s="16"/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999.99999879999996</v>
      </c>
      <c r="Z41" s="15">
        <v>-86.760316880000005</v>
      </c>
      <c r="AA41" s="15">
        <v>-117.82134125000005</v>
      </c>
      <c r="AB41" s="15">
        <v>-40.050027920000048</v>
      </c>
      <c r="AC41" s="15">
        <f t="shared" si="1"/>
        <v>755.36831274999986</v>
      </c>
      <c r="AD41" s="16"/>
      <c r="AE41" s="15">
        <v>-60</v>
      </c>
      <c r="AF41" s="15">
        <v>-60</v>
      </c>
      <c r="AG41" s="15">
        <v>-10</v>
      </c>
      <c r="AH41" s="15">
        <v>-34.439194739999948</v>
      </c>
      <c r="AI41" s="15">
        <v>-60</v>
      </c>
      <c r="AJ41" s="15">
        <v>-51</v>
      </c>
      <c r="AK41" s="15">
        <v>-105</v>
      </c>
      <c r="AL41" s="15">
        <v>-52</v>
      </c>
      <c r="AM41" s="15">
        <v>0</v>
      </c>
      <c r="AN41" s="15">
        <v>0</v>
      </c>
      <c r="AO41" s="15">
        <v>-5</v>
      </c>
      <c r="AP41" s="15">
        <v>400</v>
      </c>
      <c r="AQ41" s="15">
        <f t="shared" si="2"/>
        <v>-37.439194739999948</v>
      </c>
      <c r="AR41" s="16"/>
      <c r="AS41" s="15">
        <v>355</v>
      </c>
      <c r="AT41" s="15">
        <v>-45</v>
      </c>
      <c r="AU41" s="15">
        <v>-132.05297917000007</v>
      </c>
      <c r="AV41" s="15">
        <v>-10</v>
      </c>
      <c r="AW41" s="15">
        <v>-23.142827229999966</v>
      </c>
      <c r="AX41" s="15">
        <v>-164.41630819</v>
      </c>
      <c r="AY41" s="15">
        <v>-100</v>
      </c>
      <c r="AZ41" s="15">
        <v>-20</v>
      </c>
      <c r="BA41" s="15">
        <v>-76.833424269999909</v>
      </c>
      <c r="BB41" s="15">
        <v>-115.90000000000009</v>
      </c>
      <c r="BC41" s="15">
        <v>-12.310892239999873</v>
      </c>
      <c r="BD41" s="15">
        <v>-49.087269770000148</v>
      </c>
      <c r="BE41" s="15">
        <f t="shared" si="3"/>
        <v>-393.74370087000005</v>
      </c>
      <c r="BF41" s="16"/>
      <c r="BG41" s="15">
        <v>-12.038073509999947</v>
      </c>
      <c r="BH41" s="15">
        <v>-44.034658470000011</v>
      </c>
      <c r="BI41" s="15">
        <v>-18.589749519999998</v>
      </c>
      <c r="BJ41" s="15">
        <v>-169.64763083999998</v>
      </c>
      <c r="BK41" s="15">
        <v>-12.917596549999985</v>
      </c>
      <c r="BL41" s="15">
        <v>-11.653892140000039</v>
      </c>
      <c r="BM41" s="15">
        <v>-8.9771563199999775</v>
      </c>
      <c r="BN41" s="15">
        <v>-6.9085544900000002</v>
      </c>
      <c r="BO41" s="15">
        <v>479.31302867000005</v>
      </c>
      <c r="BP41" s="15">
        <v>-157.29284782999997</v>
      </c>
      <c r="BQ41" s="15">
        <v>-164.55886055000008</v>
      </c>
      <c r="BR41" s="15">
        <v>230.72057441000004</v>
      </c>
      <c r="BS41" s="15">
        <f t="shared" si="4"/>
        <v>103.41458286000011</v>
      </c>
      <c r="BT41" s="16"/>
      <c r="BU41" s="15">
        <v>50</v>
      </c>
      <c r="BV41" s="15">
        <v>-100</v>
      </c>
      <c r="BW41" s="15">
        <v>0</v>
      </c>
      <c r="BX41" s="15">
        <v>299.99999999999994</v>
      </c>
      <c r="BY41" s="15">
        <v>350</v>
      </c>
      <c r="BZ41" s="15">
        <v>90</v>
      </c>
      <c r="CA41" s="15">
        <v>-56</v>
      </c>
      <c r="CB41" s="15">
        <v>417.37621433000004</v>
      </c>
      <c r="CC41" s="15">
        <v>46</v>
      </c>
      <c r="CD41" s="15">
        <v>130</v>
      </c>
      <c r="CE41" s="15">
        <v>-65.292242259999966</v>
      </c>
      <c r="CF41" s="15">
        <v>-5</v>
      </c>
      <c r="CG41" s="15">
        <f t="shared" si="5"/>
        <v>1157.0839720700001</v>
      </c>
      <c r="CH41" s="16"/>
      <c r="CI41" s="15">
        <v>-125</v>
      </c>
      <c r="CJ41" s="15">
        <v>-43</v>
      </c>
      <c r="CK41" s="15">
        <v>165</v>
      </c>
      <c r="CL41" s="15">
        <v>-15</v>
      </c>
      <c r="CM41" s="15">
        <v>-10</v>
      </c>
      <c r="CN41" s="15">
        <v>0</v>
      </c>
      <c r="CO41" s="15">
        <v>0</v>
      </c>
      <c r="CP41" s="15">
        <v>0</v>
      </c>
      <c r="CQ41" s="15">
        <v>5.9000000000000909</v>
      </c>
      <c r="CR41" s="15">
        <v>0</v>
      </c>
      <c r="CS41" s="15">
        <v>-5.9000000000000909</v>
      </c>
      <c r="CT41" s="15">
        <v>7.5446799999999712</v>
      </c>
      <c r="CU41" s="15">
        <f t="shared" si="6"/>
        <v>-20.455320000000029</v>
      </c>
      <c r="CV41" s="16"/>
      <c r="CW41" s="15">
        <v>0</v>
      </c>
      <c r="CX41" s="15">
        <v>180</v>
      </c>
      <c r="CY41" s="15">
        <v>291.44435582999949</v>
      </c>
      <c r="CZ41" s="15">
        <v>-83.497636799999782</v>
      </c>
      <c r="DA41" s="15">
        <v>-10</v>
      </c>
      <c r="DB41" s="15">
        <v>-14.051908919999732</v>
      </c>
      <c r="DC41" s="15">
        <v>7.442332709999846</v>
      </c>
      <c r="DD41" s="15">
        <v>65.999999999999545</v>
      </c>
      <c r="DE41" s="15">
        <v>-61.063730079999914</v>
      </c>
      <c r="DF41" s="15">
        <v>-16.172034390000135</v>
      </c>
      <c r="DG41" s="15">
        <v>32.694825309999942</v>
      </c>
      <c r="DH41" s="15">
        <v>-26.087948999999753</v>
      </c>
      <c r="DI41" s="15">
        <f t="shared" si="7"/>
        <v>366.70825465999951</v>
      </c>
      <c r="DJ41" s="16"/>
      <c r="DK41" s="15">
        <v>0</v>
      </c>
      <c r="DL41" s="15">
        <v>39.020995109999831</v>
      </c>
      <c r="DM41" s="15">
        <v>20.356576399999994</v>
      </c>
      <c r="DN41" s="15">
        <v>-170.80557046999979</v>
      </c>
      <c r="DO41" s="15">
        <v>-7.1164033699997162</v>
      </c>
      <c r="DP41" s="15">
        <v>7.6752192499998273</v>
      </c>
      <c r="DQ41" s="15">
        <v>-1</v>
      </c>
      <c r="DR41" s="15">
        <v>28</v>
      </c>
      <c r="DS41" s="15">
        <v>-40.024564490000103</v>
      </c>
      <c r="DT41" s="15">
        <v>-0.18573879999985365</v>
      </c>
      <c r="DU41" s="15">
        <v>-2</v>
      </c>
      <c r="DV41" s="15">
        <v>0</v>
      </c>
      <c r="DW41" s="15">
        <f t="shared" si="8"/>
        <v>-126.07948636999981</v>
      </c>
      <c r="DX41" s="16"/>
      <c r="DY41" s="15">
        <v>-1</v>
      </c>
      <c r="DZ41" s="15">
        <v>-49.466373649999696</v>
      </c>
      <c r="EA41" s="15">
        <v>-2</v>
      </c>
      <c r="EB41" s="15">
        <v>-5.7540916400000697</v>
      </c>
      <c r="EC41" s="15">
        <v>-4.5157743199999913</v>
      </c>
      <c r="ED41" s="15">
        <v>-51.52801154000008</v>
      </c>
      <c r="EE41" s="15">
        <v>-2.6279543400000875</v>
      </c>
      <c r="EF41" s="15">
        <v>34.992549990000043</v>
      </c>
      <c r="EG41" s="15">
        <v>-32.763777670000081</v>
      </c>
      <c r="EH41" s="15">
        <v>0</v>
      </c>
      <c r="EI41" s="15">
        <v>205.60982745000024</v>
      </c>
      <c r="EJ41" s="15">
        <v>0</v>
      </c>
      <c r="EK41" s="15">
        <f t="shared" si="9"/>
        <v>90.946394280000277</v>
      </c>
      <c r="EL41" s="16"/>
      <c r="EM41" s="15">
        <v>50</v>
      </c>
      <c r="EN41" s="15">
        <v>303.29783573000032</v>
      </c>
      <c r="EO41" s="15">
        <v>-47.5</v>
      </c>
      <c r="EP41" s="15"/>
      <c r="EQ41" s="15"/>
      <c r="ER41" s="15"/>
      <c r="ES41" s="15"/>
      <c r="ET41" s="15"/>
      <c r="EU41" s="15"/>
      <c r="EV41" s="15"/>
      <c r="EW41" s="15"/>
      <c r="EX41" s="15"/>
      <c r="EY41" s="15">
        <f t="shared" si="10"/>
        <v>305.79783573000032</v>
      </c>
      <c r="EZ41" s="16"/>
    </row>
    <row r="42" spans="2:156" x14ac:dyDescent="0.25">
      <c r="B42" s="692" t="s">
        <v>736</v>
      </c>
      <c r="C42" s="15">
        <v>71.340000000000146</v>
      </c>
      <c r="D42" s="15">
        <v>-26.719999999999914</v>
      </c>
      <c r="E42" s="15">
        <v>25.32000000000005</v>
      </c>
      <c r="F42" s="15">
        <v>100.62999999999988</v>
      </c>
      <c r="G42" s="15">
        <v>-252.79000000000002</v>
      </c>
      <c r="H42" s="15">
        <v>286.59999999999997</v>
      </c>
      <c r="I42" s="15">
        <v>-133.82999999999993</v>
      </c>
      <c r="J42" s="15">
        <v>61.160000000000082</v>
      </c>
      <c r="K42" s="15">
        <v>13.50999999999982</v>
      </c>
      <c r="L42" s="15">
        <v>-19.019999999999925</v>
      </c>
      <c r="M42" s="15">
        <v>-50.580000000000041</v>
      </c>
      <c r="N42" s="15">
        <v>97.800000000000068</v>
      </c>
      <c r="O42" s="15">
        <f t="shared" si="0"/>
        <v>173.42000000000019</v>
      </c>
      <c r="P42" s="16"/>
      <c r="Q42" s="15">
        <v>-2.6000000000000227</v>
      </c>
      <c r="R42" s="15">
        <v>-10.640000000000043</v>
      </c>
      <c r="S42" s="15">
        <v>104.59999999999997</v>
      </c>
      <c r="T42" s="15">
        <v>-163.66999999999985</v>
      </c>
      <c r="U42" s="15">
        <v>5.4799999999999045</v>
      </c>
      <c r="V42" s="15">
        <v>60.470000000000027</v>
      </c>
      <c r="W42" s="15">
        <v>32.530000000000086</v>
      </c>
      <c r="X42" s="15">
        <v>96.57999999999987</v>
      </c>
      <c r="Y42" s="15">
        <v>-18.900000000000034</v>
      </c>
      <c r="Z42" s="15">
        <v>22.3900000000001</v>
      </c>
      <c r="AA42" s="15">
        <v>18.879999999999995</v>
      </c>
      <c r="AB42" s="15">
        <v>-6.5099999999999909</v>
      </c>
      <c r="AC42" s="15">
        <f t="shared" si="1"/>
        <v>138.61000000000001</v>
      </c>
      <c r="AD42" s="16"/>
      <c r="AE42" s="15">
        <v>-148.84000000000003</v>
      </c>
      <c r="AF42" s="15">
        <v>-199.56</v>
      </c>
      <c r="AG42" s="15">
        <v>23.990000000000066</v>
      </c>
      <c r="AH42" s="15">
        <v>-77.06</v>
      </c>
      <c r="AI42" s="15">
        <v>69.330000000000041</v>
      </c>
      <c r="AJ42" s="15">
        <v>-13.280000000000143</v>
      </c>
      <c r="AK42" s="15">
        <v>409.64</v>
      </c>
      <c r="AL42" s="15">
        <v>-7.4799999999999613</v>
      </c>
      <c r="AM42" s="15">
        <v>-19.180000000000121</v>
      </c>
      <c r="AN42" s="15">
        <v>13.630000000000052</v>
      </c>
      <c r="AO42" s="15">
        <v>-9.1999999999999886</v>
      </c>
      <c r="AP42" s="15">
        <v>-2.3299999999999272</v>
      </c>
      <c r="AQ42" s="15">
        <f t="shared" si="2"/>
        <v>39.659999999999968</v>
      </c>
      <c r="AR42" s="16"/>
      <c r="AS42" s="15">
        <v>-7.1800000000000068</v>
      </c>
      <c r="AT42" s="15">
        <v>-50.36000000000007</v>
      </c>
      <c r="AU42" s="15">
        <v>45.150000000000205</v>
      </c>
      <c r="AV42" s="15">
        <v>-37.940000000000168</v>
      </c>
      <c r="AW42" s="15">
        <v>19.489999999999895</v>
      </c>
      <c r="AX42" s="15">
        <v>18.610000000000184</v>
      </c>
      <c r="AY42" s="15">
        <v>-15.940000000000055</v>
      </c>
      <c r="AZ42" s="15">
        <v>11.669999999999959</v>
      </c>
      <c r="BA42" s="15">
        <v>-19.569999999999993</v>
      </c>
      <c r="BB42" s="15">
        <v>-20.10000000000008</v>
      </c>
      <c r="BC42" s="15">
        <v>-1.2299999999999613</v>
      </c>
      <c r="BD42" s="15">
        <v>-0.25999999999987722</v>
      </c>
      <c r="BE42" s="15">
        <f t="shared" si="3"/>
        <v>-57.659999999999968</v>
      </c>
      <c r="BF42" s="16"/>
      <c r="BG42" s="15">
        <v>-7.4100000000000819</v>
      </c>
      <c r="BH42" s="15">
        <v>-13.189999999999998</v>
      </c>
      <c r="BI42" s="15">
        <v>32.999999999999943</v>
      </c>
      <c r="BJ42" s="15">
        <v>-63.719999999999914</v>
      </c>
      <c r="BK42" s="15">
        <v>72.720000000000027</v>
      </c>
      <c r="BL42" s="15">
        <v>6.7199999999999136</v>
      </c>
      <c r="BM42" s="15">
        <v>6.6200000000000614</v>
      </c>
      <c r="BN42" s="15">
        <v>7.5100000000001046</v>
      </c>
      <c r="BO42" s="15">
        <v>-8.2000000000001023</v>
      </c>
      <c r="BP42" s="15">
        <v>-32.129999999999995</v>
      </c>
      <c r="BQ42" s="15">
        <v>-58.650000000000091</v>
      </c>
      <c r="BR42" s="15">
        <v>44.880000000000052</v>
      </c>
      <c r="BS42" s="15">
        <f t="shared" si="4"/>
        <v>-11.85000000000008</v>
      </c>
      <c r="BT42" s="16"/>
      <c r="BU42" s="15">
        <v>31.090000000000032</v>
      </c>
      <c r="BV42" s="15">
        <v>-15.839999999999975</v>
      </c>
      <c r="BW42" s="15">
        <v>-15.999999999999886</v>
      </c>
      <c r="BX42" s="15">
        <v>-44.260000000000218</v>
      </c>
      <c r="BY42" s="15">
        <v>52.180000000000064</v>
      </c>
      <c r="BZ42" s="15">
        <v>39.720000000000027</v>
      </c>
      <c r="CA42" s="15">
        <v>-21.290000000000077</v>
      </c>
      <c r="CB42" s="15">
        <v>14.180000000000064</v>
      </c>
      <c r="CC42" s="15">
        <v>-16.789999999999964</v>
      </c>
      <c r="CD42" s="15">
        <v>-8.2699999999999818</v>
      </c>
      <c r="CE42" s="15">
        <v>26.019999999999868</v>
      </c>
      <c r="CF42" s="15">
        <v>-69.6099999999999</v>
      </c>
      <c r="CG42" s="15">
        <f t="shared" si="5"/>
        <v>-28.869999999999948</v>
      </c>
      <c r="CH42" s="16"/>
      <c r="CI42" s="15">
        <v>72.330000000000155</v>
      </c>
      <c r="CJ42" s="15">
        <v>-10.670000000000073</v>
      </c>
      <c r="CK42" s="15">
        <v>13.759999999999877</v>
      </c>
      <c r="CL42" s="15">
        <v>-59.19</v>
      </c>
      <c r="CM42" s="15">
        <v>9.9000000000000341</v>
      </c>
      <c r="CN42" s="15">
        <v>16.869999999999948</v>
      </c>
      <c r="CO42" s="15">
        <v>-9.6200000000000614</v>
      </c>
      <c r="CP42" s="15">
        <v>26.07000000000005</v>
      </c>
      <c r="CQ42" s="15">
        <v>-33.360000000000014</v>
      </c>
      <c r="CR42" s="15">
        <v>-0.79999999999995453</v>
      </c>
      <c r="CS42" s="15">
        <v>43.350000000000136</v>
      </c>
      <c r="CT42" s="15">
        <v>3.9299999999997226</v>
      </c>
      <c r="CU42" s="15">
        <f t="shared" si="6"/>
        <v>72.569999999999823</v>
      </c>
      <c r="CV42" s="16"/>
      <c r="CW42" s="15">
        <v>-20.689999999999941</v>
      </c>
      <c r="CX42" s="15">
        <v>-42.489999999999895</v>
      </c>
      <c r="CY42" s="15">
        <v>96.569999999999936</v>
      </c>
      <c r="CZ42" s="15">
        <v>-48.769999999999982</v>
      </c>
      <c r="DA42" s="15">
        <v>4.8300000000000409</v>
      </c>
      <c r="DB42" s="15">
        <v>7.3400000000000318</v>
      </c>
      <c r="DC42" s="15">
        <v>43.39999999999992</v>
      </c>
      <c r="DD42" s="15">
        <v>3.3300000000000978</v>
      </c>
      <c r="DE42" s="15">
        <v>-13.420000000000073</v>
      </c>
      <c r="DF42" s="15">
        <v>9.0600000000000023</v>
      </c>
      <c r="DG42" s="15">
        <v>-22.379999999999939</v>
      </c>
      <c r="DH42" s="15">
        <v>-18.370000000000118</v>
      </c>
      <c r="DI42" s="15">
        <f t="shared" si="7"/>
        <v>-1.5899999999999181</v>
      </c>
      <c r="DJ42" s="16"/>
      <c r="DK42" s="15">
        <v>-40.149999999999977</v>
      </c>
      <c r="DL42" s="15">
        <v>40.580000000000098</v>
      </c>
      <c r="DM42" s="15">
        <v>-24.379999999999995</v>
      </c>
      <c r="DN42" s="15">
        <v>-24.659999999999911</v>
      </c>
      <c r="DO42" s="15">
        <v>27.561206999999854</v>
      </c>
      <c r="DP42" s="15">
        <v>12.696478999999954</v>
      </c>
      <c r="DQ42" s="15">
        <v>12.621299000000135</v>
      </c>
      <c r="DR42" s="15">
        <v>-2.5682469999999284</v>
      </c>
      <c r="DS42" s="15">
        <v>-8.6526090000002114</v>
      </c>
      <c r="DT42" s="15">
        <v>2.5460939999999255</v>
      </c>
      <c r="DU42" s="15">
        <v>11.538255000000163</v>
      </c>
      <c r="DV42" s="15">
        <v>-5.7140650000001187</v>
      </c>
      <c r="DW42" s="15">
        <f t="shared" si="8"/>
        <v>1.4184129999999868</v>
      </c>
      <c r="DX42" s="16"/>
      <c r="DY42" s="15">
        <v>-14.312877999999955</v>
      </c>
      <c r="DZ42" s="15">
        <v>-8.5417550000000801</v>
      </c>
      <c r="EA42" s="15">
        <v>-23.15127700000005</v>
      </c>
      <c r="EB42" s="15">
        <v>-4.0864169999999262</v>
      </c>
      <c r="EC42" s="15">
        <v>3.8275160000000028</v>
      </c>
      <c r="ED42" s="15">
        <v>17.878094000000146</v>
      </c>
      <c r="EE42" s="15">
        <v>-32.908780999999976</v>
      </c>
      <c r="EF42" s="15">
        <v>-24.32574800000009</v>
      </c>
      <c r="EG42" s="15">
        <v>-7.3908099999999877</v>
      </c>
      <c r="EH42" s="15">
        <v>-7.1017340000000786</v>
      </c>
      <c r="EI42" s="15">
        <v>-11.015872999999942</v>
      </c>
      <c r="EJ42" s="15">
        <v>-14.845788999999968</v>
      </c>
      <c r="EK42" s="15">
        <f t="shared" si="9"/>
        <v>-125.9754519999999</v>
      </c>
      <c r="EL42" s="16"/>
      <c r="EM42" s="15">
        <v>17.756656000000021</v>
      </c>
      <c r="EN42" s="15">
        <v>-31.859668000000056</v>
      </c>
      <c r="EO42" s="15">
        <v>9.1448260000000801</v>
      </c>
      <c r="EP42" s="15"/>
      <c r="EQ42" s="15"/>
      <c r="ER42" s="15"/>
      <c r="ES42" s="15"/>
      <c r="ET42" s="15"/>
      <c r="EU42" s="15"/>
      <c r="EV42" s="15"/>
      <c r="EW42" s="15"/>
      <c r="EX42" s="15"/>
      <c r="EY42" s="15">
        <f t="shared" si="10"/>
        <v>-4.9581859999999551</v>
      </c>
      <c r="EZ42" s="16"/>
    </row>
    <row r="43" spans="2:156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</row>
    <row r="44" spans="2:156" ht="15.75" x14ac:dyDescent="0.25">
      <c r="B44" s="693" t="s">
        <v>741</v>
      </c>
      <c r="C44" s="24">
        <v>-196.04523700000004</v>
      </c>
      <c r="D44" s="24">
        <v>-979.97245999999973</v>
      </c>
      <c r="E44" s="24">
        <v>221.98847299999989</v>
      </c>
      <c r="F44" s="24">
        <v>-539.91112000000021</v>
      </c>
      <c r="G44" s="24">
        <v>285.305159</v>
      </c>
      <c r="H44" s="24">
        <v>680.9323710000001</v>
      </c>
      <c r="I44" s="24">
        <v>-65.28503099999989</v>
      </c>
      <c r="J44" s="24">
        <v>-578.49293000000057</v>
      </c>
      <c r="K44" s="24">
        <v>484.60065300000019</v>
      </c>
      <c r="L44" s="24">
        <v>34.987276000000293</v>
      </c>
      <c r="M44" s="24">
        <v>405.77890000000002</v>
      </c>
      <c r="N44" s="24">
        <v>599.59548199999995</v>
      </c>
      <c r="O44" s="24">
        <f t="shared" si="0"/>
        <v>353.48153600000001</v>
      </c>
      <c r="P44" s="685"/>
      <c r="Q44" s="24">
        <v>-76.474527000000194</v>
      </c>
      <c r="R44" s="24">
        <v>62.873917000000233</v>
      </c>
      <c r="S44" s="24">
        <v>89.735008000000221</v>
      </c>
      <c r="T44" s="24">
        <v>-185.05417600000021</v>
      </c>
      <c r="U44" s="24">
        <v>-221.81021299999998</v>
      </c>
      <c r="V44" s="24">
        <v>-797.273279</v>
      </c>
      <c r="W44" s="24">
        <v>298.01487799999995</v>
      </c>
      <c r="X44" s="24">
        <v>115.347984</v>
      </c>
      <c r="Y44" s="24">
        <v>-708.6458990000001</v>
      </c>
      <c r="Z44" s="24">
        <v>546.73252100000013</v>
      </c>
      <c r="AA44" s="24">
        <v>404.43094199999996</v>
      </c>
      <c r="AB44" s="24">
        <v>576.90349500000002</v>
      </c>
      <c r="AC44" s="24">
        <f t="shared" si="1"/>
        <v>104.78065100000003</v>
      </c>
      <c r="AD44" s="685"/>
      <c r="AE44" s="24">
        <v>-267.37586100000021</v>
      </c>
      <c r="AF44" s="24">
        <v>168.0310310000001</v>
      </c>
      <c r="AG44" s="24">
        <v>24.017613000000097</v>
      </c>
      <c r="AH44" s="24">
        <v>-11.184554999999932</v>
      </c>
      <c r="AI44" s="24">
        <v>-350.63052600000003</v>
      </c>
      <c r="AJ44" s="24">
        <v>16.22027600000024</v>
      </c>
      <c r="AK44" s="24">
        <v>-147.17388400000027</v>
      </c>
      <c r="AL44" s="24">
        <v>437.62844900000005</v>
      </c>
      <c r="AM44" s="24">
        <v>140.19242999999983</v>
      </c>
      <c r="AN44" s="24">
        <v>90.480952000000116</v>
      </c>
      <c r="AO44" s="24">
        <v>-114.80186299999991</v>
      </c>
      <c r="AP44" s="24">
        <v>190.14608199999998</v>
      </c>
      <c r="AQ44" s="24">
        <f t="shared" si="2"/>
        <v>175.55014400000005</v>
      </c>
      <c r="AR44" s="685"/>
      <c r="AS44" s="24">
        <v>-128.72406999999998</v>
      </c>
      <c r="AT44" s="24">
        <v>-74.06579499999998</v>
      </c>
      <c r="AU44" s="24">
        <v>77.460843999999952</v>
      </c>
      <c r="AV44" s="24">
        <v>30.440943999999945</v>
      </c>
      <c r="AW44" s="24">
        <v>64.282905999999912</v>
      </c>
      <c r="AX44" s="24">
        <v>-447.60417299999983</v>
      </c>
      <c r="AY44" s="24">
        <v>-370.66607299999976</v>
      </c>
      <c r="AZ44" s="24">
        <v>83.546984999999722</v>
      </c>
      <c r="BA44" s="24">
        <v>-590.90530199999989</v>
      </c>
      <c r="BB44" s="24">
        <v>403.14568500000019</v>
      </c>
      <c r="BC44" s="24">
        <v>286.32593699999961</v>
      </c>
      <c r="BD44" s="24">
        <v>1.7493269999999939</v>
      </c>
      <c r="BE44" s="24">
        <f t="shared" si="3"/>
        <v>-665.01278500000012</v>
      </c>
      <c r="BF44" s="685"/>
      <c r="BG44" s="24">
        <v>-879.76684899999987</v>
      </c>
      <c r="BH44" s="24">
        <v>60.703258000000233</v>
      </c>
      <c r="BI44" s="24">
        <v>695.53932999999961</v>
      </c>
      <c r="BJ44" s="24">
        <v>81.777057000000013</v>
      </c>
      <c r="BK44" s="24">
        <v>117.2573160000004</v>
      </c>
      <c r="BL44" s="24">
        <v>-1159.3422430000003</v>
      </c>
      <c r="BM44" s="24">
        <v>268.85711900000024</v>
      </c>
      <c r="BN44" s="24">
        <v>407.22909599999957</v>
      </c>
      <c r="BO44" s="24">
        <v>313.77796300000023</v>
      </c>
      <c r="BP44" s="24">
        <v>-2164.9782790000008</v>
      </c>
      <c r="BQ44" s="24">
        <v>1119.6824680000004</v>
      </c>
      <c r="BR44" s="24">
        <v>1645.7956009999998</v>
      </c>
      <c r="BS44" s="24">
        <f t="shared" si="4"/>
        <v>506.53183699999954</v>
      </c>
      <c r="BT44" s="685"/>
      <c r="BU44" s="24">
        <v>-3268.2001589999995</v>
      </c>
      <c r="BV44" s="24">
        <v>963.42375599999968</v>
      </c>
      <c r="BW44" s="24">
        <v>1347.4906919999996</v>
      </c>
      <c r="BX44" s="24">
        <v>33.787945000000263</v>
      </c>
      <c r="BY44" s="24">
        <v>335.63451500000019</v>
      </c>
      <c r="BZ44" s="24">
        <v>-196.26850699999977</v>
      </c>
      <c r="CA44" s="24">
        <v>178.95678399999952</v>
      </c>
      <c r="CB44" s="24">
        <v>-328.31718599999954</v>
      </c>
      <c r="CC44" s="24">
        <v>265.4708499999997</v>
      </c>
      <c r="CD44" s="24">
        <v>-314.5512719999997</v>
      </c>
      <c r="CE44" s="24">
        <v>341.65943999999968</v>
      </c>
      <c r="CF44" s="24">
        <v>-5.412396999999828</v>
      </c>
      <c r="CG44" s="24">
        <f t="shared" si="5"/>
        <v>-646.32553899999971</v>
      </c>
      <c r="CH44" s="685"/>
      <c r="CI44" s="24">
        <v>-1015.620764</v>
      </c>
      <c r="CJ44" s="24">
        <v>857.18253099999993</v>
      </c>
      <c r="CK44" s="24">
        <v>-2277.6427180000001</v>
      </c>
      <c r="CL44" s="24">
        <v>1374.2432440000002</v>
      </c>
      <c r="CM44" s="24">
        <v>-141.85219500000039</v>
      </c>
      <c r="CN44" s="24">
        <v>-70.976231000000098</v>
      </c>
      <c r="CO44" s="24">
        <v>820.78815000000077</v>
      </c>
      <c r="CP44" s="24">
        <v>218.65287599999965</v>
      </c>
      <c r="CQ44" s="24">
        <v>-2349.051387</v>
      </c>
      <c r="CR44" s="24">
        <v>1724.5879959999997</v>
      </c>
      <c r="CS44" s="24">
        <v>755.44606900000053</v>
      </c>
      <c r="CT44" s="24">
        <v>-264.35272500000019</v>
      </c>
      <c r="CU44" s="24">
        <f t="shared" si="6"/>
        <v>-368.59515399999964</v>
      </c>
      <c r="CV44" s="685"/>
      <c r="CW44" s="24">
        <v>169.81521599999974</v>
      </c>
      <c r="CX44" s="24">
        <v>304.77805499999999</v>
      </c>
      <c r="CY44" s="24">
        <v>309.46102500000018</v>
      </c>
      <c r="CZ44" s="24">
        <v>-17.828001000000199</v>
      </c>
      <c r="DA44" s="24">
        <v>-260.845055</v>
      </c>
      <c r="DB44" s="24">
        <v>321.35805700000026</v>
      </c>
      <c r="DC44" s="24">
        <v>9.7194849999999633</v>
      </c>
      <c r="DD44" s="24">
        <v>-97.428025999999818</v>
      </c>
      <c r="DE44" s="24">
        <v>-200.3684060000005</v>
      </c>
      <c r="DF44" s="24">
        <v>-138.74658799999929</v>
      </c>
      <c r="DG44" s="24">
        <v>294.53052199999956</v>
      </c>
      <c r="DH44" s="24">
        <v>-898.91733400000021</v>
      </c>
      <c r="DI44" s="24">
        <f t="shared" si="7"/>
        <v>-204.47105000000033</v>
      </c>
      <c r="DJ44" s="685"/>
      <c r="DK44" s="24">
        <v>119.73567800000023</v>
      </c>
      <c r="DL44" s="24">
        <v>149.92264799999953</v>
      </c>
      <c r="DM44" s="24">
        <v>119.36529700000051</v>
      </c>
      <c r="DN44" s="24">
        <v>-258.20275199999969</v>
      </c>
      <c r="DO44" s="24">
        <v>478.35242099999937</v>
      </c>
      <c r="DP44" s="24">
        <v>-159.8163519999996</v>
      </c>
      <c r="DQ44" s="24">
        <v>121.48560999999972</v>
      </c>
      <c r="DR44" s="24">
        <v>-785.22145799999953</v>
      </c>
      <c r="DS44" s="24">
        <v>258.27793299999985</v>
      </c>
      <c r="DT44" s="24">
        <v>15.196616999999833</v>
      </c>
      <c r="DU44" s="24">
        <v>249.30257700000016</v>
      </c>
      <c r="DV44" s="24">
        <v>-356.14407800000049</v>
      </c>
      <c r="DW44" s="24">
        <f t="shared" si="8"/>
        <v>-47.74585900000011</v>
      </c>
      <c r="DX44" s="685"/>
      <c r="DY44" s="24">
        <v>70.453726000000188</v>
      </c>
      <c r="DZ44" s="24">
        <v>513.78671200000031</v>
      </c>
      <c r="EA44" s="24">
        <v>-703.20857099999967</v>
      </c>
      <c r="EB44" s="24">
        <v>43.225824999999759</v>
      </c>
      <c r="EC44" s="24">
        <v>-397.77338900000018</v>
      </c>
      <c r="ED44" s="24">
        <v>-327.43416799999977</v>
      </c>
      <c r="EE44" s="24">
        <v>-127.36455700000033</v>
      </c>
      <c r="EF44" s="24">
        <v>-165.00745500000039</v>
      </c>
      <c r="EG44" s="24">
        <v>-31.250851999999668</v>
      </c>
      <c r="EH44" s="24">
        <v>1031.87611631</v>
      </c>
      <c r="EI44" s="24">
        <v>-144.66518799999994</v>
      </c>
      <c r="EJ44" s="24">
        <v>-235.41819417000033</v>
      </c>
      <c r="EK44" s="24">
        <f t="shared" si="9"/>
        <v>-472.77999485999999</v>
      </c>
      <c r="EL44" s="685"/>
      <c r="EM44" s="24">
        <v>96.626470260000588</v>
      </c>
      <c r="EN44" s="24">
        <v>347.95343430000003</v>
      </c>
      <c r="EO44" s="24">
        <v>118.42667452999967</v>
      </c>
      <c r="EP44" s="24"/>
      <c r="EQ44" s="24"/>
      <c r="ER44" s="24"/>
      <c r="ES44" s="24"/>
      <c r="ET44" s="24"/>
      <c r="EU44" s="24"/>
      <c r="EV44" s="24"/>
      <c r="EW44" s="24"/>
      <c r="EX44" s="24"/>
      <c r="EY44" s="24">
        <f t="shared" si="10"/>
        <v>563.00657909000029</v>
      </c>
      <c r="EZ44" s="685"/>
    </row>
    <row r="45" spans="2:156" x14ac:dyDescent="0.25">
      <c r="B45" s="114" t="s">
        <v>682</v>
      </c>
    </row>
    <row r="46" spans="2:156" x14ac:dyDescent="0.25">
      <c r="B46" s="114" t="s">
        <v>735</v>
      </c>
      <c r="EM46" s="708"/>
    </row>
    <row r="47" spans="2:156" x14ac:dyDescent="0.25">
      <c r="B47" s="114" t="s">
        <v>742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ignoredErrors>
    <ignoredError sqref="C21:EO30 EY21:EZ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EZ45"/>
  <sheetViews>
    <sheetView zoomScaleNormal="100" workbookViewId="0">
      <pane xSplit="2" ySplit="6" topLeftCell="EJ16" activePane="bottomRight" state="frozen"/>
      <selection activeCell="B43" sqref="B43"/>
      <selection pane="topRight" activeCell="B43" sqref="B43"/>
      <selection pane="bottomLeft" activeCell="B43" sqref="B43"/>
      <selection pane="bottomRight" activeCell="EL37" sqref="EL3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5" width="10.140625" style="9" customWidth="1"/>
    <col min="146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686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734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/>
      <c r="EQ6" s="701"/>
      <c r="ER6" s="701"/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-42.915553570600309</v>
      </c>
      <c r="D7" s="542">
        <v>-49.783302792881784</v>
      </c>
      <c r="E7" s="542">
        <v>167.70339852835485</v>
      </c>
      <c r="F7" s="542">
        <v>75.040887080327821</v>
      </c>
      <c r="G7" s="542">
        <v>-70.960387205772918</v>
      </c>
      <c r="H7" s="542">
        <v>9.3517261887895984</v>
      </c>
      <c r="I7" s="542">
        <v>-33.524433473372596</v>
      </c>
      <c r="J7" s="542">
        <v>-29.684915428292811</v>
      </c>
      <c r="K7" s="542">
        <v>133.52389689623311</v>
      </c>
      <c r="L7" s="542">
        <v>-33.574299294598859</v>
      </c>
      <c r="M7" s="542">
        <v>89.32553234690306</v>
      </c>
      <c r="N7" s="542">
        <v>482.48016613485038</v>
      </c>
      <c r="O7" s="542">
        <f t="shared" ref="O7:O43" si="0">+SUM(C7:N7)</f>
        <v>696.9827154099396</v>
      </c>
      <c r="P7" s="573"/>
      <c r="Q7" s="542">
        <v>-174.32974770305543</v>
      </c>
      <c r="R7" s="542">
        <v>105.68016077312313</v>
      </c>
      <c r="S7" s="542">
        <v>-30.184980213125755</v>
      </c>
      <c r="T7" s="542">
        <v>-54.15984580545819</v>
      </c>
      <c r="U7" s="542">
        <v>19.127389650189571</v>
      </c>
      <c r="V7" s="542">
        <v>-219.13955254605878</v>
      </c>
      <c r="W7" s="542">
        <v>94.780316113691697</v>
      </c>
      <c r="X7" s="542">
        <v>-94.822097960979477</v>
      </c>
      <c r="Y7" s="542">
        <v>-303.59205377293165</v>
      </c>
      <c r="Z7" s="542">
        <v>186.51643576437732</v>
      </c>
      <c r="AA7" s="542">
        <v>-185.92005645135873</v>
      </c>
      <c r="AB7" s="542">
        <v>328.01348821979934</v>
      </c>
      <c r="AC7" s="542">
        <f t="shared" ref="AC7:AC43" si="1">+SUM(Q7:AB7)</f>
        <v>-328.03054393178695</v>
      </c>
      <c r="AD7" s="573"/>
      <c r="AE7" s="542">
        <v>177.26731387235549</v>
      </c>
      <c r="AF7" s="542">
        <v>138.66732101371201</v>
      </c>
      <c r="AG7" s="542">
        <v>10.752702791441038</v>
      </c>
      <c r="AH7" s="542">
        <v>119.11894918285634</v>
      </c>
      <c r="AI7" s="542">
        <v>55.847759393810179</v>
      </c>
      <c r="AJ7" s="542">
        <v>-42.022577822542416</v>
      </c>
      <c r="AK7" s="542">
        <v>-112.76401710277833</v>
      </c>
      <c r="AL7" s="542">
        <v>139.46475735007357</v>
      </c>
      <c r="AM7" s="542">
        <v>149.83137466862479</v>
      </c>
      <c r="AN7" s="542">
        <v>149.02650858363478</v>
      </c>
      <c r="AO7" s="542">
        <v>220.49752809946148</v>
      </c>
      <c r="AP7" s="542">
        <v>424.40129501538559</v>
      </c>
      <c r="AQ7" s="542">
        <f t="shared" ref="AQ7:AQ43" si="2">+SUM(AE7:AP7)</f>
        <v>1430.0889150460346</v>
      </c>
      <c r="AR7" s="573"/>
      <c r="AS7" s="542">
        <v>112.52381598254857</v>
      </c>
      <c r="AT7" s="542">
        <v>98.665329327589063</v>
      </c>
      <c r="AU7" s="542">
        <v>210.10895892639235</v>
      </c>
      <c r="AV7" s="542">
        <v>167.08672982522194</v>
      </c>
      <c r="AW7" s="542">
        <v>166.39947967605883</v>
      </c>
      <c r="AX7" s="542">
        <v>147.55794419890162</v>
      </c>
      <c r="AY7" s="542">
        <v>176.06247482689025</v>
      </c>
      <c r="AZ7" s="542">
        <v>24.808780031396111</v>
      </c>
      <c r="BA7" s="542">
        <v>103.72600197884242</v>
      </c>
      <c r="BB7" s="542">
        <v>145.84364478263683</v>
      </c>
      <c r="BC7" s="542">
        <v>73.999870605824526</v>
      </c>
      <c r="BD7" s="542">
        <v>154.65105023293836</v>
      </c>
      <c r="BE7" s="542">
        <f t="shared" ref="BE7:BE43" si="3">+SUM(AS7:BD7)</f>
        <v>1581.4340803952407</v>
      </c>
      <c r="BF7" s="573"/>
      <c r="BG7" s="542">
        <v>-186.78179202869399</v>
      </c>
      <c r="BH7" s="542">
        <v>40.472614979865511</v>
      </c>
      <c r="BI7" s="542">
        <v>-98.925431957754881</v>
      </c>
      <c r="BJ7" s="542">
        <v>78.41015215842026</v>
      </c>
      <c r="BK7" s="542">
        <v>19.862033948879457</v>
      </c>
      <c r="BL7" s="542">
        <v>-70.041282482724171</v>
      </c>
      <c r="BM7" s="542">
        <v>-11.615259742289766</v>
      </c>
      <c r="BN7" s="542">
        <v>33.498680779502706</v>
      </c>
      <c r="BO7" s="542">
        <v>-68.09026960783757</v>
      </c>
      <c r="BP7" s="542">
        <v>57.075931573824676</v>
      </c>
      <c r="BQ7" s="542">
        <v>36.647854435009094</v>
      </c>
      <c r="BR7" s="542">
        <v>-340.83490239730691</v>
      </c>
      <c r="BS7" s="542">
        <f t="shared" ref="BS7:BS43" si="4">+SUM(BG7:BR7)</f>
        <v>-510.32167034110557</v>
      </c>
      <c r="BT7" s="573"/>
      <c r="BU7" s="542">
        <v>-166.07515974034686</v>
      </c>
      <c r="BV7" s="542">
        <v>-46.922452432553257</v>
      </c>
      <c r="BW7" s="542">
        <v>-389.63042937715915</v>
      </c>
      <c r="BX7" s="542">
        <v>-85.275116343800789</v>
      </c>
      <c r="BY7" s="542">
        <v>-80.057040827874914</v>
      </c>
      <c r="BZ7" s="542">
        <v>-91.033006736629318</v>
      </c>
      <c r="CA7" s="542">
        <v>-79.90748521284138</v>
      </c>
      <c r="CB7" s="542">
        <v>-120.22944857494082</v>
      </c>
      <c r="CC7" s="542">
        <v>-78.569150947652531</v>
      </c>
      <c r="CD7" s="542">
        <v>77.490990264483003</v>
      </c>
      <c r="CE7" s="542">
        <v>-43.917948949927904</v>
      </c>
      <c r="CF7" s="542">
        <v>187.59054701370519</v>
      </c>
      <c r="CG7" s="542">
        <f t="shared" ref="CG7:CG43" si="5">+SUM(BU7:CF7)</f>
        <v>-916.53570186553884</v>
      </c>
      <c r="CH7" s="573"/>
      <c r="CI7" s="542">
        <v>59.685413348965426</v>
      </c>
      <c r="CJ7" s="542">
        <v>-36.204648972315226</v>
      </c>
      <c r="CK7" s="542">
        <v>-91.462814950344864</v>
      </c>
      <c r="CL7" s="542">
        <v>16.521651885123163</v>
      </c>
      <c r="CM7" s="542">
        <v>-36.333425694043626</v>
      </c>
      <c r="CN7" s="542">
        <v>-49.769631859702542</v>
      </c>
      <c r="CO7" s="542">
        <v>-54.703072866502737</v>
      </c>
      <c r="CP7" s="542">
        <v>-196.58056464999981</v>
      </c>
      <c r="CQ7" s="542">
        <v>-99.239758080092372</v>
      </c>
      <c r="CR7" s="542">
        <v>29.621219219999944</v>
      </c>
      <c r="CS7" s="542">
        <v>-98.256440288845852</v>
      </c>
      <c r="CT7" s="542">
        <v>14.089192337532438</v>
      </c>
      <c r="CU7" s="542">
        <f t="shared" ref="CU7:CU43" si="6">+SUM(CI7:CT7)</f>
        <v>-542.63288057022601</v>
      </c>
      <c r="CV7" s="573"/>
      <c r="CW7" s="542">
        <v>-54.096932435683982</v>
      </c>
      <c r="CX7" s="542">
        <v>-74.65127155921482</v>
      </c>
      <c r="CY7" s="542">
        <v>-35.217349981636119</v>
      </c>
      <c r="CZ7" s="542">
        <v>-88.366265320135398</v>
      </c>
      <c r="DA7" s="542">
        <v>50.839284725892924</v>
      </c>
      <c r="DB7" s="542">
        <v>161.47156105076391</v>
      </c>
      <c r="DC7" s="542">
        <v>139.14022364357936</v>
      </c>
      <c r="DD7" s="542">
        <v>8.287833618522825</v>
      </c>
      <c r="DE7" s="542">
        <v>-39.47257141323928</v>
      </c>
      <c r="DF7" s="542">
        <v>-101.86469711509324</v>
      </c>
      <c r="DG7" s="542">
        <v>-44.546757155359046</v>
      </c>
      <c r="DH7" s="542">
        <v>12.493293706304257</v>
      </c>
      <c r="DI7" s="542">
        <f t="shared" ref="DI7:DI43" si="7">+SUM(CW7:DH7)</f>
        <v>-65.983648235298602</v>
      </c>
      <c r="DJ7" s="573"/>
      <c r="DK7" s="542">
        <v>-50.648977940000009</v>
      </c>
      <c r="DL7" s="542">
        <v>-76.046466129999999</v>
      </c>
      <c r="DM7" s="542">
        <v>30.035597470000084</v>
      </c>
      <c r="DN7" s="542">
        <v>-62.714621239999985</v>
      </c>
      <c r="DO7" s="542">
        <v>-100.43673724999974</v>
      </c>
      <c r="DP7" s="542">
        <v>15.431493160000059</v>
      </c>
      <c r="DQ7" s="542">
        <v>-36.434468370000388</v>
      </c>
      <c r="DR7" s="542">
        <v>-46.887380810000138</v>
      </c>
      <c r="DS7" s="542">
        <v>-525.26192418000085</v>
      </c>
      <c r="DT7" s="542">
        <v>-94.696188019999681</v>
      </c>
      <c r="DU7" s="542">
        <v>-62.655341009999404</v>
      </c>
      <c r="DV7" s="542">
        <v>47.36962720000048</v>
      </c>
      <c r="DW7" s="542">
        <f t="shared" ref="DW7:DW43" si="8">+SUM(DK7:DV7)</f>
        <v>-962.94538711999962</v>
      </c>
      <c r="DX7" s="573"/>
      <c r="DY7" s="542">
        <v>-140.32884576999993</v>
      </c>
      <c r="DZ7" s="542">
        <v>62.073071459999994</v>
      </c>
      <c r="EA7" s="542">
        <v>-37.364641600000027</v>
      </c>
      <c r="EB7" s="542">
        <v>12.465704520000031</v>
      </c>
      <c r="EC7" s="542">
        <v>-85.592804450000131</v>
      </c>
      <c r="ED7" s="542">
        <v>89.156544000000224</v>
      </c>
      <c r="EE7" s="542">
        <v>32.958000130000528</v>
      </c>
      <c r="EF7" s="542">
        <v>2.0018261762954239</v>
      </c>
      <c r="EG7" s="542">
        <v>-22.421206433703446</v>
      </c>
      <c r="EH7" s="542">
        <v>3.0914667762965564</v>
      </c>
      <c r="EI7" s="542">
        <v>-6.0913802737036349</v>
      </c>
      <c r="EJ7" s="542">
        <v>308.39120681296299</v>
      </c>
      <c r="EK7" s="542">
        <f t="shared" ref="EK7:EK43" si="9">+SUM(DY7:EJ7)</f>
        <v>218.33894134814858</v>
      </c>
      <c r="EL7" s="573"/>
      <c r="EM7" s="542">
        <v>-214.0394510759096</v>
      </c>
      <c r="EN7" s="542">
        <v>203.63152566509075</v>
      </c>
      <c r="EO7" s="542">
        <v>-214.51747581390941</v>
      </c>
      <c r="EP7" s="542"/>
      <c r="EQ7" s="542"/>
      <c r="ER7" s="542"/>
      <c r="ES7" s="542"/>
      <c r="ET7" s="542"/>
      <c r="EU7" s="542"/>
      <c r="EV7" s="542"/>
      <c r="EW7" s="542"/>
      <c r="EX7" s="542"/>
      <c r="EY7" s="542">
        <f t="shared" ref="EY7:EY43" si="10">+SUM(EM7:EX7)</f>
        <v>-224.92540122472826</v>
      </c>
      <c r="EZ7" s="573"/>
    </row>
    <row r="8" spans="2:156" ht="15.75" x14ac:dyDescent="0.25">
      <c r="B8" s="688" t="s">
        <v>94</v>
      </c>
      <c r="C8" s="521">
        <f>+C9</f>
        <v>1.6689063799999999</v>
      </c>
      <c r="D8" s="521">
        <f t="shared" ref="D8:N8" si="11">+D9</f>
        <v>0</v>
      </c>
      <c r="E8" s="521">
        <f t="shared" si="11"/>
        <v>2.4816265499999997</v>
      </c>
      <c r="F8" s="521">
        <f t="shared" si="11"/>
        <v>5.6305439500000007</v>
      </c>
      <c r="G8" s="521">
        <f t="shared" si="11"/>
        <v>0.52631578999999995</v>
      </c>
      <c r="H8" s="521">
        <f t="shared" si="11"/>
        <v>2.6123017000000002</v>
      </c>
      <c r="I8" s="521">
        <f t="shared" si="11"/>
        <v>1.7220610599999999</v>
      </c>
      <c r="J8" s="521">
        <f t="shared" si="11"/>
        <v>0</v>
      </c>
      <c r="K8" s="521">
        <f t="shared" si="11"/>
        <v>2.4828421499999997</v>
      </c>
      <c r="L8" s="521">
        <f t="shared" si="11"/>
        <v>4.6724170600000008</v>
      </c>
      <c r="M8" s="521">
        <f t="shared" si="11"/>
        <v>1.5184742199999999</v>
      </c>
      <c r="N8" s="521">
        <f t="shared" si="11"/>
        <v>2.6123017000000002</v>
      </c>
      <c r="O8" s="521">
        <f t="shared" si="0"/>
        <v>25.927790560000002</v>
      </c>
      <c r="P8" s="684"/>
      <c r="Q8" s="521">
        <f>+Q9</f>
        <v>0</v>
      </c>
      <c r="R8" s="521">
        <f t="shared" ref="R8:AB8" si="12">+R9</f>
        <v>1.7769086999999999</v>
      </c>
      <c r="S8" s="521">
        <f t="shared" si="12"/>
        <v>2.4840577599999998</v>
      </c>
      <c r="T8" s="521">
        <f t="shared" si="12"/>
        <v>5.6998275400000011</v>
      </c>
      <c r="U8" s="521">
        <f t="shared" si="12"/>
        <v>0.52631578999999995</v>
      </c>
      <c r="V8" s="521">
        <f t="shared" si="12"/>
        <v>4.2953593599999991</v>
      </c>
      <c r="W8" s="521">
        <f t="shared" si="12"/>
        <v>1.83350324</v>
      </c>
      <c r="X8" s="521">
        <f t="shared" si="12"/>
        <v>0</v>
      </c>
      <c r="Y8" s="521">
        <f t="shared" si="12"/>
        <v>2.4852733699999998</v>
      </c>
      <c r="Z8" s="521">
        <f t="shared" si="12"/>
        <v>5.7362412700000016</v>
      </c>
      <c r="AA8" s="521">
        <f t="shared" si="12"/>
        <v>0.52631578999999995</v>
      </c>
      <c r="AB8" s="521">
        <f t="shared" si="12"/>
        <v>4.35120839</v>
      </c>
      <c r="AC8" s="521">
        <f t="shared" si="1"/>
        <v>29.715011209999997</v>
      </c>
      <c r="AD8" s="684"/>
      <c r="AE8" s="521">
        <f>+AE9</f>
        <v>1.89190032</v>
      </c>
      <c r="AF8" s="521">
        <f t="shared" ref="AF8:AP8" si="13">+AF9</f>
        <v>0</v>
      </c>
      <c r="AG8" s="521">
        <f t="shared" si="13"/>
        <v>55.118123190000006</v>
      </c>
      <c r="AH8" s="521">
        <f t="shared" si="13"/>
        <v>5.7739240700000014</v>
      </c>
      <c r="AI8" s="521">
        <f t="shared" si="13"/>
        <v>0.52631578999999995</v>
      </c>
      <c r="AJ8" s="521">
        <f t="shared" si="13"/>
        <v>57.012714970000005</v>
      </c>
      <c r="AK8" s="521">
        <f t="shared" si="13"/>
        <v>1.9521573400000001</v>
      </c>
      <c r="AL8" s="521">
        <f t="shared" si="13"/>
        <v>0</v>
      </c>
      <c r="AM8" s="521">
        <f t="shared" si="13"/>
        <v>55.119394050000004</v>
      </c>
      <c r="AN8" s="521">
        <f t="shared" si="13"/>
        <v>5.8128858800000005</v>
      </c>
      <c r="AO8" s="521">
        <f t="shared" si="13"/>
        <v>0.52631578999999995</v>
      </c>
      <c r="AP8" s="521">
        <f t="shared" si="13"/>
        <v>57.012714970000005</v>
      </c>
      <c r="AQ8" s="521">
        <f t="shared" si="2"/>
        <v>240.74644637000006</v>
      </c>
      <c r="AR8" s="684"/>
      <c r="AS8" s="521">
        <f>+AS9</f>
        <v>2.01433354</v>
      </c>
      <c r="AT8" s="521">
        <f t="shared" ref="AT8:BD8" si="14">+AT9</f>
        <v>820</v>
      </c>
      <c r="AU8" s="521">
        <f t="shared" si="14"/>
        <v>55.120720180000006</v>
      </c>
      <c r="AV8" s="521">
        <f t="shared" si="14"/>
        <v>5.8531710400000012</v>
      </c>
      <c r="AW8" s="521">
        <f t="shared" si="14"/>
        <v>68.626081790000043</v>
      </c>
      <c r="AX8" s="521">
        <f t="shared" si="14"/>
        <v>57.012714970000005</v>
      </c>
      <c r="AY8" s="521">
        <f t="shared" si="14"/>
        <v>2.07849006</v>
      </c>
      <c r="AZ8" s="521">
        <f t="shared" si="14"/>
        <v>41</v>
      </c>
      <c r="BA8" s="521">
        <f t="shared" si="14"/>
        <v>53.087811850000008</v>
      </c>
      <c r="BB8" s="521">
        <f t="shared" si="14"/>
        <v>27.217381449999909</v>
      </c>
      <c r="BC8" s="521">
        <f t="shared" si="14"/>
        <v>41.526315789999998</v>
      </c>
      <c r="BD8" s="521">
        <f t="shared" si="14"/>
        <v>79.63596304000005</v>
      </c>
      <c r="BE8" s="521">
        <f t="shared" si="3"/>
        <v>1253.1729837100002</v>
      </c>
      <c r="BF8" s="684"/>
      <c r="BG8" s="521">
        <f>+BG9</f>
        <v>2.14468996</v>
      </c>
      <c r="BH8" s="521">
        <f t="shared" ref="BH8:BR8" si="15">+BH9</f>
        <v>55.568081929999948</v>
      </c>
      <c r="BI8" s="521">
        <f t="shared" si="15"/>
        <v>60.474158290000027</v>
      </c>
      <c r="BJ8" s="521">
        <f t="shared" si="15"/>
        <v>5.9379297700000011</v>
      </c>
      <c r="BK8" s="521">
        <f t="shared" si="15"/>
        <v>48.057991539999975</v>
      </c>
      <c r="BL8" s="521">
        <f t="shared" si="15"/>
        <v>71.571077220000078</v>
      </c>
      <c r="BM8" s="521">
        <f t="shared" si="15"/>
        <v>2.2129983399999995</v>
      </c>
      <c r="BN8" s="521">
        <f t="shared" si="15"/>
        <v>48.545927000000006</v>
      </c>
      <c r="BO8" s="521">
        <f t="shared" si="15"/>
        <v>60.42889835000004</v>
      </c>
      <c r="BP8" s="521">
        <f t="shared" si="15"/>
        <v>21.206241319999993</v>
      </c>
      <c r="BQ8" s="521">
        <f t="shared" si="15"/>
        <v>41.546886690000001</v>
      </c>
      <c r="BR8" s="521">
        <f t="shared" si="15"/>
        <v>64.161407739999916</v>
      </c>
      <c r="BS8" s="521">
        <f t="shared" si="4"/>
        <v>481.85628815000001</v>
      </c>
      <c r="BT8" s="684"/>
      <c r="BU8" s="521">
        <f>+BU9</f>
        <v>9.1337904500000135</v>
      </c>
      <c r="BV8" s="521">
        <f t="shared" ref="BV8:CF8" si="16">+BV9</f>
        <v>58.944009929999993</v>
      </c>
      <c r="BW8" s="521">
        <f t="shared" si="16"/>
        <v>89.281997060000023</v>
      </c>
      <c r="BX8" s="521">
        <f t="shared" si="16"/>
        <v>47.976325690000053</v>
      </c>
      <c r="BY8" s="521">
        <f t="shared" si="16"/>
        <v>89.206619809999935</v>
      </c>
      <c r="BZ8" s="521">
        <f t="shared" si="16"/>
        <v>93.018887990000067</v>
      </c>
      <c r="CA8" s="521">
        <f t="shared" si="16"/>
        <v>36.114535020000005</v>
      </c>
      <c r="CB8" s="521">
        <f t="shared" si="16"/>
        <v>88.249555019999946</v>
      </c>
      <c r="CC8" s="521">
        <f t="shared" si="16"/>
        <v>89.09369456000006</v>
      </c>
      <c r="CD8" s="521">
        <f t="shared" si="16"/>
        <v>40.910569329999987</v>
      </c>
      <c r="CE8" s="521">
        <f t="shared" si="16"/>
        <v>89.620230579999927</v>
      </c>
      <c r="CF8" s="521">
        <f t="shared" si="16"/>
        <v>94.681395070000022</v>
      </c>
      <c r="CG8" s="521">
        <f t="shared" si="5"/>
        <v>826.23161051</v>
      </c>
      <c r="CH8" s="684"/>
      <c r="CI8" s="521">
        <f>+CI9</f>
        <v>36.167031140000006</v>
      </c>
      <c r="CJ8" s="521">
        <f t="shared" ref="CJ8:CT8" si="17">+CJ9</f>
        <v>97.400495030000059</v>
      </c>
      <c r="CK8" s="521">
        <f t="shared" si="17"/>
        <v>86.819000140000014</v>
      </c>
      <c r="CL8" s="521">
        <f t="shared" si="17"/>
        <v>39.364894030000002</v>
      </c>
      <c r="CM8" s="521">
        <f t="shared" si="17"/>
        <v>87.521366629999918</v>
      </c>
      <c r="CN8" s="521">
        <f t="shared" si="17"/>
        <v>92.000347470000079</v>
      </c>
      <c r="CO8" s="521">
        <f t="shared" si="17"/>
        <v>34.703872399999966</v>
      </c>
      <c r="CP8" s="521">
        <f t="shared" si="17"/>
        <v>87.784262400000046</v>
      </c>
      <c r="CQ8" s="521">
        <f t="shared" si="17"/>
        <v>88.54036138999993</v>
      </c>
      <c r="CR8" s="521">
        <f t="shared" si="17"/>
        <v>39.741321410000054</v>
      </c>
      <c r="CS8" s="521">
        <f t="shared" si="17"/>
        <v>86.686490009999986</v>
      </c>
      <c r="CT8" s="521">
        <f t="shared" si="17"/>
        <v>73.903215930000016</v>
      </c>
      <c r="CU8" s="521">
        <f t="shared" si="6"/>
        <v>850.63265797999998</v>
      </c>
      <c r="CV8" s="684"/>
      <c r="CW8" s="521">
        <f>+CW9</f>
        <v>61.238694549999899</v>
      </c>
      <c r="CX8" s="521">
        <f t="shared" ref="CX8:DH8" si="18">+CX9</f>
        <v>112.98118650000009</v>
      </c>
      <c r="CY8" s="521">
        <f t="shared" si="18"/>
        <v>35.433898869999901</v>
      </c>
      <c r="CZ8" s="521">
        <f t="shared" si="18"/>
        <v>27.385518100000013</v>
      </c>
      <c r="DA8" s="521">
        <f t="shared" si="18"/>
        <v>58.389408160000002</v>
      </c>
      <c r="DB8" s="521">
        <f t="shared" si="18"/>
        <v>12.895528080000091</v>
      </c>
      <c r="DC8" s="521">
        <f t="shared" si="18"/>
        <v>9.548356359999957</v>
      </c>
      <c r="DD8" s="521">
        <f t="shared" si="18"/>
        <v>62.063122430000021</v>
      </c>
      <c r="DE8" s="521">
        <f t="shared" si="18"/>
        <v>9.656161599999967</v>
      </c>
      <c r="DF8" s="521">
        <f t="shared" si="18"/>
        <v>9.4127124899999899</v>
      </c>
      <c r="DG8" s="521">
        <f t="shared" si="18"/>
        <v>61.874667939999981</v>
      </c>
      <c r="DH8" s="521">
        <f t="shared" si="18"/>
        <v>12.871626560000109</v>
      </c>
      <c r="DI8" s="521">
        <f t="shared" si="7"/>
        <v>473.75088163999999</v>
      </c>
      <c r="DJ8" s="684"/>
      <c r="DK8" s="521">
        <f>+DK9</f>
        <v>32.272690709999821</v>
      </c>
      <c r="DL8" s="521">
        <f t="shared" ref="DL8:DV8" si="19">+DL9</f>
        <v>84.256754120000139</v>
      </c>
      <c r="DM8" s="521">
        <f t="shared" si="19"/>
        <v>32.454422489999949</v>
      </c>
      <c r="DN8" s="521">
        <f t="shared" si="19"/>
        <v>31.554106800000046</v>
      </c>
      <c r="DO8" s="521">
        <f t="shared" si="19"/>
        <v>27.158913079999969</v>
      </c>
      <c r="DP8" s="521">
        <f t="shared" si="19"/>
        <v>14.918238999999975</v>
      </c>
      <c r="DQ8" s="521">
        <f t="shared" si="19"/>
        <v>29.345618450000064</v>
      </c>
      <c r="DR8" s="521">
        <f t="shared" si="19"/>
        <v>17.365782620000004</v>
      </c>
      <c r="DS8" s="521">
        <f t="shared" si="19"/>
        <v>17.053949759999959</v>
      </c>
      <c r="DT8" s="521">
        <f t="shared" si="19"/>
        <v>16.98154143999999</v>
      </c>
      <c r="DU8" s="521">
        <f t="shared" si="19"/>
        <v>17.989148310000058</v>
      </c>
      <c r="DV8" s="521">
        <f t="shared" si="19"/>
        <v>15.677404349999975</v>
      </c>
      <c r="DW8" s="521">
        <f t="shared" si="8"/>
        <v>337.02857112999999</v>
      </c>
      <c r="DX8" s="684"/>
      <c r="DY8" s="521">
        <f>+DY9</f>
        <v>8.0212943000000223</v>
      </c>
      <c r="DZ8" s="521">
        <f t="shared" ref="DZ8:EJ8" si="20">+DZ9</f>
        <v>8.1077272799999598</v>
      </c>
      <c r="EA8" s="521">
        <f t="shared" si="20"/>
        <v>7.6856984200000298</v>
      </c>
      <c r="EB8" s="521">
        <f t="shared" si="20"/>
        <v>7.831180809999978</v>
      </c>
      <c r="EC8" s="521">
        <f t="shared" si="20"/>
        <v>10.10085192999999</v>
      </c>
      <c r="ED8" s="521">
        <f t="shared" si="20"/>
        <v>10.705742205999998</v>
      </c>
      <c r="EE8" s="521">
        <f t="shared" si="20"/>
        <v>8.0000215400000094</v>
      </c>
      <c r="EF8" s="521">
        <f t="shared" si="20"/>
        <v>8.3811056600000136</v>
      </c>
      <c r="EG8" s="521">
        <f t="shared" si="20"/>
        <v>8.330944629999955</v>
      </c>
      <c r="EH8" s="521">
        <f t="shared" si="20"/>
        <v>8.5677792900000735</v>
      </c>
      <c r="EI8" s="521">
        <f t="shared" si="20"/>
        <v>12.878668259999948</v>
      </c>
      <c r="EJ8" s="521">
        <f t="shared" si="20"/>
        <v>22.292192100000015</v>
      </c>
      <c r="EK8" s="521">
        <f t="shared" si="9"/>
        <v>120.903206426</v>
      </c>
      <c r="EL8" s="684"/>
      <c r="EM8" s="521">
        <f>+EM9</f>
        <v>7.5595771799999625</v>
      </c>
      <c r="EN8" s="521">
        <f t="shared" ref="EN8:EX8" si="21">+EN9</f>
        <v>6.1328697999999919</v>
      </c>
      <c r="EO8" s="521">
        <f t="shared" si="21"/>
        <v>6.9870373800000394</v>
      </c>
      <c r="EP8" s="521"/>
      <c r="EQ8" s="521"/>
      <c r="ER8" s="521"/>
      <c r="ES8" s="521"/>
      <c r="ET8" s="521"/>
      <c r="EU8" s="521"/>
      <c r="EV8" s="521"/>
      <c r="EW8" s="521"/>
      <c r="EX8" s="521"/>
      <c r="EY8" s="521">
        <f t="shared" si="10"/>
        <v>20.679484359999993</v>
      </c>
      <c r="EZ8" s="684"/>
    </row>
    <row r="9" spans="2:156" ht="15.75" x14ac:dyDescent="0.25">
      <c r="B9" s="689" t="s">
        <v>43</v>
      </c>
      <c r="C9" s="518">
        <f>+SUM(C10:C16)</f>
        <v>1.6689063799999999</v>
      </c>
      <c r="D9" s="518">
        <f t="shared" ref="D9:N9" si="22">+SUM(D10:D16)</f>
        <v>0</v>
      </c>
      <c r="E9" s="518">
        <f t="shared" si="22"/>
        <v>2.4816265499999997</v>
      </c>
      <c r="F9" s="518">
        <f t="shared" si="22"/>
        <v>5.6305439500000007</v>
      </c>
      <c r="G9" s="518">
        <f t="shared" si="22"/>
        <v>0.52631578999999995</v>
      </c>
      <c r="H9" s="518">
        <f t="shared" si="22"/>
        <v>2.6123017000000002</v>
      </c>
      <c r="I9" s="518">
        <f t="shared" si="22"/>
        <v>1.7220610599999999</v>
      </c>
      <c r="J9" s="518">
        <f t="shared" si="22"/>
        <v>0</v>
      </c>
      <c r="K9" s="518">
        <f t="shared" si="22"/>
        <v>2.4828421499999997</v>
      </c>
      <c r="L9" s="518">
        <f t="shared" si="22"/>
        <v>4.6724170600000008</v>
      </c>
      <c r="M9" s="518">
        <f t="shared" si="22"/>
        <v>1.5184742199999999</v>
      </c>
      <c r="N9" s="518">
        <f t="shared" si="22"/>
        <v>2.6123017000000002</v>
      </c>
      <c r="O9" s="518">
        <f t="shared" si="0"/>
        <v>25.927790560000002</v>
      </c>
      <c r="P9" s="519"/>
      <c r="Q9" s="518">
        <f>+SUM(Q10:Q16)</f>
        <v>0</v>
      </c>
      <c r="R9" s="518">
        <f t="shared" ref="R9:AB9" si="23">+SUM(R10:R16)</f>
        <v>1.7769086999999999</v>
      </c>
      <c r="S9" s="518">
        <f t="shared" si="23"/>
        <v>2.4840577599999998</v>
      </c>
      <c r="T9" s="518">
        <f t="shared" si="23"/>
        <v>5.6998275400000011</v>
      </c>
      <c r="U9" s="518">
        <f t="shared" si="23"/>
        <v>0.52631578999999995</v>
      </c>
      <c r="V9" s="518">
        <f t="shared" si="23"/>
        <v>4.2953593599999991</v>
      </c>
      <c r="W9" s="518">
        <f t="shared" si="23"/>
        <v>1.83350324</v>
      </c>
      <c r="X9" s="518">
        <f t="shared" si="23"/>
        <v>0</v>
      </c>
      <c r="Y9" s="518">
        <f t="shared" si="23"/>
        <v>2.4852733699999998</v>
      </c>
      <c r="Z9" s="518">
        <f t="shared" si="23"/>
        <v>5.7362412700000016</v>
      </c>
      <c r="AA9" s="518">
        <f t="shared" si="23"/>
        <v>0.52631578999999995</v>
      </c>
      <c r="AB9" s="518">
        <f t="shared" si="23"/>
        <v>4.35120839</v>
      </c>
      <c r="AC9" s="518">
        <f t="shared" si="1"/>
        <v>29.715011209999997</v>
      </c>
      <c r="AD9" s="519"/>
      <c r="AE9" s="518">
        <f>+SUM(AE10:AE16)</f>
        <v>1.89190032</v>
      </c>
      <c r="AF9" s="518">
        <f t="shared" ref="AF9:AG9" si="24">+SUM(AF10:AF16)</f>
        <v>0</v>
      </c>
      <c r="AG9" s="518">
        <f t="shared" si="24"/>
        <v>55.118123190000006</v>
      </c>
      <c r="AH9" s="518">
        <f t="shared" ref="AH9:AP9" si="25">+SUM(AH10:AH16)</f>
        <v>5.7739240700000014</v>
      </c>
      <c r="AI9" s="518">
        <f t="shared" si="25"/>
        <v>0.52631578999999995</v>
      </c>
      <c r="AJ9" s="518">
        <f t="shared" si="25"/>
        <v>57.012714970000005</v>
      </c>
      <c r="AK9" s="518">
        <f t="shared" si="25"/>
        <v>1.9521573400000001</v>
      </c>
      <c r="AL9" s="518">
        <f t="shared" si="25"/>
        <v>0</v>
      </c>
      <c r="AM9" s="518">
        <f t="shared" si="25"/>
        <v>55.119394050000004</v>
      </c>
      <c r="AN9" s="518">
        <f t="shared" si="25"/>
        <v>5.8128858800000005</v>
      </c>
      <c r="AO9" s="518">
        <f t="shared" si="25"/>
        <v>0.52631578999999995</v>
      </c>
      <c r="AP9" s="518">
        <f t="shared" si="25"/>
        <v>57.012714970000005</v>
      </c>
      <c r="AQ9" s="518">
        <f t="shared" si="2"/>
        <v>240.74644637000006</v>
      </c>
      <c r="AR9" s="519"/>
      <c r="AS9" s="518">
        <f>+SUM(AS10:AS16)</f>
        <v>2.01433354</v>
      </c>
      <c r="AT9" s="518">
        <f t="shared" ref="AT9:BD9" si="26">+SUM(AT10:AT16)</f>
        <v>820</v>
      </c>
      <c r="AU9" s="518">
        <f t="shared" si="26"/>
        <v>55.120720180000006</v>
      </c>
      <c r="AV9" s="518">
        <f t="shared" si="26"/>
        <v>5.8531710400000012</v>
      </c>
      <c r="AW9" s="518">
        <f t="shared" si="26"/>
        <v>68.626081790000043</v>
      </c>
      <c r="AX9" s="518">
        <f t="shared" si="26"/>
        <v>57.012714970000005</v>
      </c>
      <c r="AY9" s="518">
        <f t="shared" si="26"/>
        <v>2.07849006</v>
      </c>
      <c r="AZ9" s="518">
        <f t="shared" si="26"/>
        <v>41</v>
      </c>
      <c r="BA9" s="518">
        <f t="shared" si="26"/>
        <v>53.087811850000008</v>
      </c>
      <c r="BB9" s="518">
        <f t="shared" si="26"/>
        <v>27.217381449999909</v>
      </c>
      <c r="BC9" s="518">
        <f t="shared" si="26"/>
        <v>41.526315789999998</v>
      </c>
      <c r="BD9" s="518">
        <f t="shared" si="26"/>
        <v>79.63596304000005</v>
      </c>
      <c r="BE9" s="518">
        <f t="shared" si="3"/>
        <v>1253.1729837100002</v>
      </c>
      <c r="BF9" s="519"/>
      <c r="BG9" s="518">
        <f>+SUM(BG10:BG16)</f>
        <v>2.14468996</v>
      </c>
      <c r="BH9" s="518">
        <f t="shared" ref="BH9:BR9" si="27">+SUM(BH10:BH16)</f>
        <v>55.568081929999948</v>
      </c>
      <c r="BI9" s="518">
        <f t="shared" si="27"/>
        <v>60.474158290000027</v>
      </c>
      <c r="BJ9" s="518">
        <f t="shared" si="27"/>
        <v>5.9379297700000011</v>
      </c>
      <c r="BK9" s="518">
        <f t="shared" si="27"/>
        <v>48.057991539999975</v>
      </c>
      <c r="BL9" s="518">
        <f t="shared" si="27"/>
        <v>71.571077220000078</v>
      </c>
      <c r="BM9" s="518">
        <f t="shared" si="27"/>
        <v>2.2129983399999995</v>
      </c>
      <c r="BN9" s="518">
        <f t="shared" si="27"/>
        <v>48.545927000000006</v>
      </c>
      <c r="BO9" s="518">
        <f t="shared" si="27"/>
        <v>60.42889835000004</v>
      </c>
      <c r="BP9" s="518">
        <f t="shared" si="27"/>
        <v>21.206241319999993</v>
      </c>
      <c r="BQ9" s="518">
        <f t="shared" si="27"/>
        <v>41.546886690000001</v>
      </c>
      <c r="BR9" s="518">
        <f t="shared" si="27"/>
        <v>64.161407739999916</v>
      </c>
      <c r="BS9" s="518">
        <f t="shared" si="4"/>
        <v>481.85628815000001</v>
      </c>
      <c r="BT9" s="519"/>
      <c r="BU9" s="518">
        <f>+SUM(BU10:BU16)</f>
        <v>9.1337904500000135</v>
      </c>
      <c r="BV9" s="518">
        <f t="shared" ref="BV9:CF9" si="28">+SUM(BV10:BV16)</f>
        <v>58.944009929999993</v>
      </c>
      <c r="BW9" s="518">
        <f t="shared" si="28"/>
        <v>89.281997060000023</v>
      </c>
      <c r="BX9" s="518">
        <f t="shared" si="28"/>
        <v>47.976325690000053</v>
      </c>
      <c r="BY9" s="518">
        <f t="shared" si="28"/>
        <v>89.206619809999935</v>
      </c>
      <c r="BZ9" s="518">
        <f t="shared" si="28"/>
        <v>93.018887990000067</v>
      </c>
      <c r="CA9" s="518">
        <f t="shared" si="28"/>
        <v>36.114535020000005</v>
      </c>
      <c r="CB9" s="518">
        <f t="shared" si="28"/>
        <v>88.249555019999946</v>
      </c>
      <c r="CC9" s="518">
        <f t="shared" si="28"/>
        <v>89.09369456000006</v>
      </c>
      <c r="CD9" s="518">
        <f t="shared" si="28"/>
        <v>40.910569329999987</v>
      </c>
      <c r="CE9" s="518">
        <f t="shared" si="28"/>
        <v>89.620230579999927</v>
      </c>
      <c r="CF9" s="518">
        <f t="shared" si="28"/>
        <v>94.681395070000022</v>
      </c>
      <c r="CG9" s="518">
        <f t="shared" si="5"/>
        <v>826.23161051</v>
      </c>
      <c r="CH9" s="519"/>
      <c r="CI9" s="518">
        <f>+SUM(CI10:CI16)</f>
        <v>36.167031140000006</v>
      </c>
      <c r="CJ9" s="518">
        <f t="shared" ref="CJ9:CT9" si="29">+SUM(CJ10:CJ16)</f>
        <v>97.400495030000059</v>
      </c>
      <c r="CK9" s="518">
        <f t="shared" si="29"/>
        <v>86.819000140000014</v>
      </c>
      <c r="CL9" s="518">
        <f t="shared" si="29"/>
        <v>39.364894030000002</v>
      </c>
      <c r="CM9" s="518">
        <f t="shared" si="29"/>
        <v>87.521366629999918</v>
      </c>
      <c r="CN9" s="518">
        <f t="shared" si="29"/>
        <v>92.000347470000079</v>
      </c>
      <c r="CO9" s="518">
        <f t="shared" si="29"/>
        <v>34.703872399999966</v>
      </c>
      <c r="CP9" s="518">
        <f t="shared" si="29"/>
        <v>87.784262400000046</v>
      </c>
      <c r="CQ9" s="518">
        <f t="shared" si="29"/>
        <v>88.54036138999993</v>
      </c>
      <c r="CR9" s="518">
        <f t="shared" si="29"/>
        <v>39.741321410000054</v>
      </c>
      <c r="CS9" s="518">
        <f t="shared" si="29"/>
        <v>86.686490009999986</v>
      </c>
      <c r="CT9" s="518">
        <f t="shared" si="29"/>
        <v>73.903215930000016</v>
      </c>
      <c r="CU9" s="518">
        <f t="shared" si="6"/>
        <v>850.63265797999998</v>
      </c>
      <c r="CV9" s="519"/>
      <c r="CW9" s="518">
        <f>+SUM(CW10:CW16)</f>
        <v>61.238694549999899</v>
      </c>
      <c r="CX9" s="518">
        <f t="shared" ref="CX9:DH9" si="30">+SUM(CX10:CX16)</f>
        <v>112.98118650000009</v>
      </c>
      <c r="CY9" s="518">
        <f t="shared" si="30"/>
        <v>35.433898869999901</v>
      </c>
      <c r="CZ9" s="518">
        <f t="shared" si="30"/>
        <v>27.385518100000013</v>
      </c>
      <c r="DA9" s="518">
        <f t="shared" si="30"/>
        <v>58.389408160000002</v>
      </c>
      <c r="DB9" s="518">
        <f t="shared" si="30"/>
        <v>12.895528080000091</v>
      </c>
      <c r="DC9" s="518">
        <f t="shared" si="30"/>
        <v>9.548356359999957</v>
      </c>
      <c r="DD9" s="518">
        <f t="shared" si="30"/>
        <v>62.063122430000021</v>
      </c>
      <c r="DE9" s="518">
        <f t="shared" si="30"/>
        <v>9.656161599999967</v>
      </c>
      <c r="DF9" s="518">
        <f t="shared" si="30"/>
        <v>9.4127124899999899</v>
      </c>
      <c r="DG9" s="518">
        <f t="shared" si="30"/>
        <v>61.874667939999981</v>
      </c>
      <c r="DH9" s="518">
        <f t="shared" si="30"/>
        <v>12.871626560000109</v>
      </c>
      <c r="DI9" s="518">
        <f t="shared" si="7"/>
        <v>473.75088163999999</v>
      </c>
      <c r="DJ9" s="519"/>
      <c r="DK9" s="518">
        <f>+SUM(DK10:DK16)</f>
        <v>32.272690709999821</v>
      </c>
      <c r="DL9" s="518">
        <f t="shared" ref="DL9:DV9" si="31">+SUM(DL10:DL16)</f>
        <v>84.256754120000139</v>
      </c>
      <c r="DM9" s="518">
        <f t="shared" si="31"/>
        <v>32.454422489999949</v>
      </c>
      <c r="DN9" s="518">
        <f t="shared" si="31"/>
        <v>31.554106800000046</v>
      </c>
      <c r="DO9" s="518">
        <f t="shared" si="31"/>
        <v>27.158913079999969</v>
      </c>
      <c r="DP9" s="518">
        <f t="shared" si="31"/>
        <v>14.918238999999975</v>
      </c>
      <c r="DQ9" s="518">
        <f t="shared" si="31"/>
        <v>29.345618450000064</v>
      </c>
      <c r="DR9" s="518">
        <f t="shared" si="31"/>
        <v>17.365782620000004</v>
      </c>
      <c r="DS9" s="518">
        <f t="shared" si="31"/>
        <v>17.053949759999959</v>
      </c>
      <c r="DT9" s="518">
        <f t="shared" si="31"/>
        <v>16.98154143999999</v>
      </c>
      <c r="DU9" s="518">
        <f t="shared" si="31"/>
        <v>17.989148310000058</v>
      </c>
      <c r="DV9" s="518">
        <f t="shared" si="31"/>
        <v>15.677404349999975</v>
      </c>
      <c r="DW9" s="518">
        <f t="shared" si="8"/>
        <v>337.02857112999999</v>
      </c>
      <c r="DX9" s="519"/>
      <c r="DY9" s="518">
        <f>+SUM(DY10:DY16)</f>
        <v>8.0212943000000223</v>
      </c>
      <c r="DZ9" s="518">
        <f t="shared" ref="DZ9:EJ9" si="32">+SUM(DZ10:DZ16)</f>
        <v>8.1077272799999598</v>
      </c>
      <c r="EA9" s="518">
        <f t="shared" si="32"/>
        <v>7.6856984200000298</v>
      </c>
      <c r="EB9" s="518">
        <f t="shared" si="32"/>
        <v>7.831180809999978</v>
      </c>
      <c r="EC9" s="518">
        <f t="shared" si="32"/>
        <v>10.10085192999999</v>
      </c>
      <c r="ED9" s="518">
        <f t="shared" si="32"/>
        <v>10.705742205999998</v>
      </c>
      <c r="EE9" s="518">
        <f t="shared" si="32"/>
        <v>8.0000215400000094</v>
      </c>
      <c r="EF9" s="518">
        <f t="shared" si="32"/>
        <v>8.3811056600000136</v>
      </c>
      <c r="EG9" s="518">
        <f t="shared" si="32"/>
        <v>8.330944629999955</v>
      </c>
      <c r="EH9" s="518">
        <f t="shared" si="32"/>
        <v>8.5677792900000735</v>
      </c>
      <c r="EI9" s="518">
        <f t="shared" si="32"/>
        <v>12.878668259999948</v>
      </c>
      <c r="EJ9" s="518">
        <f t="shared" si="32"/>
        <v>22.292192100000015</v>
      </c>
      <c r="EK9" s="518">
        <f t="shared" si="9"/>
        <v>120.903206426</v>
      </c>
      <c r="EL9" s="519"/>
      <c r="EM9" s="518">
        <f>+SUM(EM10:EM16)</f>
        <v>7.5595771799999625</v>
      </c>
      <c r="EN9" s="518">
        <f t="shared" ref="EN9:EX9" si="33">+SUM(EN10:EN16)</f>
        <v>6.1328697999999919</v>
      </c>
      <c r="EO9" s="518">
        <f t="shared" si="33"/>
        <v>6.9870373800000394</v>
      </c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20.679484359999993</v>
      </c>
      <c r="EZ9" s="519"/>
    </row>
    <row r="10" spans="2:156" ht="15.75" x14ac:dyDescent="0.25">
      <c r="B10" s="695" t="s">
        <v>680</v>
      </c>
      <c r="C10" s="518">
        <v>0</v>
      </c>
      <c r="D10" s="518">
        <v>0</v>
      </c>
      <c r="E10" s="518">
        <v>2.4670392199999998</v>
      </c>
      <c r="F10" s="518">
        <v>4.6584723600000011</v>
      </c>
      <c r="G10" s="518">
        <v>0.52631578999999995</v>
      </c>
      <c r="H10" s="518">
        <v>2.6123017000000002</v>
      </c>
      <c r="I10" s="518">
        <v>0</v>
      </c>
      <c r="J10" s="518">
        <v>0</v>
      </c>
      <c r="K10" s="518">
        <v>2.4670392099999998</v>
      </c>
      <c r="L10" s="518">
        <v>4.6584723600000011</v>
      </c>
      <c r="M10" s="518">
        <v>0.52631578999999995</v>
      </c>
      <c r="N10" s="518">
        <v>2.6123017000000002</v>
      </c>
      <c r="O10" s="518">
        <f t="shared" si="0"/>
        <v>20.528258130000001</v>
      </c>
      <c r="P10" s="519"/>
      <c r="Q10" s="518">
        <v>0</v>
      </c>
      <c r="R10" s="518">
        <v>0</v>
      </c>
      <c r="S10" s="518">
        <v>2.4670392099999998</v>
      </c>
      <c r="T10" s="518">
        <v>4.6584723600000011</v>
      </c>
      <c r="U10" s="518">
        <v>0.52631578999999995</v>
      </c>
      <c r="V10" s="518">
        <v>4.2953593599999991</v>
      </c>
      <c r="W10" s="518">
        <v>0</v>
      </c>
      <c r="X10" s="518">
        <v>0</v>
      </c>
      <c r="Y10" s="518">
        <v>2.4670392099999998</v>
      </c>
      <c r="Z10" s="518">
        <v>4.6584723600000011</v>
      </c>
      <c r="AA10" s="518">
        <v>0.52631578999999995</v>
      </c>
      <c r="AB10" s="518">
        <v>4.35120839</v>
      </c>
      <c r="AC10" s="518">
        <f t="shared" si="1"/>
        <v>23.950222469999996</v>
      </c>
      <c r="AD10" s="519"/>
      <c r="AE10" s="518">
        <v>0</v>
      </c>
      <c r="AF10" s="518">
        <v>0</v>
      </c>
      <c r="AG10" s="518">
        <v>2.4670392099999998</v>
      </c>
      <c r="AH10" s="518">
        <v>4.6584723600000011</v>
      </c>
      <c r="AI10" s="518">
        <v>0.52631578999999995</v>
      </c>
      <c r="AJ10" s="518">
        <v>4.3811360199999996</v>
      </c>
      <c r="AK10" s="518">
        <v>0</v>
      </c>
      <c r="AL10" s="518">
        <v>0</v>
      </c>
      <c r="AM10" s="518">
        <v>2.4670392099999998</v>
      </c>
      <c r="AN10" s="518">
        <v>4.6584723600000011</v>
      </c>
      <c r="AO10" s="518">
        <v>0.52631578999999995</v>
      </c>
      <c r="AP10" s="518">
        <v>4.3811360199999996</v>
      </c>
      <c r="AQ10" s="518">
        <f t="shared" si="2"/>
        <v>24.065926759999996</v>
      </c>
      <c r="AR10" s="519"/>
      <c r="AS10" s="518">
        <v>0</v>
      </c>
      <c r="AT10" s="518">
        <v>0</v>
      </c>
      <c r="AU10" s="518">
        <v>2.4670392200000002</v>
      </c>
      <c r="AV10" s="518">
        <v>4.6584723600000011</v>
      </c>
      <c r="AW10" s="518">
        <v>0.52631578999999995</v>
      </c>
      <c r="AX10" s="518">
        <v>4.3811360199999996</v>
      </c>
      <c r="AY10" s="518">
        <v>0</v>
      </c>
      <c r="AZ10" s="518">
        <v>0</v>
      </c>
      <c r="BA10" s="518">
        <v>0.43286002000000001</v>
      </c>
      <c r="BB10" s="518">
        <v>4.6584723600000011</v>
      </c>
      <c r="BC10" s="518">
        <v>0.52631578999999995</v>
      </c>
      <c r="BD10" s="518">
        <v>4.3811360199999996</v>
      </c>
      <c r="BE10" s="518">
        <f t="shared" si="3"/>
        <v>22.031747580000001</v>
      </c>
      <c r="BF10" s="519"/>
      <c r="BG10" s="518">
        <v>0</v>
      </c>
      <c r="BH10" s="518">
        <v>0</v>
      </c>
      <c r="BI10" s="518">
        <v>0.43286002000000001</v>
      </c>
      <c r="BJ10" s="518">
        <v>4.6584723600000011</v>
      </c>
      <c r="BK10" s="518">
        <v>0.52631578999999995</v>
      </c>
      <c r="BL10" s="518">
        <v>4.3811360199999996</v>
      </c>
      <c r="BM10" s="518">
        <v>0</v>
      </c>
      <c r="BN10" s="518">
        <v>0</v>
      </c>
      <c r="BO10" s="518">
        <v>0.43286002000000001</v>
      </c>
      <c r="BP10" s="518">
        <v>4.6584723600000011</v>
      </c>
      <c r="BQ10" s="518">
        <v>0.52631578999999995</v>
      </c>
      <c r="BR10" s="518">
        <v>4.3811360199999996</v>
      </c>
      <c r="BS10" s="518">
        <f t="shared" si="4"/>
        <v>19.997568380000001</v>
      </c>
      <c r="BT10" s="519"/>
      <c r="BU10" s="518">
        <v>0</v>
      </c>
      <c r="BV10" s="518">
        <v>0</v>
      </c>
      <c r="BW10" s="518">
        <v>0.43286002000000001</v>
      </c>
      <c r="BX10" s="518">
        <v>4.6584723600000011</v>
      </c>
      <c r="BY10" s="518">
        <v>0.52631578999999995</v>
      </c>
      <c r="BZ10" s="518">
        <v>4.3811360199999996</v>
      </c>
      <c r="CA10" s="518">
        <v>0</v>
      </c>
      <c r="CB10" s="518">
        <v>0</v>
      </c>
      <c r="CC10" s="518">
        <v>0.43286002000000001</v>
      </c>
      <c r="CD10" s="518">
        <v>4.6584723600000011</v>
      </c>
      <c r="CE10" s="518">
        <v>0.52631578999999995</v>
      </c>
      <c r="CF10" s="518">
        <v>4.3811360199999996</v>
      </c>
      <c r="CG10" s="518">
        <f t="shared" si="5"/>
        <v>19.997568380000001</v>
      </c>
      <c r="CH10" s="519"/>
      <c r="CI10" s="518">
        <v>0</v>
      </c>
      <c r="CJ10" s="518">
        <v>0</v>
      </c>
      <c r="CK10" s="518">
        <v>0.43286002000000001</v>
      </c>
      <c r="CL10" s="518">
        <v>4.6584723600000011</v>
      </c>
      <c r="CM10" s="518">
        <v>0.52631578999999995</v>
      </c>
      <c r="CN10" s="518">
        <v>4.3811360199999996</v>
      </c>
      <c r="CO10" s="518">
        <v>0</v>
      </c>
      <c r="CP10" s="518">
        <v>0</v>
      </c>
      <c r="CQ10" s="518">
        <v>0.43286002000000001</v>
      </c>
      <c r="CR10" s="518">
        <v>4.6584722899999997</v>
      </c>
      <c r="CS10" s="518">
        <v>0.52631578999999995</v>
      </c>
      <c r="CT10" s="518">
        <v>4.3811360199999996</v>
      </c>
      <c r="CU10" s="518">
        <f t="shared" si="6"/>
        <v>19.997568309999998</v>
      </c>
      <c r="CV10" s="519"/>
      <c r="CW10" s="518">
        <v>0</v>
      </c>
      <c r="CX10" s="518">
        <v>0</v>
      </c>
      <c r="CY10" s="518">
        <v>0.43286002000000001</v>
      </c>
      <c r="CZ10" s="518">
        <v>0</v>
      </c>
      <c r="DA10" s="518">
        <v>0.52631578999999995</v>
      </c>
      <c r="DB10" s="518">
        <v>4.3811360199999996</v>
      </c>
      <c r="DC10" s="518">
        <v>0</v>
      </c>
      <c r="DD10" s="518">
        <v>0</v>
      </c>
      <c r="DE10" s="518">
        <v>0.43286002000000001</v>
      </c>
      <c r="DF10" s="518">
        <v>0</v>
      </c>
      <c r="DG10" s="518">
        <v>0.52631578999999995</v>
      </c>
      <c r="DH10" s="518">
        <v>4.3811360199999996</v>
      </c>
      <c r="DI10" s="518">
        <f t="shared" si="7"/>
        <v>10.680623659999998</v>
      </c>
      <c r="DJ10" s="519"/>
      <c r="DK10" s="518">
        <v>0</v>
      </c>
      <c r="DL10" s="518">
        <v>0</v>
      </c>
      <c r="DM10" s="518">
        <v>0.43286002000000001</v>
      </c>
      <c r="DN10" s="518">
        <v>0</v>
      </c>
      <c r="DO10" s="518">
        <v>0.52631578999999995</v>
      </c>
      <c r="DP10" s="518">
        <v>4.3811360199999996</v>
      </c>
      <c r="DQ10" s="518">
        <v>0</v>
      </c>
      <c r="DR10" s="518">
        <v>0</v>
      </c>
      <c r="DS10" s="518">
        <v>0.43286002000000001</v>
      </c>
      <c r="DT10" s="518">
        <v>0</v>
      </c>
      <c r="DU10" s="518">
        <v>0.52631577000000007</v>
      </c>
      <c r="DV10" s="518">
        <v>4.3811360199999996</v>
      </c>
      <c r="DW10" s="518">
        <f t="shared" si="8"/>
        <v>10.680623639999999</v>
      </c>
      <c r="DX10" s="519"/>
      <c r="DY10" s="518">
        <v>0</v>
      </c>
      <c r="DZ10" s="518">
        <v>0</v>
      </c>
      <c r="EA10" s="518">
        <v>0.43286002000000001</v>
      </c>
      <c r="EB10" s="518">
        <v>0</v>
      </c>
      <c r="EC10" s="518">
        <v>0</v>
      </c>
      <c r="ED10" s="518">
        <v>4.381136016000001</v>
      </c>
      <c r="EE10" s="518">
        <v>0</v>
      </c>
      <c r="EF10" s="518">
        <v>0</v>
      </c>
      <c r="EG10" s="518">
        <v>0.43286002000000001</v>
      </c>
      <c r="EH10" s="518">
        <v>0</v>
      </c>
      <c r="EI10" s="518">
        <v>0</v>
      </c>
      <c r="EJ10" s="518">
        <v>14.137233459999999</v>
      </c>
      <c r="EK10" s="518">
        <f t="shared" si="9"/>
        <v>19.384089516</v>
      </c>
      <c r="EL10" s="519"/>
      <c r="EM10" s="518">
        <v>0</v>
      </c>
      <c r="EN10" s="518">
        <v>0</v>
      </c>
      <c r="EO10" s="518">
        <v>0.43286002000000001</v>
      </c>
      <c r="EP10" s="518"/>
      <c r="EQ10" s="518"/>
      <c r="ER10" s="518"/>
      <c r="ES10" s="518"/>
      <c r="ET10" s="518"/>
      <c r="EU10" s="518"/>
      <c r="EV10" s="518"/>
      <c r="EW10" s="518"/>
      <c r="EX10" s="518"/>
      <c r="EY10" s="518">
        <f t="shared" si="10"/>
        <v>0.43286002000000001</v>
      </c>
      <c r="EZ10" s="519"/>
    </row>
    <row r="11" spans="2:156" ht="15.75" x14ac:dyDescent="0.25">
      <c r="B11" s="695" t="s">
        <v>37</v>
      </c>
      <c r="C11" s="518">
        <v>0</v>
      </c>
      <c r="D11" s="518">
        <v>0</v>
      </c>
      <c r="E11" s="518">
        <v>1.4587329999999999E-2</v>
      </c>
      <c r="F11" s="518">
        <v>1.318647E-2</v>
      </c>
      <c r="G11" s="518">
        <v>0</v>
      </c>
      <c r="H11" s="518">
        <v>0</v>
      </c>
      <c r="I11" s="518">
        <v>0</v>
      </c>
      <c r="J11" s="518">
        <v>0</v>
      </c>
      <c r="K11" s="518">
        <v>1.5802940000000001E-2</v>
      </c>
      <c r="L11" s="518">
        <v>1.3944700000000001E-2</v>
      </c>
      <c r="M11" s="518">
        <v>0</v>
      </c>
      <c r="N11" s="518">
        <v>0</v>
      </c>
      <c r="O11" s="518">
        <f t="shared" si="0"/>
        <v>5.7521440000000007E-2</v>
      </c>
      <c r="P11" s="519"/>
      <c r="Q11" s="518">
        <v>0</v>
      </c>
      <c r="R11" s="518">
        <v>0</v>
      </c>
      <c r="S11" s="518">
        <v>1.7018549999999997E-2</v>
      </c>
      <c r="T11" s="518">
        <v>1.476885E-2</v>
      </c>
      <c r="U11" s="518">
        <v>0</v>
      </c>
      <c r="V11" s="518">
        <v>0</v>
      </c>
      <c r="W11" s="518">
        <v>0</v>
      </c>
      <c r="X11" s="518">
        <v>0</v>
      </c>
      <c r="Y11" s="518">
        <v>1.8234159999999999E-2</v>
      </c>
      <c r="Z11" s="518">
        <v>1.5560040000000001E-2</v>
      </c>
      <c r="AA11" s="518">
        <v>0</v>
      </c>
      <c r="AB11" s="518">
        <v>0</v>
      </c>
      <c r="AC11" s="518">
        <f t="shared" si="1"/>
        <v>6.558159999999999E-2</v>
      </c>
      <c r="AD11" s="519"/>
      <c r="AE11" s="518">
        <v>0</v>
      </c>
      <c r="AF11" s="518">
        <v>0</v>
      </c>
      <c r="AG11" s="518">
        <v>1.950503E-2</v>
      </c>
      <c r="AH11" s="518">
        <v>1.638419E-2</v>
      </c>
      <c r="AI11" s="518">
        <v>0</v>
      </c>
      <c r="AJ11" s="518">
        <v>0</v>
      </c>
      <c r="AK11" s="518">
        <v>0</v>
      </c>
      <c r="AL11" s="518">
        <v>0</v>
      </c>
      <c r="AM11" s="518">
        <v>2.0775890000000002E-2</v>
      </c>
      <c r="AN11" s="518">
        <v>1.7208350000000001E-2</v>
      </c>
      <c r="AO11" s="518">
        <v>0</v>
      </c>
      <c r="AP11" s="518">
        <v>0</v>
      </c>
      <c r="AQ11" s="518">
        <f t="shared" si="2"/>
        <v>7.3873460000000002E-2</v>
      </c>
      <c r="AR11" s="519"/>
      <c r="AS11" s="518">
        <v>0</v>
      </c>
      <c r="AT11" s="518">
        <v>0</v>
      </c>
      <c r="AU11" s="518">
        <v>2.2102009999999998E-2</v>
      </c>
      <c r="AV11" s="518">
        <v>1.80325E-2</v>
      </c>
      <c r="AW11" s="518">
        <v>0</v>
      </c>
      <c r="AX11" s="518">
        <v>0</v>
      </c>
      <c r="AY11" s="518">
        <v>0</v>
      </c>
      <c r="AZ11" s="518">
        <v>0</v>
      </c>
      <c r="BA11" s="518">
        <v>2.3372880000000002E-2</v>
      </c>
      <c r="BB11" s="518">
        <v>1.8856660000000001E-2</v>
      </c>
      <c r="BC11" s="518">
        <v>0</v>
      </c>
      <c r="BD11" s="518">
        <v>0</v>
      </c>
      <c r="BE11" s="518">
        <f t="shared" si="3"/>
        <v>8.2364049999999994E-2</v>
      </c>
      <c r="BF11" s="519"/>
      <c r="BG11" s="518">
        <v>0</v>
      </c>
      <c r="BH11" s="518">
        <v>0</v>
      </c>
      <c r="BI11" s="518">
        <v>2.4754249999999998E-2</v>
      </c>
      <c r="BJ11" s="518">
        <v>1.971378E-2</v>
      </c>
      <c r="BK11" s="518">
        <v>0</v>
      </c>
      <c r="BL11" s="518">
        <v>0</v>
      </c>
      <c r="BM11" s="518">
        <v>0</v>
      </c>
      <c r="BN11" s="518">
        <v>0</v>
      </c>
      <c r="BO11" s="518">
        <v>2.608038E-2</v>
      </c>
      <c r="BP11" s="518">
        <v>0</v>
      </c>
      <c r="BQ11" s="518">
        <v>2.0570900000000003E-2</v>
      </c>
      <c r="BR11" s="518">
        <v>0</v>
      </c>
      <c r="BS11" s="518">
        <f t="shared" si="4"/>
        <v>9.1119310000000009E-2</v>
      </c>
      <c r="BT11" s="519"/>
      <c r="BU11" s="518">
        <v>0</v>
      </c>
      <c r="BV11" s="518">
        <v>0</v>
      </c>
      <c r="BW11" s="518">
        <v>2.746175E-2</v>
      </c>
      <c r="BX11" s="518">
        <v>2.1460990000000003E-2</v>
      </c>
      <c r="BY11" s="518">
        <v>0</v>
      </c>
      <c r="BZ11" s="518">
        <v>0</v>
      </c>
      <c r="CA11" s="518">
        <v>0</v>
      </c>
      <c r="CB11" s="518">
        <v>0</v>
      </c>
      <c r="CC11" s="518">
        <v>2.884314E-2</v>
      </c>
      <c r="CD11" s="518">
        <v>2.2318349999999997E-2</v>
      </c>
      <c r="CE11" s="518">
        <v>0</v>
      </c>
      <c r="CF11" s="518">
        <v>0</v>
      </c>
      <c r="CG11" s="518">
        <f t="shared" si="5"/>
        <v>0.10008423000000001</v>
      </c>
      <c r="CH11" s="519"/>
      <c r="CI11" s="518">
        <v>0</v>
      </c>
      <c r="CJ11" s="518">
        <v>0</v>
      </c>
      <c r="CK11" s="518">
        <v>3.0224499999999998E-2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3.1605870000000001E-2</v>
      </c>
      <c r="CR11" s="518">
        <v>0</v>
      </c>
      <c r="CS11" s="518">
        <v>0</v>
      </c>
      <c r="CT11" s="518">
        <v>0</v>
      </c>
      <c r="CU11" s="518">
        <f t="shared" si="6"/>
        <v>6.1830369999999996E-2</v>
      </c>
      <c r="CV11" s="519"/>
      <c r="CW11" s="518">
        <v>0</v>
      </c>
      <c r="CX11" s="518">
        <v>0</v>
      </c>
      <c r="CY11" s="518">
        <v>3.3042509999999997E-2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3.4479139999999998E-2</v>
      </c>
      <c r="DF11" s="518">
        <v>0</v>
      </c>
      <c r="DG11" s="518">
        <v>0</v>
      </c>
      <c r="DH11" s="518">
        <v>0</v>
      </c>
      <c r="DI11" s="518">
        <f t="shared" si="7"/>
        <v>6.7521649999999989E-2</v>
      </c>
      <c r="DJ11" s="519"/>
      <c r="DK11" s="518">
        <v>0</v>
      </c>
      <c r="DL11" s="518">
        <v>0</v>
      </c>
      <c r="DM11" s="518">
        <v>3.5971019999999992E-2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3.7407719999999998E-2</v>
      </c>
      <c r="DT11" s="518">
        <v>0</v>
      </c>
      <c r="DU11" s="518">
        <v>0</v>
      </c>
      <c r="DV11" s="518">
        <v>0</v>
      </c>
      <c r="DW11" s="518">
        <f t="shared" si="8"/>
        <v>7.3378739999999998E-2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0.14306556000000001</v>
      </c>
      <c r="EF11" s="518">
        <v>0</v>
      </c>
      <c r="EG11" s="518">
        <v>0</v>
      </c>
      <c r="EH11" s="518">
        <v>0</v>
      </c>
      <c r="EI11" s="518">
        <v>2.3333333299999999</v>
      </c>
      <c r="EJ11" s="518">
        <v>0</v>
      </c>
      <c r="EK11" s="518">
        <f t="shared" si="9"/>
        <v>2.47639889</v>
      </c>
      <c r="EL11" s="519"/>
      <c r="EM11" s="518">
        <v>0</v>
      </c>
      <c r="EN11" s="518">
        <v>0</v>
      </c>
      <c r="EO11" s="518">
        <v>0</v>
      </c>
      <c r="EP11" s="518"/>
      <c r="EQ11" s="518"/>
      <c r="ER11" s="518"/>
      <c r="ES11" s="518"/>
      <c r="ET11" s="518"/>
      <c r="EU11" s="518"/>
      <c r="EV11" s="518"/>
      <c r="EW11" s="518"/>
      <c r="EX11" s="518"/>
      <c r="EY11" s="518">
        <f t="shared" si="10"/>
        <v>0</v>
      </c>
      <c r="EZ11" s="519"/>
    </row>
    <row r="12" spans="2:156" ht="15.75" x14ac:dyDescent="0.25">
      <c r="B12" s="695" t="s">
        <v>54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41</v>
      </c>
      <c r="AX12" s="518">
        <v>0</v>
      </c>
      <c r="AY12" s="518">
        <v>0</v>
      </c>
      <c r="AZ12" s="518">
        <v>41</v>
      </c>
      <c r="BA12" s="518">
        <v>0</v>
      </c>
      <c r="BB12" s="518">
        <v>0</v>
      </c>
      <c r="BC12" s="518">
        <v>41</v>
      </c>
      <c r="BD12" s="518">
        <v>0</v>
      </c>
      <c r="BE12" s="518">
        <f t="shared" si="3"/>
        <v>123</v>
      </c>
      <c r="BF12" s="519"/>
      <c r="BG12" s="518">
        <v>0</v>
      </c>
      <c r="BH12" s="518">
        <v>41</v>
      </c>
      <c r="BI12" s="518">
        <v>0</v>
      </c>
      <c r="BJ12" s="518">
        <v>0</v>
      </c>
      <c r="BK12" s="518">
        <v>41</v>
      </c>
      <c r="BL12" s="518">
        <v>0</v>
      </c>
      <c r="BM12" s="518">
        <v>0</v>
      </c>
      <c r="BN12" s="518">
        <v>41</v>
      </c>
      <c r="BO12" s="518">
        <v>0</v>
      </c>
      <c r="BP12" s="518">
        <v>0</v>
      </c>
      <c r="BQ12" s="518">
        <v>41</v>
      </c>
      <c r="BR12" s="518">
        <v>0</v>
      </c>
      <c r="BS12" s="518">
        <f t="shared" si="4"/>
        <v>164</v>
      </c>
      <c r="BT12" s="519"/>
      <c r="BU12" s="518">
        <v>0</v>
      </c>
      <c r="BV12" s="518">
        <v>52.5</v>
      </c>
      <c r="BW12" s="518">
        <v>0</v>
      </c>
      <c r="BX12" s="518">
        <v>0</v>
      </c>
      <c r="BY12" s="518">
        <v>52.5</v>
      </c>
      <c r="BZ12" s="518">
        <v>0</v>
      </c>
      <c r="CA12" s="518">
        <v>0</v>
      </c>
      <c r="CB12" s="518">
        <v>52.5</v>
      </c>
      <c r="CC12" s="518">
        <v>0</v>
      </c>
      <c r="CD12" s="518">
        <v>0</v>
      </c>
      <c r="CE12" s="518">
        <v>52.5</v>
      </c>
      <c r="CF12" s="518">
        <v>0</v>
      </c>
      <c r="CG12" s="518">
        <f t="shared" si="5"/>
        <v>210</v>
      </c>
      <c r="CH12" s="519"/>
      <c r="CI12" s="518">
        <v>0</v>
      </c>
      <c r="CJ12" s="518">
        <v>52.5</v>
      </c>
      <c r="CK12" s="518">
        <v>0</v>
      </c>
      <c r="CL12" s="518">
        <v>0</v>
      </c>
      <c r="CM12" s="518">
        <v>52.5</v>
      </c>
      <c r="CN12" s="518">
        <v>0</v>
      </c>
      <c r="CO12" s="518">
        <v>0</v>
      </c>
      <c r="CP12" s="518">
        <v>52.5</v>
      </c>
      <c r="CQ12" s="518">
        <v>0</v>
      </c>
      <c r="CR12" s="518">
        <v>0</v>
      </c>
      <c r="CS12" s="518">
        <v>52.5</v>
      </c>
      <c r="CT12" s="518">
        <v>0</v>
      </c>
      <c r="CU12" s="518">
        <f t="shared" si="6"/>
        <v>210</v>
      </c>
      <c r="CV12" s="519"/>
      <c r="CW12" s="518">
        <v>0</v>
      </c>
      <c r="CX12" s="518">
        <v>52.5</v>
      </c>
      <c r="CY12" s="518">
        <v>0</v>
      </c>
      <c r="CZ12" s="518">
        <v>0</v>
      </c>
      <c r="DA12" s="518">
        <v>52.5</v>
      </c>
      <c r="DB12" s="518">
        <v>0</v>
      </c>
      <c r="DC12" s="518">
        <v>0</v>
      </c>
      <c r="DD12" s="518">
        <v>52.5</v>
      </c>
      <c r="DE12" s="518">
        <v>0</v>
      </c>
      <c r="DF12" s="518">
        <v>0</v>
      </c>
      <c r="DG12" s="518">
        <v>52.5</v>
      </c>
      <c r="DH12" s="518">
        <v>0</v>
      </c>
      <c r="DI12" s="518">
        <f t="shared" si="7"/>
        <v>210</v>
      </c>
      <c r="DJ12" s="519"/>
      <c r="DK12" s="518">
        <v>0</v>
      </c>
      <c r="DL12" s="518">
        <v>53</v>
      </c>
      <c r="DM12" s="518">
        <v>0</v>
      </c>
      <c r="DN12" s="518">
        <v>0</v>
      </c>
      <c r="DO12" s="518">
        <v>0.80645160999999999</v>
      </c>
      <c r="DP12" s="518">
        <v>0</v>
      </c>
      <c r="DQ12" s="518">
        <v>0</v>
      </c>
      <c r="DR12" s="518">
        <v>0.45</v>
      </c>
      <c r="DS12" s="518">
        <v>0</v>
      </c>
      <c r="DT12" s="518">
        <v>0</v>
      </c>
      <c r="DU12" s="518">
        <v>0.80645160999999999</v>
      </c>
      <c r="DV12" s="518">
        <v>0</v>
      </c>
      <c r="DW12" s="518">
        <f t="shared" si="8"/>
        <v>55.06290322000001</v>
      </c>
      <c r="DX12" s="519"/>
      <c r="DY12" s="518">
        <v>0</v>
      </c>
      <c r="DZ12" s="518">
        <v>0.45</v>
      </c>
      <c r="EA12" s="518">
        <v>0</v>
      </c>
      <c r="EB12" s="518">
        <v>0</v>
      </c>
      <c r="EC12" s="518">
        <v>1.9731182700000001</v>
      </c>
      <c r="ED12" s="518">
        <v>0</v>
      </c>
      <c r="EE12" s="518">
        <v>0</v>
      </c>
      <c r="EF12" s="518">
        <v>0.45</v>
      </c>
      <c r="EG12" s="518">
        <v>0</v>
      </c>
      <c r="EH12" s="518">
        <v>0.33333333000000004</v>
      </c>
      <c r="EI12" s="518">
        <v>2.5248424100000002</v>
      </c>
      <c r="EJ12" s="518">
        <v>0</v>
      </c>
      <c r="EK12" s="518">
        <f t="shared" si="9"/>
        <v>5.7312940100000009</v>
      </c>
      <c r="EL12" s="519"/>
      <c r="EM12" s="518">
        <v>0</v>
      </c>
      <c r="EN12" s="518">
        <v>0.45</v>
      </c>
      <c r="EO12" s="518">
        <v>0</v>
      </c>
      <c r="EP12" s="518"/>
      <c r="EQ12" s="518"/>
      <c r="ER12" s="518"/>
      <c r="ES12" s="518"/>
      <c r="ET12" s="518"/>
      <c r="EU12" s="518"/>
      <c r="EV12" s="518"/>
      <c r="EW12" s="518"/>
      <c r="EX12" s="518"/>
      <c r="EY12" s="518">
        <f t="shared" si="10"/>
        <v>0.45</v>
      </c>
      <c r="EZ12" s="519"/>
    </row>
    <row r="13" spans="2:156" ht="15.75" x14ac:dyDescent="0.25">
      <c r="B13" s="695" t="s">
        <v>699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</v>
      </c>
      <c r="BP13" s="518">
        <v>0</v>
      </c>
      <c r="BQ13" s="518">
        <v>0</v>
      </c>
      <c r="BR13" s="518">
        <v>0</v>
      </c>
      <c r="BS13" s="518">
        <f t="shared" si="4"/>
        <v>0</v>
      </c>
      <c r="BT13" s="519"/>
      <c r="BU13" s="518">
        <v>0</v>
      </c>
      <c r="BV13" s="518">
        <v>0</v>
      </c>
      <c r="BW13" s="518">
        <v>29.602154019999997</v>
      </c>
      <c r="BX13" s="518">
        <v>29.602154019999997</v>
      </c>
      <c r="BY13" s="518">
        <v>29.602154019999997</v>
      </c>
      <c r="BZ13" s="518">
        <v>29.602154019999997</v>
      </c>
      <c r="CA13" s="518">
        <v>29.602154019999997</v>
      </c>
      <c r="CB13" s="518">
        <v>29.602154019999997</v>
      </c>
      <c r="CC13" s="518">
        <v>29.602154019999997</v>
      </c>
      <c r="CD13" s="518">
        <v>29.602154019999997</v>
      </c>
      <c r="CE13" s="518">
        <v>29.602154019999997</v>
      </c>
      <c r="CF13" s="518">
        <v>29.602154019999997</v>
      </c>
      <c r="CG13" s="518">
        <f t="shared" si="5"/>
        <v>296.02154019999995</v>
      </c>
      <c r="CH13" s="519"/>
      <c r="CI13" s="518">
        <v>29.602154019999997</v>
      </c>
      <c r="CJ13" s="518">
        <v>29.602154030000001</v>
      </c>
      <c r="CK13" s="518">
        <v>26.278331670000004</v>
      </c>
      <c r="CL13" s="518">
        <v>26.278331670000004</v>
      </c>
      <c r="CM13" s="518">
        <v>26.278331670000004</v>
      </c>
      <c r="CN13" s="518">
        <v>26.278331670000004</v>
      </c>
      <c r="CO13" s="518">
        <v>26.278331670000004</v>
      </c>
      <c r="CP13" s="518">
        <v>26.278331670000004</v>
      </c>
      <c r="CQ13" s="518">
        <v>26.278331670000004</v>
      </c>
      <c r="CR13" s="518">
        <v>26.278331670000004</v>
      </c>
      <c r="CS13" s="518">
        <v>26.278331670000004</v>
      </c>
      <c r="CT13" s="518">
        <v>51.278331709999996</v>
      </c>
      <c r="CU13" s="518">
        <f t="shared" si="6"/>
        <v>346.98762478999998</v>
      </c>
      <c r="CV13" s="519"/>
      <c r="CW13" s="518">
        <v>51.278331709999996</v>
      </c>
      <c r="CX13" s="518">
        <v>51.278332110000001</v>
      </c>
      <c r="CY13" s="518">
        <v>25</v>
      </c>
      <c r="CZ13" s="518">
        <v>25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152.55666381999998</v>
      </c>
      <c r="DJ13" s="519"/>
      <c r="DK13" s="518">
        <v>23.3</v>
      </c>
      <c r="DL13" s="518">
        <v>23.3</v>
      </c>
      <c r="DM13" s="518">
        <v>23.3</v>
      </c>
      <c r="DN13" s="518">
        <v>23.3</v>
      </c>
      <c r="DO13" s="518">
        <v>23.5</v>
      </c>
      <c r="DP13" s="518">
        <v>8.3000000000000007</v>
      </c>
      <c r="DQ13" s="518">
        <v>8.3000000000000007</v>
      </c>
      <c r="DR13" s="518">
        <v>8.3000000000000007</v>
      </c>
      <c r="DS13" s="518">
        <v>8.3000000000000007</v>
      </c>
      <c r="DT13" s="518">
        <v>8.3000000000000007</v>
      </c>
      <c r="DU13" s="518">
        <v>8.3000000000000007</v>
      </c>
      <c r="DV13" s="518">
        <v>8.5</v>
      </c>
      <c r="DW13" s="518">
        <f t="shared" si="8"/>
        <v>175.00000000000006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/>
      <c r="EQ13" s="518"/>
      <c r="ER13" s="518"/>
      <c r="ES13" s="518"/>
      <c r="ET13" s="518"/>
      <c r="EU13" s="518"/>
      <c r="EV13" s="518"/>
      <c r="EW13" s="518"/>
      <c r="EX13" s="518"/>
      <c r="EY13" s="518">
        <f t="shared" si="10"/>
        <v>0</v>
      </c>
      <c r="EZ13" s="519"/>
    </row>
    <row r="14" spans="2:156" ht="15.75" x14ac:dyDescent="0.25">
      <c r="B14" s="695" t="s">
        <v>685</v>
      </c>
      <c r="C14" s="518">
        <v>1.6689063799999999</v>
      </c>
      <c r="D14" s="518">
        <v>0</v>
      </c>
      <c r="E14" s="518">
        <v>0</v>
      </c>
      <c r="F14" s="518">
        <v>0.95888512000000004</v>
      </c>
      <c r="G14" s="518">
        <v>0</v>
      </c>
      <c r="H14" s="518">
        <v>0</v>
      </c>
      <c r="I14" s="518">
        <v>1.7220610599999999</v>
      </c>
      <c r="J14" s="518">
        <v>0</v>
      </c>
      <c r="K14" s="518">
        <v>0</v>
      </c>
      <c r="L14" s="518">
        <v>0</v>
      </c>
      <c r="M14" s="518">
        <v>0.99215843000000004</v>
      </c>
      <c r="N14" s="518">
        <v>0</v>
      </c>
      <c r="O14" s="518">
        <f t="shared" si="0"/>
        <v>5.3420109899999995</v>
      </c>
      <c r="P14" s="519"/>
      <c r="Q14" s="518">
        <v>0</v>
      </c>
      <c r="R14" s="518">
        <v>1.7769086999999999</v>
      </c>
      <c r="S14" s="518">
        <v>0</v>
      </c>
      <c r="T14" s="518">
        <v>1.0265863299999998</v>
      </c>
      <c r="U14" s="518">
        <v>0</v>
      </c>
      <c r="V14" s="518">
        <v>0</v>
      </c>
      <c r="W14" s="518">
        <v>1.83350324</v>
      </c>
      <c r="X14" s="518">
        <v>0</v>
      </c>
      <c r="Y14" s="518">
        <v>0</v>
      </c>
      <c r="Z14" s="518">
        <v>1.0622088700000001</v>
      </c>
      <c r="AA14" s="518">
        <v>0</v>
      </c>
      <c r="AB14" s="518">
        <v>0</v>
      </c>
      <c r="AC14" s="518">
        <f t="shared" si="1"/>
        <v>5.6992071399999995</v>
      </c>
      <c r="AD14" s="519"/>
      <c r="AE14" s="518">
        <v>1.89190032</v>
      </c>
      <c r="AF14" s="518">
        <v>0</v>
      </c>
      <c r="AG14" s="518">
        <v>52.631578950000005</v>
      </c>
      <c r="AH14" s="518">
        <v>1.09906752</v>
      </c>
      <c r="AI14" s="518">
        <v>0</v>
      </c>
      <c r="AJ14" s="518">
        <v>52.631578950000005</v>
      </c>
      <c r="AK14" s="518">
        <v>1.9521573400000001</v>
      </c>
      <c r="AL14" s="518">
        <v>0</v>
      </c>
      <c r="AM14" s="518">
        <v>52.631578950000005</v>
      </c>
      <c r="AN14" s="518">
        <v>1.1372051699999999</v>
      </c>
      <c r="AO14" s="518">
        <v>0</v>
      </c>
      <c r="AP14" s="518">
        <v>52.631578950000005</v>
      </c>
      <c r="AQ14" s="518">
        <f t="shared" si="2"/>
        <v>216.60664614999999</v>
      </c>
      <c r="AR14" s="519"/>
      <c r="AS14" s="518">
        <v>2.01433354</v>
      </c>
      <c r="AT14" s="518">
        <v>0</v>
      </c>
      <c r="AU14" s="518">
        <v>52.631578950000005</v>
      </c>
      <c r="AV14" s="518">
        <v>1.17666618</v>
      </c>
      <c r="AW14" s="518">
        <v>0</v>
      </c>
      <c r="AX14" s="518">
        <v>52.631578950000005</v>
      </c>
      <c r="AY14" s="518">
        <v>2.07849006</v>
      </c>
      <c r="AZ14" s="518">
        <v>0</v>
      </c>
      <c r="BA14" s="518">
        <v>52.631578950000005</v>
      </c>
      <c r="BB14" s="518">
        <v>1.2174965</v>
      </c>
      <c r="BC14" s="518">
        <v>0</v>
      </c>
      <c r="BD14" s="518">
        <v>52.631578950000005</v>
      </c>
      <c r="BE14" s="518">
        <f t="shared" si="3"/>
        <v>217.01330208000005</v>
      </c>
      <c r="BF14" s="519"/>
      <c r="BG14" s="518">
        <v>2.14468996</v>
      </c>
      <c r="BH14" s="518">
        <v>0</v>
      </c>
      <c r="BI14" s="518">
        <v>52.631578950000005</v>
      </c>
      <c r="BJ14" s="518">
        <v>1.25974363</v>
      </c>
      <c r="BK14" s="518">
        <v>0</v>
      </c>
      <c r="BL14" s="518">
        <v>52.631578950000005</v>
      </c>
      <c r="BM14" s="518">
        <v>2.2129983399999995</v>
      </c>
      <c r="BN14" s="518">
        <v>0</v>
      </c>
      <c r="BO14" s="518">
        <v>52.631578950000005</v>
      </c>
      <c r="BP14" s="518">
        <v>1.30345673</v>
      </c>
      <c r="BQ14" s="518">
        <v>0</v>
      </c>
      <c r="BR14" s="518">
        <v>52.631578950000005</v>
      </c>
      <c r="BS14" s="518">
        <f t="shared" si="4"/>
        <v>217.44720446000002</v>
      </c>
      <c r="BT14" s="519"/>
      <c r="BU14" s="518">
        <v>2.2834823399999999</v>
      </c>
      <c r="BV14" s="518">
        <v>0</v>
      </c>
      <c r="BW14" s="518">
        <v>52.631578950000005</v>
      </c>
      <c r="BX14" s="518">
        <v>1.3486866799999999</v>
      </c>
      <c r="BY14" s="518">
        <v>0</v>
      </c>
      <c r="BZ14" s="518">
        <v>52.631578950000005</v>
      </c>
      <c r="CA14" s="518">
        <v>0</v>
      </c>
      <c r="CB14" s="518">
        <v>0</v>
      </c>
      <c r="CC14" s="518">
        <v>52.631578950000005</v>
      </c>
      <c r="CD14" s="518">
        <v>0</v>
      </c>
      <c r="CE14" s="518">
        <v>0</v>
      </c>
      <c r="CF14" s="518">
        <v>52.631578950000005</v>
      </c>
      <c r="CG14" s="518">
        <f t="shared" si="5"/>
        <v>214.15848482000001</v>
      </c>
      <c r="CH14" s="519"/>
      <c r="CI14" s="518">
        <v>0</v>
      </c>
      <c r="CJ14" s="518">
        <v>0</v>
      </c>
      <c r="CK14" s="518">
        <v>52.631578950000005</v>
      </c>
      <c r="CL14" s="518">
        <v>0</v>
      </c>
      <c r="CM14" s="518">
        <v>0</v>
      </c>
      <c r="CN14" s="518">
        <v>52.631578950000005</v>
      </c>
      <c r="CO14" s="518">
        <v>0</v>
      </c>
      <c r="CP14" s="518">
        <v>0</v>
      </c>
      <c r="CQ14" s="518">
        <v>52.631578900000001</v>
      </c>
      <c r="CR14" s="518">
        <v>0</v>
      </c>
      <c r="CS14" s="518">
        <v>0</v>
      </c>
      <c r="CT14" s="518">
        <v>0</v>
      </c>
      <c r="CU14" s="518">
        <f t="shared" si="6"/>
        <v>157.8947368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/>
      <c r="EQ14" s="518"/>
      <c r="ER14" s="518"/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17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27.099766000000045</v>
      </c>
      <c r="AX15" s="518">
        <v>0</v>
      </c>
      <c r="AY15" s="518">
        <v>0</v>
      </c>
      <c r="AZ15" s="518">
        <v>0</v>
      </c>
      <c r="BA15" s="518">
        <v>0</v>
      </c>
      <c r="BB15" s="518">
        <v>21.322555929999908</v>
      </c>
      <c r="BC15" s="518">
        <v>0</v>
      </c>
      <c r="BD15" s="518">
        <v>22.623248070000045</v>
      </c>
      <c r="BE15" s="518">
        <f t="shared" si="3"/>
        <v>71.045569999999998</v>
      </c>
      <c r="BF15" s="519"/>
      <c r="BG15" s="518">
        <v>0</v>
      </c>
      <c r="BH15" s="518">
        <v>14.568081929999948</v>
      </c>
      <c r="BI15" s="518">
        <v>7.3849650700000211</v>
      </c>
      <c r="BJ15" s="518">
        <v>0</v>
      </c>
      <c r="BK15" s="518">
        <v>6.5316757499999767</v>
      </c>
      <c r="BL15" s="518">
        <v>14.558362250000073</v>
      </c>
      <c r="BM15" s="518">
        <v>0</v>
      </c>
      <c r="BN15" s="518">
        <v>7.545927000000006</v>
      </c>
      <c r="BO15" s="518">
        <v>7.3383790000000317</v>
      </c>
      <c r="BP15" s="518">
        <v>15.244312229999991</v>
      </c>
      <c r="BQ15" s="518">
        <v>0</v>
      </c>
      <c r="BR15" s="518">
        <v>7.1486927699999114</v>
      </c>
      <c r="BS15" s="518">
        <f t="shared" si="4"/>
        <v>80.32039599999996</v>
      </c>
      <c r="BT15" s="519"/>
      <c r="BU15" s="518">
        <v>6.8503081100000145</v>
      </c>
      <c r="BV15" s="518">
        <v>6.4440099299999929</v>
      </c>
      <c r="BW15" s="518">
        <v>6.5879423200000247</v>
      </c>
      <c r="BX15" s="518">
        <v>12.345551640000053</v>
      </c>
      <c r="BY15" s="518">
        <v>6.5781499999999369</v>
      </c>
      <c r="BZ15" s="518">
        <v>6.4040190000000621</v>
      </c>
      <c r="CA15" s="518">
        <v>6.5123810000000049</v>
      </c>
      <c r="CB15" s="518">
        <v>6.1474009999999453</v>
      </c>
      <c r="CC15" s="518">
        <v>6.3982584300000553</v>
      </c>
      <c r="CD15" s="518">
        <v>6.6276245999999901</v>
      </c>
      <c r="CE15" s="518">
        <v>6.991760769999928</v>
      </c>
      <c r="CF15" s="518">
        <v>8.0665260800000169</v>
      </c>
      <c r="CG15" s="518">
        <f t="shared" si="5"/>
        <v>85.953932880000025</v>
      </c>
      <c r="CH15" s="519"/>
      <c r="CI15" s="518">
        <v>6.5648771200000056</v>
      </c>
      <c r="CJ15" s="518">
        <v>15.29834100000005</v>
      </c>
      <c r="CK15" s="518">
        <v>7.4460050000000138</v>
      </c>
      <c r="CL15" s="518">
        <v>8.4280899999999974</v>
      </c>
      <c r="CM15" s="518">
        <v>8.2167191699999194</v>
      </c>
      <c r="CN15" s="518">
        <v>8.7093008300000747</v>
      </c>
      <c r="CO15" s="518">
        <v>8.4255407299999661</v>
      </c>
      <c r="CP15" s="518">
        <v>9.0059307300000455</v>
      </c>
      <c r="CQ15" s="518">
        <v>9.1659849299999223</v>
      </c>
      <c r="CR15" s="518">
        <v>8.8045174500000485</v>
      </c>
      <c r="CS15" s="518">
        <v>7.3818425499999876</v>
      </c>
      <c r="CT15" s="518">
        <v>18.243748200000027</v>
      </c>
      <c r="CU15" s="518">
        <f t="shared" si="6"/>
        <v>115.69089771000006</v>
      </c>
      <c r="CV15" s="519"/>
      <c r="CW15" s="518">
        <v>9.9603628399999025</v>
      </c>
      <c r="CX15" s="518">
        <v>9.2028543900000841</v>
      </c>
      <c r="CY15" s="518">
        <v>9.9679963399998996</v>
      </c>
      <c r="CZ15" s="518">
        <v>2.385518100000013</v>
      </c>
      <c r="DA15" s="518">
        <v>5.3630923700000039</v>
      </c>
      <c r="DB15" s="518">
        <v>8.5143920600000911</v>
      </c>
      <c r="DC15" s="518">
        <v>9.548356359999957</v>
      </c>
      <c r="DD15" s="518">
        <v>9.5631224300000213</v>
      </c>
      <c r="DE15" s="518">
        <v>9.1888224399999672</v>
      </c>
      <c r="DF15" s="518">
        <v>9.4127124899999899</v>
      </c>
      <c r="DG15" s="518">
        <v>8.8483521499999824</v>
      </c>
      <c r="DH15" s="518">
        <v>8.4904905400001098</v>
      </c>
      <c r="DI15" s="518">
        <f t="shared" si="7"/>
        <v>100.44607251000002</v>
      </c>
      <c r="DJ15" s="519"/>
      <c r="DK15" s="518">
        <v>8.9726907099998243</v>
      </c>
      <c r="DL15" s="518">
        <v>7.9567541200001415</v>
      </c>
      <c r="DM15" s="518">
        <v>8.6855914499999471</v>
      </c>
      <c r="DN15" s="518">
        <v>8.254106800000045</v>
      </c>
      <c r="DO15" s="518">
        <v>2.3261456799999678</v>
      </c>
      <c r="DP15" s="518">
        <v>2.2371029799999747</v>
      </c>
      <c r="DQ15" s="518">
        <v>21.045618450000063</v>
      </c>
      <c r="DR15" s="518">
        <v>8.6157826200000045</v>
      </c>
      <c r="DS15" s="518">
        <v>8.2836820199999579</v>
      </c>
      <c r="DT15" s="518">
        <v>8.6815414399999895</v>
      </c>
      <c r="DU15" s="518">
        <v>8.3563809300000571</v>
      </c>
      <c r="DV15" s="518">
        <v>2.7962683299999753</v>
      </c>
      <c r="DW15" s="518">
        <f t="shared" si="8"/>
        <v>96.211665529999948</v>
      </c>
      <c r="DX15" s="519"/>
      <c r="DY15" s="518">
        <v>8.0212943000000223</v>
      </c>
      <c r="DZ15" s="518">
        <v>7.6577272799999605</v>
      </c>
      <c r="EA15" s="518">
        <v>7.2528384000000301</v>
      </c>
      <c r="EB15" s="518">
        <v>7.831180809999978</v>
      </c>
      <c r="EC15" s="518">
        <v>8.1277336599999899</v>
      </c>
      <c r="ED15" s="518">
        <v>6.3246061899999972</v>
      </c>
      <c r="EE15" s="518">
        <v>7.8569559800000093</v>
      </c>
      <c r="EF15" s="518">
        <v>7.9311056600000143</v>
      </c>
      <c r="EG15" s="518">
        <v>7.8980846099999553</v>
      </c>
      <c r="EH15" s="518">
        <v>8.2344459600000732</v>
      </c>
      <c r="EI15" s="518">
        <v>8.0204925199999479</v>
      </c>
      <c r="EJ15" s="518">
        <v>8.154958640000018</v>
      </c>
      <c r="EK15" s="518">
        <f t="shared" si="9"/>
        <v>93.311424009999996</v>
      </c>
      <c r="EL15" s="519"/>
      <c r="EM15" s="518">
        <v>7.5595771799999625</v>
      </c>
      <c r="EN15" s="518">
        <v>5.6828697999999918</v>
      </c>
      <c r="EO15" s="518">
        <v>6.5541773600000397</v>
      </c>
      <c r="EP15" s="518"/>
      <c r="EQ15" s="518"/>
      <c r="ER15" s="518"/>
      <c r="ES15" s="518"/>
      <c r="ET15" s="518"/>
      <c r="EU15" s="518"/>
      <c r="EV15" s="518"/>
      <c r="EW15" s="518"/>
      <c r="EX15" s="518"/>
      <c r="EY15" s="518">
        <f t="shared" si="10"/>
        <v>19.796624339999994</v>
      </c>
      <c r="EZ15" s="519"/>
    </row>
    <row r="16" spans="2:156" ht="15.75" x14ac:dyDescent="0.25">
      <c r="B16" s="695" t="s">
        <v>18</v>
      </c>
      <c r="C16" s="518">
        <v>0</v>
      </c>
      <c r="D16" s="518">
        <v>0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f t="shared" si="0"/>
        <v>0</v>
      </c>
      <c r="P16" s="519"/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f t="shared" si="1"/>
        <v>0</v>
      </c>
      <c r="AD16" s="519"/>
      <c r="AE16" s="518">
        <v>0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f t="shared" si="2"/>
        <v>0</v>
      </c>
      <c r="AR16" s="519"/>
      <c r="AS16" s="518">
        <v>0</v>
      </c>
      <c r="AT16" s="518">
        <v>820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f t="shared" si="3"/>
        <v>820</v>
      </c>
      <c r="BF16" s="519"/>
      <c r="BG16" s="518">
        <v>0</v>
      </c>
      <c r="BH16" s="518">
        <v>0</v>
      </c>
      <c r="BI16" s="518">
        <v>0</v>
      </c>
      <c r="BJ16" s="518">
        <v>0</v>
      </c>
      <c r="BK16" s="518">
        <v>0</v>
      </c>
      <c r="BL16" s="518">
        <v>0</v>
      </c>
      <c r="BM16" s="518">
        <v>0</v>
      </c>
      <c r="BN16" s="518">
        <v>0</v>
      </c>
      <c r="BO16" s="518">
        <v>0</v>
      </c>
      <c r="BP16" s="518">
        <v>0</v>
      </c>
      <c r="BQ16" s="518">
        <v>0</v>
      </c>
      <c r="BR16" s="518">
        <v>0</v>
      </c>
      <c r="BS16" s="518">
        <f t="shared" si="4"/>
        <v>0</v>
      </c>
      <c r="BT16" s="519"/>
      <c r="BU16" s="518">
        <v>0</v>
      </c>
      <c r="BV16" s="518">
        <v>0</v>
      </c>
      <c r="BW16" s="518">
        <v>0</v>
      </c>
      <c r="BX16" s="518">
        <v>0</v>
      </c>
      <c r="BY16" s="518">
        <v>0</v>
      </c>
      <c r="BZ16" s="518">
        <v>0</v>
      </c>
      <c r="CA16" s="518">
        <v>0</v>
      </c>
      <c r="CB16" s="518">
        <v>0</v>
      </c>
      <c r="CC16" s="518">
        <v>0</v>
      </c>
      <c r="CD16" s="518">
        <v>0</v>
      </c>
      <c r="CE16" s="518">
        <v>0</v>
      </c>
      <c r="CF16" s="518">
        <v>0</v>
      </c>
      <c r="CG16" s="518">
        <f t="shared" si="5"/>
        <v>0</v>
      </c>
      <c r="CH16" s="519"/>
      <c r="CI16" s="518">
        <v>0</v>
      </c>
      <c r="CJ16" s="518">
        <v>0</v>
      </c>
      <c r="CK16" s="518">
        <v>0</v>
      </c>
      <c r="CL16" s="518">
        <v>0</v>
      </c>
      <c r="CM16" s="518">
        <v>0</v>
      </c>
      <c r="CN16" s="518">
        <v>0</v>
      </c>
      <c r="CO16" s="518">
        <v>0</v>
      </c>
      <c r="CP16" s="518">
        <v>0</v>
      </c>
      <c r="CQ16" s="518">
        <v>0</v>
      </c>
      <c r="CR16" s="518">
        <v>0</v>
      </c>
      <c r="CS16" s="518">
        <v>0</v>
      </c>
      <c r="CT16" s="518">
        <v>0</v>
      </c>
      <c r="CU16" s="518">
        <f t="shared" si="6"/>
        <v>0</v>
      </c>
      <c r="CV16" s="519"/>
      <c r="CW16" s="518">
        <v>0</v>
      </c>
      <c r="CX16" s="518">
        <v>0</v>
      </c>
      <c r="CY16" s="518">
        <v>0</v>
      </c>
      <c r="CZ16" s="518">
        <v>0</v>
      </c>
      <c r="DA16" s="518">
        <v>0</v>
      </c>
      <c r="DB16" s="518">
        <v>0</v>
      </c>
      <c r="DC16" s="518">
        <v>0</v>
      </c>
      <c r="DD16" s="518">
        <v>0</v>
      </c>
      <c r="DE16" s="518">
        <v>0</v>
      </c>
      <c r="DF16" s="518">
        <v>0</v>
      </c>
      <c r="DG16" s="518">
        <v>0</v>
      </c>
      <c r="DH16" s="518">
        <v>0</v>
      </c>
      <c r="DI16" s="518">
        <f t="shared" si="7"/>
        <v>0</v>
      </c>
      <c r="DJ16" s="519"/>
      <c r="DK16" s="518">
        <v>0</v>
      </c>
      <c r="DL16" s="518">
        <v>0</v>
      </c>
      <c r="DM16" s="518">
        <v>0</v>
      </c>
      <c r="DN16" s="518">
        <v>0</v>
      </c>
      <c r="DO16" s="518">
        <v>0</v>
      </c>
      <c r="DP16" s="518">
        <v>0</v>
      </c>
      <c r="DQ16" s="518">
        <v>0</v>
      </c>
      <c r="DR16" s="518">
        <v>0</v>
      </c>
      <c r="DS16" s="518">
        <v>0</v>
      </c>
      <c r="DT16" s="518">
        <v>0</v>
      </c>
      <c r="DU16" s="518">
        <v>0</v>
      </c>
      <c r="DV16" s="518">
        <v>0</v>
      </c>
      <c r="DW16" s="518">
        <f t="shared" si="8"/>
        <v>0</v>
      </c>
      <c r="DX16" s="519"/>
      <c r="DY16" s="518">
        <v>0</v>
      </c>
      <c r="DZ16" s="518">
        <v>0</v>
      </c>
      <c r="EA16" s="518">
        <v>0</v>
      </c>
      <c r="EB16" s="518">
        <v>0</v>
      </c>
      <c r="EC16" s="518">
        <v>0</v>
      </c>
      <c r="ED16" s="518">
        <v>0</v>
      </c>
      <c r="EE16" s="518">
        <v>0</v>
      </c>
      <c r="EF16" s="518">
        <v>0</v>
      </c>
      <c r="EG16" s="518">
        <v>0</v>
      </c>
      <c r="EH16" s="518">
        <v>0</v>
      </c>
      <c r="EI16" s="518">
        <v>0</v>
      </c>
      <c r="EJ16" s="518">
        <v>0</v>
      </c>
      <c r="EK16" s="518">
        <f t="shared" si="9"/>
        <v>0</v>
      </c>
      <c r="EL16" s="519"/>
      <c r="EM16" s="518">
        <v>0</v>
      </c>
      <c r="EN16" s="518">
        <v>0</v>
      </c>
      <c r="EO16" s="518">
        <v>0</v>
      </c>
      <c r="EP16" s="518"/>
      <c r="EQ16" s="518"/>
      <c r="ER16" s="518"/>
      <c r="ES16" s="518"/>
      <c r="ET16" s="518"/>
      <c r="EU16" s="518"/>
      <c r="EV16" s="518"/>
      <c r="EW16" s="518"/>
      <c r="EX16" s="518"/>
      <c r="EY16" s="518">
        <f t="shared" si="10"/>
        <v>0</v>
      </c>
      <c r="EZ16" s="519"/>
    </row>
    <row r="17" spans="2:156" ht="15.75" x14ac:dyDescent="0.25">
      <c r="B17" s="687" t="s">
        <v>92</v>
      </c>
      <c r="C17" s="542">
        <f>+C8+C7</f>
        <v>-41.246647190600306</v>
      </c>
      <c r="D17" s="542">
        <f t="shared" ref="D17:N17" si="34">+D8+D7</f>
        <v>-49.783302792881784</v>
      </c>
      <c r="E17" s="542">
        <f t="shared" si="34"/>
        <v>170.18502507835484</v>
      </c>
      <c r="F17" s="542">
        <f t="shared" si="34"/>
        <v>80.671431030327824</v>
      </c>
      <c r="G17" s="542">
        <f t="shared" si="34"/>
        <v>-70.43407141577292</v>
      </c>
      <c r="H17" s="542">
        <f t="shared" si="34"/>
        <v>11.964027888789598</v>
      </c>
      <c r="I17" s="542">
        <f t="shared" si="34"/>
        <v>-31.802372413372595</v>
      </c>
      <c r="J17" s="542">
        <f t="shared" si="34"/>
        <v>-29.684915428292811</v>
      </c>
      <c r="K17" s="542">
        <f t="shared" si="34"/>
        <v>136.00673904623312</v>
      </c>
      <c r="L17" s="542">
        <f t="shared" si="34"/>
        <v>-28.901882234598858</v>
      </c>
      <c r="M17" s="542">
        <f t="shared" si="34"/>
        <v>90.844006566903062</v>
      </c>
      <c r="N17" s="542">
        <f t="shared" si="34"/>
        <v>485.09246783485037</v>
      </c>
      <c r="O17" s="542">
        <f t="shared" si="0"/>
        <v>722.91050596993955</v>
      </c>
      <c r="P17" s="573"/>
      <c r="Q17" s="542">
        <f>+Q8+Q7</f>
        <v>-174.32974770305543</v>
      </c>
      <c r="R17" s="542">
        <f t="shared" ref="R17:AB17" si="35">+R8+R7</f>
        <v>107.45706947312314</v>
      </c>
      <c r="S17" s="542">
        <f t="shared" si="35"/>
        <v>-27.700922453125756</v>
      </c>
      <c r="T17" s="542">
        <f t="shared" si="35"/>
        <v>-48.460018265458189</v>
      </c>
      <c r="U17" s="542">
        <f t="shared" si="35"/>
        <v>19.653705440189569</v>
      </c>
      <c r="V17" s="542">
        <f t="shared" si="35"/>
        <v>-214.84419318605879</v>
      </c>
      <c r="W17" s="542">
        <f t="shared" si="35"/>
        <v>96.613819353691696</v>
      </c>
      <c r="X17" s="542">
        <f t="shared" si="35"/>
        <v>-94.822097960979477</v>
      </c>
      <c r="Y17" s="542">
        <f t="shared" si="35"/>
        <v>-301.10678040293163</v>
      </c>
      <c r="Z17" s="542">
        <f t="shared" si="35"/>
        <v>192.25267703437731</v>
      </c>
      <c r="AA17" s="542">
        <f t="shared" si="35"/>
        <v>-185.39374066135872</v>
      </c>
      <c r="AB17" s="542">
        <f t="shared" si="35"/>
        <v>332.36469660979935</v>
      </c>
      <c r="AC17" s="542">
        <f t="shared" si="1"/>
        <v>-298.31553272178678</v>
      </c>
      <c r="AD17" s="573"/>
      <c r="AE17" s="542">
        <f>+AE8+AE7</f>
        <v>179.15921419235548</v>
      </c>
      <c r="AF17" s="542">
        <f t="shared" ref="AF17:AP17" si="36">+AF8+AF7</f>
        <v>138.66732101371201</v>
      </c>
      <c r="AG17" s="542">
        <f t="shared" si="36"/>
        <v>65.870825981441044</v>
      </c>
      <c r="AH17" s="542">
        <f t="shared" si="36"/>
        <v>124.89287325285635</v>
      </c>
      <c r="AI17" s="542">
        <f t="shared" si="36"/>
        <v>56.374075183810177</v>
      </c>
      <c r="AJ17" s="542">
        <f t="shared" si="36"/>
        <v>14.990137147457588</v>
      </c>
      <c r="AK17" s="542">
        <f t="shared" si="36"/>
        <v>-110.81185976277833</v>
      </c>
      <c r="AL17" s="542">
        <f t="shared" si="36"/>
        <v>139.46475735007357</v>
      </c>
      <c r="AM17" s="542">
        <f t="shared" si="36"/>
        <v>204.9507687186248</v>
      </c>
      <c r="AN17" s="542">
        <f t="shared" si="36"/>
        <v>154.83939446363479</v>
      </c>
      <c r="AO17" s="542">
        <f t="shared" si="36"/>
        <v>221.02384388946149</v>
      </c>
      <c r="AP17" s="542">
        <f t="shared" si="36"/>
        <v>481.41400998538558</v>
      </c>
      <c r="AQ17" s="542">
        <f t="shared" si="2"/>
        <v>1670.8353614160344</v>
      </c>
      <c r="AR17" s="573"/>
      <c r="AS17" s="542">
        <f>+AS8+AS7</f>
        <v>114.53814952254857</v>
      </c>
      <c r="AT17" s="542">
        <f t="shared" ref="AT17:BD17" si="37">+AT8+AT7</f>
        <v>918.66532932758901</v>
      </c>
      <c r="AU17" s="542">
        <f t="shared" si="37"/>
        <v>265.22967910639238</v>
      </c>
      <c r="AV17" s="542">
        <f t="shared" si="37"/>
        <v>172.93990086522194</v>
      </c>
      <c r="AW17" s="542">
        <f t="shared" si="37"/>
        <v>235.02556146605889</v>
      </c>
      <c r="AX17" s="542">
        <f t="shared" si="37"/>
        <v>204.57065916890161</v>
      </c>
      <c r="AY17" s="542">
        <f t="shared" si="37"/>
        <v>178.14096488689026</v>
      </c>
      <c r="AZ17" s="542">
        <f t="shared" si="37"/>
        <v>65.808780031396111</v>
      </c>
      <c r="BA17" s="542">
        <f t="shared" si="37"/>
        <v>156.81381382884243</v>
      </c>
      <c r="BB17" s="542">
        <f t="shared" si="37"/>
        <v>173.06102623263675</v>
      </c>
      <c r="BC17" s="542">
        <f t="shared" si="37"/>
        <v>115.52618639582452</v>
      </c>
      <c r="BD17" s="542">
        <f t="shared" si="37"/>
        <v>234.2870132729384</v>
      </c>
      <c r="BE17" s="542">
        <f t="shared" si="3"/>
        <v>2834.6070641052406</v>
      </c>
      <c r="BF17" s="573"/>
      <c r="BG17" s="542">
        <f>+BG8+BG7</f>
        <v>-184.63710206869399</v>
      </c>
      <c r="BH17" s="542">
        <f t="shared" ref="BH17:BR17" si="38">+BH8+BH7</f>
        <v>96.04069690986546</v>
      </c>
      <c r="BI17" s="542">
        <f t="shared" si="38"/>
        <v>-38.451273667754855</v>
      </c>
      <c r="BJ17" s="542">
        <f t="shared" si="38"/>
        <v>84.348081928420257</v>
      </c>
      <c r="BK17" s="542">
        <f t="shared" si="38"/>
        <v>67.920025488879432</v>
      </c>
      <c r="BL17" s="542">
        <f t="shared" si="38"/>
        <v>1.5297947372759069</v>
      </c>
      <c r="BM17" s="542">
        <f t="shared" si="38"/>
        <v>-9.402261402289767</v>
      </c>
      <c r="BN17" s="542">
        <f t="shared" si="38"/>
        <v>82.044607779502712</v>
      </c>
      <c r="BO17" s="542">
        <f t="shared" si="38"/>
        <v>-7.6613712578375299</v>
      </c>
      <c r="BP17" s="542">
        <f t="shared" si="38"/>
        <v>78.282172893824665</v>
      </c>
      <c r="BQ17" s="542">
        <f t="shared" si="38"/>
        <v>78.194741125009102</v>
      </c>
      <c r="BR17" s="542">
        <f t="shared" si="38"/>
        <v>-276.673494657307</v>
      </c>
      <c r="BS17" s="542">
        <f t="shared" si="4"/>
        <v>-28.465382191105618</v>
      </c>
      <c r="BT17" s="573"/>
      <c r="BU17" s="542">
        <f>+BU8+BU7</f>
        <v>-156.94136929034684</v>
      </c>
      <c r="BV17" s="542">
        <f t="shared" ref="BV17:CF17" si="39">+BV8+BV7</f>
        <v>12.021557497446736</v>
      </c>
      <c r="BW17" s="542">
        <f t="shared" si="39"/>
        <v>-300.34843231715911</v>
      </c>
      <c r="BX17" s="542">
        <f t="shared" si="39"/>
        <v>-37.298790653800737</v>
      </c>
      <c r="BY17" s="542">
        <f t="shared" si="39"/>
        <v>9.1495789821250213</v>
      </c>
      <c r="BZ17" s="542">
        <f t="shared" si="39"/>
        <v>1.9858812533707493</v>
      </c>
      <c r="CA17" s="542">
        <f t="shared" si="39"/>
        <v>-43.792950192841374</v>
      </c>
      <c r="CB17" s="542">
        <f t="shared" si="39"/>
        <v>-31.979893554940872</v>
      </c>
      <c r="CC17" s="542">
        <f t="shared" si="39"/>
        <v>10.524543612347529</v>
      </c>
      <c r="CD17" s="542">
        <f t="shared" si="39"/>
        <v>118.40155959448299</v>
      </c>
      <c r="CE17" s="542">
        <f t="shared" si="39"/>
        <v>45.702281630072022</v>
      </c>
      <c r="CF17" s="542">
        <f t="shared" si="39"/>
        <v>282.2719420837052</v>
      </c>
      <c r="CG17" s="542">
        <f t="shared" si="5"/>
        <v>-90.304091355538617</v>
      </c>
      <c r="CH17" s="573"/>
      <c r="CI17" s="542">
        <f t="shared" ref="CI17:CT17" si="40">+CI8+CI7</f>
        <v>95.852444488965432</v>
      </c>
      <c r="CJ17" s="542">
        <f t="shared" si="40"/>
        <v>61.195846057684832</v>
      </c>
      <c r="CK17" s="542">
        <f t="shared" si="40"/>
        <v>-4.6438148103448498</v>
      </c>
      <c r="CL17" s="542">
        <f t="shared" si="40"/>
        <v>55.886545915123165</v>
      </c>
      <c r="CM17" s="542">
        <f t="shared" si="40"/>
        <v>51.187940935956291</v>
      </c>
      <c r="CN17" s="542">
        <f t="shared" si="40"/>
        <v>42.230715610297537</v>
      </c>
      <c r="CO17" s="542">
        <f t="shared" si="40"/>
        <v>-19.999200466502771</v>
      </c>
      <c r="CP17" s="542">
        <f t="shared" si="40"/>
        <v>-108.79630224999977</v>
      </c>
      <c r="CQ17" s="542">
        <f t="shared" si="40"/>
        <v>-10.699396690092442</v>
      </c>
      <c r="CR17" s="542">
        <f t="shared" si="40"/>
        <v>69.362540629999998</v>
      </c>
      <c r="CS17" s="542">
        <f t="shared" si="40"/>
        <v>-11.569950278845866</v>
      </c>
      <c r="CT17" s="542">
        <f t="shared" si="40"/>
        <v>87.992408267532454</v>
      </c>
      <c r="CU17" s="542">
        <f t="shared" si="6"/>
        <v>307.99977740977408</v>
      </c>
      <c r="CV17" s="573"/>
      <c r="CW17" s="542">
        <f>+CW8+CW7</f>
        <v>7.1417621143159167</v>
      </c>
      <c r="CX17" s="542">
        <f t="shared" ref="CX17:DH17" si="41">+CX8+CX7</f>
        <v>38.329914940785272</v>
      </c>
      <c r="CY17" s="542">
        <f t="shared" si="41"/>
        <v>0.21654888836378205</v>
      </c>
      <c r="CZ17" s="542">
        <f t="shared" si="41"/>
        <v>-60.980747220135385</v>
      </c>
      <c r="DA17" s="542">
        <f t="shared" si="41"/>
        <v>109.22869288589293</v>
      </c>
      <c r="DB17" s="542">
        <f t="shared" si="41"/>
        <v>174.36708913076399</v>
      </c>
      <c r="DC17" s="542">
        <f t="shared" si="41"/>
        <v>148.68858000357932</v>
      </c>
      <c r="DD17" s="542">
        <f t="shared" si="41"/>
        <v>70.350956048522846</v>
      </c>
      <c r="DE17" s="542">
        <f t="shared" si="41"/>
        <v>-29.816409813239311</v>
      </c>
      <c r="DF17" s="542">
        <f t="shared" si="41"/>
        <v>-92.451984625093246</v>
      </c>
      <c r="DG17" s="542">
        <f t="shared" si="41"/>
        <v>17.327910784640935</v>
      </c>
      <c r="DH17" s="542">
        <f t="shared" si="41"/>
        <v>25.364920266304367</v>
      </c>
      <c r="DI17" s="542">
        <f t="shared" si="7"/>
        <v>407.76723340470141</v>
      </c>
      <c r="DJ17" s="573"/>
      <c r="DK17" s="542">
        <f>+DK8+DK7</f>
        <v>-18.376287230000187</v>
      </c>
      <c r="DL17" s="542">
        <f t="shared" ref="DL17:DV17" si="42">+DL8+DL7</f>
        <v>8.2102879900001398</v>
      </c>
      <c r="DM17" s="542">
        <f t="shared" si="42"/>
        <v>62.490019960000033</v>
      </c>
      <c r="DN17" s="542">
        <f t="shared" si="42"/>
        <v>-31.16051443999994</v>
      </c>
      <c r="DO17" s="542">
        <f t="shared" si="42"/>
        <v>-73.277824169999775</v>
      </c>
      <c r="DP17" s="542">
        <f t="shared" si="42"/>
        <v>30.349732160000034</v>
      </c>
      <c r="DQ17" s="542">
        <f t="shared" si="42"/>
        <v>-7.0888499200003245</v>
      </c>
      <c r="DR17" s="542">
        <f t="shared" si="42"/>
        <v>-29.521598190000134</v>
      </c>
      <c r="DS17" s="542">
        <f t="shared" si="42"/>
        <v>-508.20797442000088</v>
      </c>
      <c r="DT17" s="542">
        <f t="shared" si="42"/>
        <v>-77.714646579999695</v>
      </c>
      <c r="DU17" s="542">
        <f t="shared" si="42"/>
        <v>-44.666192699999343</v>
      </c>
      <c r="DV17" s="542">
        <f t="shared" si="42"/>
        <v>63.047031550000455</v>
      </c>
      <c r="DW17" s="542">
        <f t="shared" si="8"/>
        <v>-625.91681598999958</v>
      </c>
      <c r="DX17" s="573"/>
      <c r="DY17" s="542">
        <f>+DY8+DY7</f>
        <v>-132.30755146999991</v>
      </c>
      <c r="DZ17" s="542">
        <f t="shared" ref="DZ17:EJ17" si="43">+DZ8+DZ7</f>
        <v>70.180798739999958</v>
      </c>
      <c r="EA17" s="542">
        <f t="shared" si="43"/>
        <v>-29.678943179999997</v>
      </c>
      <c r="EB17" s="542">
        <f t="shared" si="43"/>
        <v>20.296885330000009</v>
      </c>
      <c r="EC17" s="542">
        <f t="shared" si="43"/>
        <v>-75.49195252000014</v>
      </c>
      <c r="ED17" s="542">
        <f t="shared" si="43"/>
        <v>99.862286206000221</v>
      </c>
      <c r="EE17" s="542">
        <f t="shared" si="43"/>
        <v>40.958021670000534</v>
      </c>
      <c r="EF17" s="542">
        <f t="shared" si="43"/>
        <v>10.382931836295437</v>
      </c>
      <c r="EG17" s="542">
        <f t="shared" si="43"/>
        <v>-14.090261803703491</v>
      </c>
      <c r="EH17" s="542">
        <f t="shared" si="43"/>
        <v>11.65924606629663</v>
      </c>
      <c r="EI17" s="542">
        <f t="shared" si="43"/>
        <v>6.7872879862963131</v>
      </c>
      <c r="EJ17" s="542">
        <f t="shared" si="43"/>
        <v>330.68339891296301</v>
      </c>
      <c r="EK17" s="542">
        <f t="shared" si="9"/>
        <v>339.24214777414858</v>
      </c>
      <c r="EL17" s="573"/>
      <c r="EM17" s="542">
        <f>+EM8+EM7</f>
        <v>-206.47987389590963</v>
      </c>
      <c r="EN17" s="542">
        <f t="shared" ref="EN17:EX17" si="44">+EN8+EN7</f>
        <v>209.76439546509073</v>
      </c>
      <c r="EO17" s="542">
        <f t="shared" si="44"/>
        <v>-207.53043843390938</v>
      </c>
      <c r="EP17" s="542"/>
      <c r="EQ17" s="542"/>
      <c r="ER17" s="542"/>
      <c r="ES17" s="542"/>
      <c r="ET17" s="542"/>
      <c r="EU17" s="542"/>
      <c r="EV17" s="542"/>
      <c r="EW17" s="542"/>
      <c r="EX17" s="542"/>
      <c r="EY17" s="542">
        <f t="shared" si="10"/>
        <v>-204.24591686472829</v>
      </c>
      <c r="EZ17" s="573"/>
    </row>
    <row r="18" spans="2:156" ht="15.75" x14ac:dyDescent="0.25">
      <c r="B18" s="687" t="s">
        <v>96</v>
      </c>
      <c r="C18" s="542">
        <f>+C19++C33</f>
        <v>-25.290934670600294</v>
      </c>
      <c r="D18" s="542">
        <f t="shared" ref="D18:N18" si="45">+D19++D33</f>
        <v>50.188833687118233</v>
      </c>
      <c r="E18" s="542">
        <f t="shared" si="45"/>
        <v>131.11911912835484</v>
      </c>
      <c r="F18" s="542">
        <f t="shared" si="45"/>
        <v>103.10356403032779</v>
      </c>
      <c r="G18" s="542">
        <f t="shared" si="45"/>
        <v>-57.432141775772855</v>
      </c>
      <c r="H18" s="542">
        <f t="shared" si="45"/>
        <v>-14.169588111210434</v>
      </c>
      <c r="I18" s="542">
        <f t="shared" si="45"/>
        <v>-23.695961413372604</v>
      </c>
      <c r="J18" s="542">
        <f t="shared" si="45"/>
        <v>59.716864571707191</v>
      </c>
      <c r="K18" s="542">
        <f t="shared" si="45"/>
        <v>106.595535046233</v>
      </c>
      <c r="L18" s="542">
        <f t="shared" si="45"/>
        <v>36.09481759540116</v>
      </c>
      <c r="M18" s="542">
        <f t="shared" si="45"/>
        <v>57.493479566903133</v>
      </c>
      <c r="N18" s="542">
        <f t="shared" si="45"/>
        <v>281.84396383485023</v>
      </c>
      <c r="O18" s="542">
        <f t="shared" si="0"/>
        <v>705.56755148993943</v>
      </c>
      <c r="P18" s="573"/>
      <c r="Q18" s="542">
        <f>+Q19++Q33</f>
        <v>-142.23275970305522</v>
      </c>
      <c r="R18" s="542">
        <f t="shared" ref="R18:AB18" si="46">+R19++R33</f>
        <v>127.78817647312316</v>
      </c>
      <c r="S18" s="542">
        <f t="shared" si="46"/>
        <v>-82.112632453125855</v>
      </c>
      <c r="T18" s="542">
        <f t="shared" si="46"/>
        <v>-25.444576265458181</v>
      </c>
      <c r="U18" s="542">
        <f t="shared" si="46"/>
        <v>-43.112821559810378</v>
      </c>
      <c r="V18" s="542">
        <f t="shared" si="46"/>
        <v>-112.15079718605884</v>
      </c>
      <c r="W18" s="542">
        <f t="shared" si="46"/>
        <v>77.012157353691777</v>
      </c>
      <c r="X18" s="542">
        <f t="shared" si="46"/>
        <v>150.43981103902033</v>
      </c>
      <c r="Y18" s="542">
        <f t="shared" si="46"/>
        <v>-318.54077240293168</v>
      </c>
      <c r="Z18" s="542">
        <f t="shared" si="46"/>
        <v>65.483205034377292</v>
      </c>
      <c r="AA18" s="542">
        <f t="shared" si="46"/>
        <v>-163.20971166135888</v>
      </c>
      <c r="AB18" s="542">
        <f t="shared" si="46"/>
        <v>130.86672360979929</v>
      </c>
      <c r="AC18" s="542">
        <f t="shared" si="1"/>
        <v>-335.21399772178717</v>
      </c>
      <c r="AD18" s="573"/>
      <c r="AE18" s="542">
        <f>+AE19++AE33</f>
        <v>121.11671019235555</v>
      </c>
      <c r="AF18" s="542">
        <f t="shared" ref="AF18:AP18" si="47">+AF19++AF33</f>
        <v>238.00156101371203</v>
      </c>
      <c r="AG18" s="542">
        <f t="shared" si="47"/>
        <v>-3.0085380185589585</v>
      </c>
      <c r="AH18" s="542">
        <f t="shared" si="47"/>
        <v>125.3076992528563</v>
      </c>
      <c r="AI18" s="542">
        <f t="shared" si="47"/>
        <v>112.5715281838102</v>
      </c>
      <c r="AJ18" s="542">
        <f t="shared" si="47"/>
        <v>-6.0696978525424568</v>
      </c>
      <c r="AK18" s="542">
        <f t="shared" si="47"/>
        <v>-220.50586576277828</v>
      </c>
      <c r="AL18" s="542">
        <f t="shared" si="47"/>
        <v>214.85067735007354</v>
      </c>
      <c r="AM18" s="542">
        <f t="shared" si="47"/>
        <v>173.77653771862481</v>
      </c>
      <c r="AN18" s="542">
        <f t="shared" si="47"/>
        <v>142.18380946363476</v>
      </c>
      <c r="AO18" s="542">
        <f t="shared" si="47"/>
        <v>194.65830488946153</v>
      </c>
      <c r="AP18" s="542">
        <f t="shared" si="47"/>
        <v>504.82685598538558</v>
      </c>
      <c r="AQ18" s="542">
        <f t="shared" si="2"/>
        <v>1597.7095824160347</v>
      </c>
      <c r="AR18" s="573"/>
      <c r="AS18" s="542">
        <f>+AS19++AS33</f>
        <v>105.68130852254836</v>
      </c>
      <c r="AT18" s="542">
        <f t="shared" ref="AT18:BD18" si="48">+AT19++AT33</f>
        <v>873.96469532758908</v>
      </c>
      <c r="AU18" s="542">
        <f t="shared" si="48"/>
        <v>249.28481810639235</v>
      </c>
      <c r="AV18" s="542">
        <f t="shared" si="48"/>
        <v>218.25136686522191</v>
      </c>
      <c r="AW18" s="542">
        <f t="shared" si="48"/>
        <v>173.63087946605893</v>
      </c>
      <c r="AX18" s="542">
        <f t="shared" si="48"/>
        <v>330.96128516890167</v>
      </c>
      <c r="AY18" s="542">
        <f t="shared" si="48"/>
        <v>157.75890288689018</v>
      </c>
      <c r="AZ18" s="542">
        <f t="shared" si="48"/>
        <v>112.38531703139611</v>
      </c>
      <c r="BA18" s="542">
        <f t="shared" si="48"/>
        <v>100.21503782884241</v>
      </c>
      <c r="BB18" s="542">
        <f t="shared" si="48"/>
        <v>254.74199223263682</v>
      </c>
      <c r="BC18" s="542">
        <f t="shared" si="48"/>
        <v>240.10789139582448</v>
      </c>
      <c r="BD18" s="542">
        <f t="shared" si="48"/>
        <v>179.65206527293847</v>
      </c>
      <c r="BE18" s="542">
        <f t="shared" si="3"/>
        <v>2996.635560105241</v>
      </c>
      <c r="BF18" s="573"/>
      <c r="BG18" s="542">
        <f>+BG19++BG33</f>
        <v>183.35887893130609</v>
      </c>
      <c r="BH18" s="542">
        <f t="shared" ref="BH18:BR18" si="49">+BH19++BH33</f>
        <v>-12.822589090134556</v>
      </c>
      <c r="BI18" s="542">
        <f t="shared" si="49"/>
        <v>-182.621201667755</v>
      </c>
      <c r="BJ18" s="542">
        <f t="shared" si="49"/>
        <v>172.18951792842034</v>
      </c>
      <c r="BK18" s="542">
        <f t="shared" si="49"/>
        <v>229.11759348887944</v>
      </c>
      <c r="BL18" s="542">
        <f t="shared" si="49"/>
        <v>17.009444737275892</v>
      </c>
      <c r="BM18" s="542">
        <f t="shared" si="49"/>
        <v>33.872095597710128</v>
      </c>
      <c r="BN18" s="542">
        <f t="shared" si="49"/>
        <v>193.99324177950291</v>
      </c>
      <c r="BO18" s="542">
        <f t="shared" si="49"/>
        <v>-483.95576325783759</v>
      </c>
      <c r="BP18" s="542">
        <f t="shared" si="49"/>
        <v>285.51550889382469</v>
      </c>
      <c r="BQ18" s="542">
        <f t="shared" si="49"/>
        <v>98.716224125009205</v>
      </c>
      <c r="BR18" s="542">
        <f t="shared" si="49"/>
        <v>-667.29048465730716</v>
      </c>
      <c r="BS18" s="542">
        <f t="shared" si="4"/>
        <v>-132.91753319110558</v>
      </c>
      <c r="BT18" s="573"/>
      <c r="BU18" s="542">
        <f>+BU19++BU33</f>
        <v>301.08393770965324</v>
      </c>
      <c r="BV18" s="542">
        <f t="shared" ref="BV18:CF18" si="50">+BV19++BV33</f>
        <v>167.28239049744664</v>
      </c>
      <c r="BW18" s="542">
        <f t="shared" si="50"/>
        <v>53.002177682841079</v>
      </c>
      <c r="BX18" s="542">
        <f t="shared" si="50"/>
        <v>-243.56327465380087</v>
      </c>
      <c r="BY18" s="542">
        <f t="shared" si="50"/>
        <v>-127.14126601787513</v>
      </c>
      <c r="BZ18" s="542">
        <f t="shared" si="50"/>
        <v>-188.91115674662919</v>
      </c>
      <c r="CA18" s="542">
        <f t="shared" si="50"/>
        <v>356.1275458071587</v>
      </c>
      <c r="CB18" s="542">
        <f t="shared" si="50"/>
        <v>-241.36231355494107</v>
      </c>
      <c r="CC18" s="542">
        <f t="shared" si="50"/>
        <v>-122.82081438765236</v>
      </c>
      <c r="CD18" s="542">
        <f t="shared" si="50"/>
        <v>69.28253659448302</v>
      </c>
      <c r="CE18" s="542">
        <f t="shared" si="50"/>
        <v>-130.15648736992804</v>
      </c>
      <c r="CF18" s="542">
        <f t="shared" si="50"/>
        <v>219.52096608370522</v>
      </c>
      <c r="CG18" s="542">
        <f t="shared" si="5"/>
        <v>112.34424164446123</v>
      </c>
      <c r="CH18" s="573"/>
      <c r="CI18" s="542">
        <f>+CI19++CI33</f>
        <v>173.10323348896532</v>
      </c>
      <c r="CJ18" s="542">
        <f t="shared" ref="CJ18:CT18" si="51">+CJ19++CJ33</f>
        <v>57.582555057684928</v>
      </c>
      <c r="CK18" s="542">
        <f t="shared" si="51"/>
        <v>138.8662121896551</v>
      </c>
      <c r="CL18" s="542">
        <f t="shared" si="51"/>
        <v>-58.401981084876766</v>
      </c>
      <c r="CM18" s="542">
        <f t="shared" si="51"/>
        <v>137.85980993595632</v>
      </c>
      <c r="CN18" s="542">
        <f t="shared" si="51"/>
        <v>-46.879202389702463</v>
      </c>
      <c r="CO18" s="542">
        <f t="shared" si="51"/>
        <v>109.43946253349716</v>
      </c>
      <c r="CP18" s="542">
        <f t="shared" si="51"/>
        <v>-2.3233382499997006</v>
      </c>
      <c r="CQ18" s="542">
        <f t="shared" si="51"/>
        <v>-27.852226690092543</v>
      </c>
      <c r="CR18" s="542">
        <f t="shared" si="51"/>
        <v>-192.18337436999977</v>
      </c>
      <c r="CS18" s="542">
        <f t="shared" si="51"/>
        <v>-22.080623278845898</v>
      </c>
      <c r="CT18" s="542">
        <f t="shared" si="51"/>
        <v>131.14424326753263</v>
      </c>
      <c r="CU18" s="542">
        <f t="shared" si="6"/>
        <v>398.27477040977419</v>
      </c>
      <c r="CV18" s="573"/>
      <c r="CW18" s="542">
        <f>+CW19++CW33</f>
        <v>-145.6853268856843</v>
      </c>
      <c r="CX18" s="542">
        <f t="shared" ref="CX18:DH18" si="52">+CX19++CX33</f>
        <v>-56.385626059214644</v>
      </c>
      <c r="CY18" s="542">
        <f t="shared" si="52"/>
        <v>-77.53585511163628</v>
      </c>
      <c r="CZ18" s="542">
        <f t="shared" si="52"/>
        <v>-9.8101472201355051</v>
      </c>
      <c r="DA18" s="542">
        <f t="shared" si="52"/>
        <v>-24.685305114107031</v>
      </c>
      <c r="DB18" s="542">
        <f t="shared" si="52"/>
        <v>162.17324713076403</v>
      </c>
      <c r="DC18" s="542">
        <f t="shared" si="52"/>
        <v>162.71250000357929</v>
      </c>
      <c r="DD18" s="542">
        <f t="shared" si="52"/>
        <v>198.24831804852289</v>
      </c>
      <c r="DE18" s="542">
        <f t="shared" si="52"/>
        <v>-141.98089481323939</v>
      </c>
      <c r="DF18" s="542">
        <f t="shared" si="52"/>
        <v>-13.666613625093278</v>
      </c>
      <c r="DG18" s="542">
        <f t="shared" si="52"/>
        <v>24.758811784640987</v>
      </c>
      <c r="DH18" s="542">
        <f t="shared" si="52"/>
        <v>122.9042562663044</v>
      </c>
      <c r="DI18" s="542">
        <f t="shared" si="7"/>
        <v>201.04736440470117</v>
      </c>
      <c r="DJ18" s="573"/>
      <c r="DK18" s="542">
        <f>+DK19++DK33</f>
        <v>-110.77366423000018</v>
      </c>
      <c r="DL18" s="542">
        <f t="shared" ref="DL18:DV18" si="53">+DL19++DL33</f>
        <v>82.156277990000035</v>
      </c>
      <c r="DM18" s="542">
        <f t="shared" si="53"/>
        <v>130.67826296000004</v>
      </c>
      <c r="DN18" s="542">
        <f t="shared" si="53"/>
        <v>-234.62415743999995</v>
      </c>
      <c r="DO18" s="542">
        <f t="shared" si="53"/>
        <v>-23.905723169999828</v>
      </c>
      <c r="DP18" s="542">
        <f t="shared" si="53"/>
        <v>-26.624189839999925</v>
      </c>
      <c r="DQ18" s="542">
        <f t="shared" si="53"/>
        <v>32.590157079999656</v>
      </c>
      <c r="DR18" s="542">
        <f t="shared" si="53"/>
        <v>63.787587809999899</v>
      </c>
      <c r="DS18" s="542">
        <f t="shared" si="53"/>
        <v>-370.3480234200008</v>
      </c>
      <c r="DT18" s="542">
        <f t="shared" si="53"/>
        <v>-25.965627579999776</v>
      </c>
      <c r="DU18" s="542">
        <f t="shared" si="53"/>
        <v>-4.9232446999992927</v>
      </c>
      <c r="DV18" s="542">
        <f t="shared" si="53"/>
        <v>40.253114550000461</v>
      </c>
      <c r="DW18" s="542">
        <f t="shared" si="8"/>
        <v>-447.69922998999965</v>
      </c>
      <c r="DX18" s="573"/>
      <c r="DY18" s="542">
        <f>+DY19++DY33</f>
        <v>-14.112845470000035</v>
      </c>
      <c r="DZ18" s="542">
        <f t="shared" ref="DZ18:EJ18" si="54">+DZ19++DZ33</f>
        <v>259.77144973999992</v>
      </c>
      <c r="EA18" s="542">
        <f t="shared" si="54"/>
        <v>163.85021082000009</v>
      </c>
      <c r="EB18" s="542">
        <f t="shared" si="54"/>
        <v>110.87949233000006</v>
      </c>
      <c r="EC18" s="542">
        <f t="shared" si="54"/>
        <v>-107.22308351999992</v>
      </c>
      <c r="ED18" s="542">
        <f t="shared" si="54"/>
        <v>94.425843205999939</v>
      </c>
      <c r="EE18" s="542">
        <f t="shared" si="54"/>
        <v>-180.9941893299995</v>
      </c>
      <c r="EF18" s="542">
        <f t="shared" si="54"/>
        <v>149.89962283629558</v>
      </c>
      <c r="EG18" s="542">
        <f t="shared" si="54"/>
        <v>61.276701196296557</v>
      </c>
      <c r="EH18" s="542">
        <f t="shared" si="54"/>
        <v>-13.513261933703482</v>
      </c>
      <c r="EI18" s="542">
        <f t="shared" si="54"/>
        <v>-244.95319101370382</v>
      </c>
      <c r="EJ18" s="542">
        <f t="shared" si="54"/>
        <v>-18.672054317036825</v>
      </c>
      <c r="EK18" s="542">
        <f t="shared" si="9"/>
        <v>260.6346945441486</v>
      </c>
      <c r="EL18" s="573"/>
      <c r="EM18" s="542">
        <f>+EM19++EM33</f>
        <v>-189.88006320590986</v>
      </c>
      <c r="EN18" s="542">
        <f t="shared" ref="EN18:EX18" si="55">+EN19++EN33</f>
        <v>-48.081459944909149</v>
      </c>
      <c r="EO18" s="542">
        <f t="shared" si="55"/>
        <v>-134.48657263390945</v>
      </c>
      <c r="EP18" s="542"/>
      <c r="EQ18" s="542"/>
      <c r="ER18" s="542"/>
      <c r="ES18" s="542"/>
      <c r="ET18" s="542"/>
      <c r="EU18" s="542"/>
      <c r="EV18" s="542"/>
      <c r="EW18" s="542"/>
      <c r="EX18" s="542"/>
      <c r="EY18" s="542">
        <f t="shared" si="10"/>
        <v>-372.44809578472848</v>
      </c>
      <c r="EZ18" s="573"/>
    </row>
    <row r="19" spans="2:156" ht="15.75" x14ac:dyDescent="0.25">
      <c r="B19" s="690" t="s">
        <v>51</v>
      </c>
      <c r="C19" s="520">
        <f>+C20+C27+C28+C29+C30+C31+C32</f>
        <v>2.9158871099999994</v>
      </c>
      <c r="D19" s="520">
        <f t="shared" ref="D19:N19" si="56">+D20+D27+D28+D29+D30+D31+D32</f>
        <v>0</v>
      </c>
      <c r="E19" s="520">
        <f t="shared" si="56"/>
        <v>0</v>
      </c>
      <c r="F19" s="520">
        <f t="shared" si="56"/>
        <v>0</v>
      </c>
      <c r="G19" s="520">
        <f t="shared" si="56"/>
        <v>0</v>
      </c>
      <c r="H19" s="520">
        <f t="shared" si="56"/>
        <v>2.50291117</v>
      </c>
      <c r="I19" s="520">
        <f t="shared" si="56"/>
        <v>0</v>
      </c>
      <c r="J19" s="520">
        <f t="shared" si="56"/>
        <v>0</v>
      </c>
      <c r="K19" s="520">
        <f t="shared" si="56"/>
        <v>0</v>
      </c>
      <c r="L19" s="520">
        <f t="shared" si="56"/>
        <v>0</v>
      </c>
      <c r="M19" s="520">
        <f t="shared" si="56"/>
        <v>0</v>
      </c>
      <c r="N19" s="520">
        <f t="shared" si="56"/>
        <v>2.3767958599999996</v>
      </c>
      <c r="O19" s="520">
        <f t="shared" si="0"/>
        <v>7.7955941399999986</v>
      </c>
      <c r="P19" s="699"/>
      <c r="Q19" s="520">
        <f>+Q20+Q27+Q28+Q29+Q30+Q31+Q32</f>
        <v>0</v>
      </c>
      <c r="R19" s="520">
        <f t="shared" ref="R19:AB19" si="57">+R20+R27+R28+R29+R30+R31+R32</f>
        <v>1.8943629399999999</v>
      </c>
      <c r="S19" s="520">
        <f t="shared" si="57"/>
        <v>0</v>
      </c>
      <c r="T19" s="520">
        <f t="shared" si="57"/>
        <v>0</v>
      </c>
      <c r="U19" s="520">
        <f t="shared" si="57"/>
        <v>0</v>
      </c>
      <c r="V19" s="520">
        <f t="shared" si="57"/>
        <v>0</v>
      </c>
      <c r="W19" s="520">
        <f t="shared" si="57"/>
        <v>2.0664141900000002</v>
      </c>
      <c r="X19" s="520">
        <f t="shared" si="57"/>
        <v>0</v>
      </c>
      <c r="Y19" s="520">
        <f t="shared" si="57"/>
        <v>1000</v>
      </c>
      <c r="Z19" s="520">
        <f t="shared" si="57"/>
        <v>0</v>
      </c>
      <c r="AA19" s="520">
        <f t="shared" si="57"/>
        <v>0</v>
      </c>
      <c r="AB19" s="520">
        <f t="shared" si="57"/>
        <v>1.0773946599999999</v>
      </c>
      <c r="AC19" s="520">
        <f t="shared" si="1"/>
        <v>1005.03817179</v>
      </c>
      <c r="AD19" s="699"/>
      <c r="AE19" s="520">
        <f>+AE20+AE27+AE28+AE29+AE30+AE31+AE32</f>
        <v>0</v>
      </c>
      <c r="AF19" s="520">
        <f t="shared" ref="AF19:AP19" si="58">+AF20+AF27+AF28+AF29+AF30+AF31+AF32</f>
        <v>0</v>
      </c>
      <c r="AG19" s="520">
        <f t="shared" si="58"/>
        <v>0</v>
      </c>
      <c r="AH19" s="520">
        <f t="shared" si="58"/>
        <v>0</v>
      </c>
      <c r="AI19" s="520">
        <f t="shared" si="58"/>
        <v>0</v>
      </c>
      <c r="AJ19" s="520">
        <f t="shared" si="58"/>
        <v>0</v>
      </c>
      <c r="AK19" s="520">
        <f t="shared" si="58"/>
        <v>0</v>
      </c>
      <c r="AL19" s="520">
        <f t="shared" si="58"/>
        <v>0</v>
      </c>
      <c r="AM19" s="520">
        <f t="shared" si="58"/>
        <v>0</v>
      </c>
      <c r="AN19" s="520">
        <f t="shared" si="58"/>
        <v>0</v>
      </c>
      <c r="AO19" s="520">
        <f t="shared" si="58"/>
        <v>0</v>
      </c>
      <c r="AP19" s="520">
        <f t="shared" si="58"/>
        <v>501</v>
      </c>
      <c r="AQ19" s="520">
        <f t="shared" si="2"/>
        <v>501</v>
      </c>
      <c r="AR19" s="699"/>
      <c r="AS19" s="520">
        <f>+AS20+AS27+AS28+AS29+AS30+AS31+AS32</f>
        <v>500</v>
      </c>
      <c r="AT19" s="520">
        <f t="shared" ref="AT19:BD19" si="59">+AT20+AT27+AT28+AT29+AT30+AT31+AT32</f>
        <v>820</v>
      </c>
      <c r="AU19" s="520">
        <f t="shared" si="59"/>
        <v>0</v>
      </c>
      <c r="AV19" s="520">
        <f t="shared" si="59"/>
        <v>0</v>
      </c>
      <c r="AW19" s="520">
        <f t="shared" si="59"/>
        <v>41</v>
      </c>
      <c r="AX19" s="520">
        <f t="shared" si="59"/>
        <v>0</v>
      </c>
      <c r="AY19" s="520">
        <f t="shared" si="59"/>
        <v>0</v>
      </c>
      <c r="AZ19" s="520">
        <f t="shared" si="59"/>
        <v>41</v>
      </c>
      <c r="BA19" s="520">
        <f t="shared" si="59"/>
        <v>0</v>
      </c>
      <c r="BB19" s="520">
        <f t="shared" si="59"/>
        <v>0</v>
      </c>
      <c r="BC19" s="520">
        <f t="shared" si="59"/>
        <v>41</v>
      </c>
      <c r="BD19" s="520">
        <f t="shared" si="59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60">+BH20+BH27+BH28+BH29+BH30+BH31+BH32</f>
        <v>711.56582880999997</v>
      </c>
      <c r="BI19" s="520">
        <f t="shared" si="60"/>
        <v>0.81086999999999998</v>
      </c>
      <c r="BJ19" s="520">
        <f t="shared" si="60"/>
        <v>28.476385030000003</v>
      </c>
      <c r="BK19" s="520">
        <f t="shared" si="60"/>
        <v>41.490682</v>
      </c>
      <c r="BL19" s="520">
        <f t="shared" si="60"/>
        <v>2.60533261</v>
      </c>
      <c r="BM19" s="520">
        <f t="shared" si="60"/>
        <v>0</v>
      </c>
      <c r="BN19" s="520">
        <f t="shared" si="60"/>
        <v>41</v>
      </c>
      <c r="BO19" s="520">
        <f t="shared" si="60"/>
        <v>0</v>
      </c>
      <c r="BP19" s="520">
        <f t="shared" si="60"/>
        <v>0</v>
      </c>
      <c r="BQ19" s="520">
        <f t="shared" si="60"/>
        <v>360.54563939000002</v>
      </c>
      <c r="BR19" s="520">
        <f t="shared" si="60"/>
        <v>2.7600614599999997</v>
      </c>
      <c r="BS19" s="520">
        <f t="shared" si="4"/>
        <v>1195.78762252</v>
      </c>
      <c r="BT19" s="699"/>
      <c r="BU19" s="520">
        <f>+BU20+BU27+BU28+BU29+BU30+BU31+BU32</f>
        <v>152.43079682999999</v>
      </c>
      <c r="BV19" s="520">
        <f t="shared" ref="BV19:CF19" si="61">+BV20+BV27+BV28+BV29+BV30+BV31+BV32</f>
        <v>41</v>
      </c>
      <c r="BW19" s="520">
        <f t="shared" si="61"/>
        <v>2.1499900599999999</v>
      </c>
      <c r="BX19" s="520">
        <f t="shared" si="61"/>
        <v>2.2246747600000001</v>
      </c>
      <c r="BY19" s="520">
        <f t="shared" si="61"/>
        <v>53.543158699999999</v>
      </c>
      <c r="BZ19" s="520">
        <f t="shared" si="61"/>
        <v>9.4981951199999983</v>
      </c>
      <c r="CA19" s="520">
        <f t="shared" si="61"/>
        <v>1.36371533</v>
      </c>
      <c r="CB19" s="520">
        <f t="shared" si="61"/>
        <v>55.101728080000001</v>
      </c>
      <c r="CC19" s="520">
        <f t="shared" si="61"/>
        <v>1.4547116</v>
      </c>
      <c r="CD19" s="520">
        <f t="shared" si="61"/>
        <v>17.712149659999998</v>
      </c>
      <c r="CE19" s="520">
        <f t="shared" si="61"/>
        <v>41</v>
      </c>
      <c r="CF19" s="520">
        <f t="shared" si="61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62">+CJ20+CJ27+CJ28+CJ29+CJ30+CJ31+CJ32</f>
        <v>57.951989179999998</v>
      </c>
      <c r="CK19" s="520">
        <f t="shared" si="62"/>
        <v>0.55463192000000006</v>
      </c>
      <c r="CL19" s="520">
        <f t="shared" si="62"/>
        <v>1.8118183600000002</v>
      </c>
      <c r="CM19" s="520">
        <f t="shared" si="62"/>
        <v>51.963951100000003</v>
      </c>
      <c r="CN19" s="520">
        <f t="shared" si="62"/>
        <v>1.1242742299999999</v>
      </c>
      <c r="CO19" s="520">
        <f t="shared" si="62"/>
        <v>12.36170465</v>
      </c>
      <c r="CP19" s="520">
        <f t="shared" si="62"/>
        <v>43.456832509999998</v>
      </c>
      <c r="CQ19" s="520">
        <f t="shared" si="62"/>
        <v>1.6250591699999999</v>
      </c>
      <c r="CR19" s="520">
        <f t="shared" si="62"/>
        <v>26.444650459999998</v>
      </c>
      <c r="CS19" s="520">
        <f t="shared" si="62"/>
        <v>41.937963910000001</v>
      </c>
      <c r="CT19" s="520">
        <f t="shared" si="62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63">+CX20+CX27+CX28+CX29+CX30+CX31+CX32</f>
        <v>41</v>
      </c>
      <c r="CY19" s="520">
        <f t="shared" si="63"/>
        <v>0.31912754999999998</v>
      </c>
      <c r="CZ19" s="520">
        <f t="shared" si="63"/>
        <v>0</v>
      </c>
      <c r="DA19" s="520">
        <f t="shared" si="63"/>
        <v>41.30135499</v>
      </c>
      <c r="DB19" s="520">
        <f t="shared" si="63"/>
        <v>27.6312596</v>
      </c>
      <c r="DC19" s="520">
        <f t="shared" si="63"/>
        <v>2.85829493</v>
      </c>
      <c r="DD19" s="520">
        <f t="shared" si="63"/>
        <v>66</v>
      </c>
      <c r="DE19" s="520">
        <f t="shared" si="63"/>
        <v>0</v>
      </c>
      <c r="DF19" s="520">
        <f t="shared" si="63"/>
        <v>0</v>
      </c>
      <c r="DG19" s="520">
        <f t="shared" si="63"/>
        <v>41.3</v>
      </c>
      <c r="DH19" s="520">
        <f t="shared" si="63"/>
        <v>0</v>
      </c>
      <c r="DI19" s="520">
        <f t="shared" si="7"/>
        <v>223.07738055999999</v>
      </c>
      <c r="DJ19" s="699"/>
      <c r="DK19" s="520">
        <f>+DK20+DK27+DK28+DK29+DK30+DK31+DK32</f>
        <v>0</v>
      </c>
      <c r="DL19" s="520">
        <f t="shared" ref="DL19:DV19" si="64">+DL20+DL27+DL28+DL29+DL30+DL31+DL32</f>
        <v>53.830494430000002</v>
      </c>
      <c r="DM19" s="520">
        <f t="shared" si="64"/>
        <v>3.3318232499999993</v>
      </c>
      <c r="DN19" s="520">
        <f t="shared" si="64"/>
        <v>0</v>
      </c>
      <c r="DO19" s="520">
        <f t="shared" si="64"/>
        <v>0.24936472000000001</v>
      </c>
      <c r="DP19" s="520">
        <f t="shared" si="64"/>
        <v>2.8373730800000003</v>
      </c>
      <c r="DQ19" s="520">
        <f t="shared" si="64"/>
        <v>0</v>
      </c>
      <c r="DR19" s="520">
        <f t="shared" si="64"/>
        <v>0.59498456999999993</v>
      </c>
      <c r="DS19" s="520">
        <f t="shared" si="64"/>
        <v>5.6331440000000003E-2</v>
      </c>
      <c r="DT19" s="520">
        <f t="shared" si="64"/>
        <v>0</v>
      </c>
      <c r="DU19" s="520">
        <f t="shared" si="64"/>
        <v>1.42465427</v>
      </c>
      <c r="DV19" s="520">
        <f t="shared" si="64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65">+DZ20+DZ27+DZ28+DZ29+DZ30+DZ31+DZ32</f>
        <v>0</v>
      </c>
      <c r="EA19" s="520">
        <f t="shared" si="65"/>
        <v>0</v>
      </c>
      <c r="EB19" s="520">
        <f t="shared" si="65"/>
        <v>0</v>
      </c>
      <c r="EC19" s="520">
        <f t="shared" si="65"/>
        <v>0</v>
      </c>
      <c r="ED19" s="520">
        <f t="shared" si="65"/>
        <v>18.504965110000001</v>
      </c>
      <c r="EE19" s="520">
        <f t="shared" si="65"/>
        <v>0</v>
      </c>
      <c r="EF19" s="520">
        <f t="shared" si="65"/>
        <v>0</v>
      </c>
      <c r="EG19" s="520">
        <f t="shared" si="65"/>
        <v>0</v>
      </c>
      <c r="EH19" s="520">
        <f t="shared" si="65"/>
        <v>0</v>
      </c>
      <c r="EI19" s="520">
        <f t="shared" si="65"/>
        <v>2.9540031499999997</v>
      </c>
      <c r="EJ19" s="520">
        <f t="shared" si="65"/>
        <v>48.353264960000004</v>
      </c>
      <c r="EK19" s="520">
        <f t="shared" si="9"/>
        <v>71.813111140000004</v>
      </c>
      <c r="EL19" s="704"/>
      <c r="EM19" s="520">
        <f>+EM20+EM27+EM28+EM29+EM30+EM31+EM32</f>
        <v>0</v>
      </c>
      <c r="EN19" s="520">
        <f t="shared" ref="EN19:EX19" si="66">+EN20+EN27+EN28+EN29+EN30+EN31+EN32</f>
        <v>0</v>
      </c>
      <c r="EO19" s="520">
        <f t="shared" si="66"/>
        <v>2.3983802299999999</v>
      </c>
      <c r="EP19" s="520"/>
      <c r="EQ19" s="520"/>
      <c r="ER19" s="520"/>
      <c r="ES19" s="520"/>
      <c r="ET19" s="520"/>
      <c r="EU19" s="520"/>
      <c r="EV19" s="520"/>
      <c r="EW19" s="520"/>
      <c r="EX19" s="520"/>
      <c r="EY19" s="520">
        <f t="shared" si="10"/>
        <v>2.3983802299999999</v>
      </c>
      <c r="EZ19" s="704"/>
    </row>
    <row r="20" spans="2:156" ht="15.75" x14ac:dyDescent="0.25">
      <c r="B20" s="694" t="s">
        <v>680</v>
      </c>
      <c r="C20" s="518">
        <f>+SUM(C21:C26)</f>
        <v>2.9158871099999994</v>
      </c>
      <c r="D20" s="518">
        <f t="shared" ref="D20:N20" si="67">+SUM(D21:D26)</f>
        <v>0</v>
      </c>
      <c r="E20" s="518">
        <f t="shared" si="67"/>
        <v>0</v>
      </c>
      <c r="F20" s="518">
        <f t="shared" si="67"/>
        <v>0</v>
      </c>
      <c r="G20" s="518">
        <f t="shared" si="67"/>
        <v>0</v>
      </c>
      <c r="H20" s="518">
        <f t="shared" si="67"/>
        <v>2.50291117</v>
      </c>
      <c r="I20" s="518">
        <f t="shared" si="67"/>
        <v>0</v>
      </c>
      <c r="J20" s="518">
        <f t="shared" si="67"/>
        <v>0</v>
      </c>
      <c r="K20" s="518">
        <f t="shared" si="67"/>
        <v>0</v>
      </c>
      <c r="L20" s="518">
        <f t="shared" si="67"/>
        <v>0</v>
      </c>
      <c r="M20" s="518">
        <f t="shared" si="67"/>
        <v>0</v>
      </c>
      <c r="N20" s="518">
        <f t="shared" si="67"/>
        <v>2.3767958599999996</v>
      </c>
      <c r="O20" s="518">
        <f t="shared" si="0"/>
        <v>7.7955941399999986</v>
      </c>
      <c r="P20" s="684"/>
      <c r="Q20" s="518">
        <f>+SUM(Q21:Q26)</f>
        <v>0</v>
      </c>
      <c r="R20" s="518">
        <f t="shared" ref="R20:AB20" si="68">+SUM(R21:R26)</f>
        <v>1.8943629399999999</v>
      </c>
      <c r="S20" s="518">
        <f t="shared" si="68"/>
        <v>0</v>
      </c>
      <c r="T20" s="518">
        <f t="shared" si="68"/>
        <v>0</v>
      </c>
      <c r="U20" s="518">
        <f t="shared" si="68"/>
        <v>0</v>
      </c>
      <c r="V20" s="518">
        <f t="shared" si="68"/>
        <v>0</v>
      </c>
      <c r="W20" s="518">
        <f t="shared" si="68"/>
        <v>2.0664141900000002</v>
      </c>
      <c r="X20" s="518">
        <f t="shared" si="68"/>
        <v>0</v>
      </c>
      <c r="Y20" s="518">
        <f t="shared" si="68"/>
        <v>0</v>
      </c>
      <c r="Z20" s="518">
        <f t="shared" si="68"/>
        <v>0</v>
      </c>
      <c r="AA20" s="518">
        <f t="shared" si="68"/>
        <v>0</v>
      </c>
      <c r="AB20" s="518">
        <f t="shared" si="68"/>
        <v>1.0773946599999999</v>
      </c>
      <c r="AC20" s="518">
        <f t="shared" si="1"/>
        <v>5.0381717899999998</v>
      </c>
      <c r="AD20" s="684"/>
      <c r="AE20" s="518">
        <f>+SUM(AE21:AE26)</f>
        <v>0</v>
      </c>
      <c r="AF20" s="518">
        <f t="shared" ref="AF20:AP20" si="69">+SUM(AF21:AF26)</f>
        <v>0</v>
      </c>
      <c r="AG20" s="518">
        <f t="shared" si="69"/>
        <v>0</v>
      </c>
      <c r="AH20" s="518">
        <f t="shared" si="69"/>
        <v>0</v>
      </c>
      <c r="AI20" s="518">
        <f t="shared" si="69"/>
        <v>0</v>
      </c>
      <c r="AJ20" s="518">
        <f t="shared" si="69"/>
        <v>0</v>
      </c>
      <c r="AK20" s="518">
        <f t="shared" si="69"/>
        <v>0</v>
      </c>
      <c r="AL20" s="518">
        <f t="shared" si="69"/>
        <v>0</v>
      </c>
      <c r="AM20" s="518">
        <f t="shared" si="69"/>
        <v>0</v>
      </c>
      <c r="AN20" s="518">
        <f t="shared" si="69"/>
        <v>0</v>
      </c>
      <c r="AO20" s="518">
        <f t="shared" si="69"/>
        <v>0</v>
      </c>
      <c r="AP20" s="518">
        <f t="shared" si="69"/>
        <v>1</v>
      </c>
      <c r="AQ20" s="518">
        <f t="shared" si="2"/>
        <v>1</v>
      </c>
      <c r="AR20" s="684"/>
      <c r="AS20" s="518">
        <f>+SUM(AS21:AS26)</f>
        <v>0</v>
      </c>
      <c r="AT20" s="518">
        <f t="shared" ref="AT20:BD20" si="70">+SUM(AT21:AT26)</f>
        <v>0</v>
      </c>
      <c r="AU20" s="518">
        <f t="shared" si="70"/>
        <v>0</v>
      </c>
      <c r="AV20" s="518">
        <f t="shared" si="70"/>
        <v>0</v>
      </c>
      <c r="AW20" s="518">
        <f t="shared" si="70"/>
        <v>0</v>
      </c>
      <c r="AX20" s="518">
        <f t="shared" si="70"/>
        <v>0</v>
      </c>
      <c r="AY20" s="518">
        <f t="shared" si="70"/>
        <v>0</v>
      </c>
      <c r="AZ20" s="518">
        <f t="shared" si="70"/>
        <v>0</v>
      </c>
      <c r="BA20" s="518">
        <f t="shared" si="70"/>
        <v>0</v>
      </c>
      <c r="BB20" s="518">
        <f t="shared" si="70"/>
        <v>0</v>
      </c>
      <c r="BC20" s="518">
        <f t="shared" si="70"/>
        <v>0</v>
      </c>
      <c r="BD20" s="518">
        <f t="shared" si="70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71">+SUM(BH21:BH26)</f>
        <v>0</v>
      </c>
      <c r="BI20" s="518">
        <f t="shared" si="71"/>
        <v>0.81086999999999998</v>
      </c>
      <c r="BJ20" s="518">
        <f t="shared" si="71"/>
        <v>18.476385030000003</v>
      </c>
      <c r="BK20" s="518">
        <f t="shared" si="71"/>
        <v>0.49068200000000001</v>
      </c>
      <c r="BL20" s="518">
        <f t="shared" si="71"/>
        <v>2.60533261</v>
      </c>
      <c r="BM20" s="518">
        <f t="shared" si="71"/>
        <v>0</v>
      </c>
      <c r="BN20" s="518">
        <f t="shared" si="71"/>
        <v>0</v>
      </c>
      <c r="BO20" s="518">
        <f t="shared" si="71"/>
        <v>0</v>
      </c>
      <c r="BP20" s="518">
        <f t="shared" si="71"/>
        <v>0</v>
      </c>
      <c r="BQ20" s="518">
        <f t="shared" si="71"/>
        <v>0.96859560999999994</v>
      </c>
      <c r="BR20" s="518">
        <f t="shared" si="71"/>
        <v>2.7600614599999997</v>
      </c>
      <c r="BS20" s="518">
        <f t="shared" si="4"/>
        <v>32.644749930000003</v>
      </c>
      <c r="BT20" s="684"/>
      <c r="BU20" s="518">
        <f>+SUM(BU21:BU26)</f>
        <v>2.4307968300000002</v>
      </c>
      <c r="BV20" s="518">
        <f t="shared" ref="BV20:CF20" si="72">+SUM(BV21:BV26)</f>
        <v>0</v>
      </c>
      <c r="BW20" s="518">
        <f t="shared" si="72"/>
        <v>2.1499900599999999</v>
      </c>
      <c r="BX20" s="518">
        <f t="shared" si="72"/>
        <v>2.2246747600000001</v>
      </c>
      <c r="BY20" s="518">
        <f t="shared" si="72"/>
        <v>0.32644287999999999</v>
      </c>
      <c r="BZ20" s="518">
        <f t="shared" si="72"/>
        <v>9.4981951199999983</v>
      </c>
      <c r="CA20" s="518">
        <f t="shared" si="72"/>
        <v>1.36371533</v>
      </c>
      <c r="CB20" s="518">
        <f t="shared" si="72"/>
        <v>0.60172808</v>
      </c>
      <c r="CC20" s="518">
        <f t="shared" si="72"/>
        <v>1.4547116</v>
      </c>
      <c r="CD20" s="518">
        <f t="shared" si="72"/>
        <v>17.712149659999998</v>
      </c>
      <c r="CE20" s="518">
        <f t="shared" si="72"/>
        <v>0</v>
      </c>
      <c r="CF20" s="518">
        <f t="shared" si="72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73">+SUM(CJ21:CJ26)</f>
        <v>2.9379778600000002</v>
      </c>
      <c r="CK20" s="518">
        <f t="shared" si="73"/>
        <v>0.55463192000000006</v>
      </c>
      <c r="CL20" s="518">
        <f t="shared" si="73"/>
        <v>1.8118183600000002</v>
      </c>
      <c r="CM20" s="518">
        <f t="shared" si="73"/>
        <v>0.96395109999999995</v>
      </c>
      <c r="CN20" s="518">
        <f t="shared" si="73"/>
        <v>1.1242742299999999</v>
      </c>
      <c r="CO20" s="518">
        <f t="shared" si="73"/>
        <v>0</v>
      </c>
      <c r="CP20" s="518">
        <f t="shared" si="73"/>
        <v>2.4568325099999999</v>
      </c>
      <c r="CQ20" s="518">
        <f t="shared" si="73"/>
        <v>1.6250591699999999</v>
      </c>
      <c r="CR20" s="518">
        <f t="shared" si="73"/>
        <v>1.4446504600000001</v>
      </c>
      <c r="CS20" s="518">
        <f t="shared" si="73"/>
        <v>0.93796391000000001</v>
      </c>
      <c r="CT20" s="518">
        <f t="shared" si="73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74">+SUM(CX21:CX26)</f>
        <v>0</v>
      </c>
      <c r="CY20" s="518">
        <f t="shared" si="74"/>
        <v>0.31912754999999998</v>
      </c>
      <c r="CZ20" s="518">
        <f t="shared" si="74"/>
        <v>0</v>
      </c>
      <c r="DA20" s="518">
        <f t="shared" si="74"/>
        <v>0.30135498999999999</v>
      </c>
      <c r="DB20" s="518">
        <f t="shared" si="74"/>
        <v>0.54131778000000008</v>
      </c>
      <c r="DC20" s="518">
        <f t="shared" si="74"/>
        <v>2.85829493</v>
      </c>
      <c r="DD20" s="518">
        <f t="shared" si="74"/>
        <v>0</v>
      </c>
      <c r="DE20" s="518">
        <f t="shared" si="74"/>
        <v>0</v>
      </c>
      <c r="DF20" s="518">
        <f t="shared" si="74"/>
        <v>0</v>
      </c>
      <c r="DG20" s="518">
        <f t="shared" si="74"/>
        <v>0.3</v>
      </c>
      <c r="DH20" s="518">
        <f t="shared" si="74"/>
        <v>0</v>
      </c>
      <c r="DI20" s="518">
        <f t="shared" si="7"/>
        <v>6.9874387400000009</v>
      </c>
      <c r="DJ20" s="684"/>
      <c r="DK20" s="518">
        <f>+SUM(DK21:DK26)</f>
        <v>0</v>
      </c>
      <c r="DL20" s="518">
        <f t="shared" ref="DL20:DV20" si="75">+SUM(DL21:DL26)</f>
        <v>0</v>
      </c>
      <c r="DM20" s="518">
        <f t="shared" si="75"/>
        <v>3.3318232499999993</v>
      </c>
      <c r="DN20" s="518">
        <f t="shared" si="75"/>
        <v>0</v>
      </c>
      <c r="DO20" s="518">
        <f t="shared" si="75"/>
        <v>0.24936472000000001</v>
      </c>
      <c r="DP20" s="518">
        <f t="shared" si="75"/>
        <v>2.8373730800000003</v>
      </c>
      <c r="DQ20" s="518">
        <f t="shared" si="75"/>
        <v>0</v>
      </c>
      <c r="DR20" s="518">
        <f t="shared" si="75"/>
        <v>0.59498456999999993</v>
      </c>
      <c r="DS20" s="518">
        <f t="shared" si="75"/>
        <v>5.6331440000000003E-2</v>
      </c>
      <c r="DT20" s="518">
        <f t="shared" si="75"/>
        <v>0</v>
      </c>
      <c r="DU20" s="518">
        <f t="shared" si="75"/>
        <v>1.42465427</v>
      </c>
      <c r="DV20" s="518">
        <f t="shared" si="75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76">+SUM(DZ21:DZ26)</f>
        <v>0</v>
      </c>
      <c r="EA20" s="518">
        <f t="shared" si="76"/>
        <v>0</v>
      </c>
      <c r="EB20" s="518">
        <f t="shared" si="76"/>
        <v>0</v>
      </c>
      <c r="EC20" s="518">
        <f t="shared" si="76"/>
        <v>0</v>
      </c>
      <c r="ED20" s="518">
        <f t="shared" si="76"/>
        <v>18.504965110000001</v>
      </c>
      <c r="EE20" s="518">
        <f t="shared" si="76"/>
        <v>0</v>
      </c>
      <c r="EF20" s="518">
        <f t="shared" si="76"/>
        <v>0</v>
      </c>
      <c r="EG20" s="518">
        <f t="shared" si="76"/>
        <v>0</v>
      </c>
      <c r="EH20" s="518">
        <f t="shared" si="76"/>
        <v>0</v>
      </c>
      <c r="EI20" s="518">
        <f t="shared" si="76"/>
        <v>2.9540031499999997</v>
      </c>
      <c r="EJ20" s="518">
        <f t="shared" si="76"/>
        <v>15.126832029999999</v>
      </c>
      <c r="EK20" s="518">
        <f t="shared" si="9"/>
        <v>38.586678210000002</v>
      </c>
      <c r="EL20" s="519"/>
      <c r="EM20" s="518">
        <f>+SUM(EM21:EM26)</f>
        <v>0</v>
      </c>
      <c r="EN20" s="518">
        <f t="shared" ref="EN20:EX20" si="77">+SUM(EN21:EN26)</f>
        <v>0</v>
      </c>
      <c r="EO20" s="518">
        <f t="shared" si="77"/>
        <v>2.3983802299999999</v>
      </c>
      <c r="EP20" s="518"/>
      <c r="EQ20" s="518"/>
      <c r="ER20" s="518"/>
      <c r="ES20" s="518"/>
      <c r="ET20" s="518"/>
      <c r="EU20" s="518"/>
      <c r="EV20" s="518"/>
      <c r="EW20" s="518"/>
      <c r="EX20" s="518"/>
      <c r="EY20" s="518">
        <f t="shared" si="10"/>
        <v>2.3983802299999999</v>
      </c>
      <c r="EZ20" s="519"/>
    </row>
    <row r="21" spans="2:156" ht="15.75" x14ac:dyDescent="0.25">
      <c r="B21" s="696" t="s">
        <v>32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1</v>
      </c>
      <c r="AQ21" s="518">
        <f t="shared" si="2"/>
        <v>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1.4743101000000001</v>
      </c>
      <c r="BE21" s="518">
        <f t="shared" si="3"/>
        <v>1.4743101000000001</v>
      </c>
      <c r="BF21" s="519"/>
      <c r="BG21" s="518">
        <v>6.5328232199999992</v>
      </c>
      <c r="BH21" s="518">
        <v>0</v>
      </c>
      <c r="BI21" s="518">
        <v>0.81086999999999998</v>
      </c>
      <c r="BJ21" s="518">
        <v>18.476385030000003</v>
      </c>
      <c r="BK21" s="518">
        <v>0.49068200000000001</v>
      </c>
      <c r="BL21" s="518">
        <v>2.60533261</v>
      </c>
      <c r="BM21" s="518">
        <v>0</v>
      </c>
      <c r="BN21" s="518">
        <v>0</v>
      </c>
      <c r="BO21" s="518">
        <v>0</v>
      </c>
      <c r="BP21" s="518">
        <v>0</v>
      </c>
      <c r="BQ21" s="518">
        <v>0.96859560999999994</v>
      </c>
      <c r="BR21" s="518">
        <v>2.7600614599999997</v>
      </c>
      <c r="BS21" s="518">
        <f t="shared" si="4"/>
        <v>32.644749930000003</v>
      </c>
      <c r="BT21" s="519"/>
      <c r="BU21" s="518">
        <v>2.4307968300000002</v>
      </c>
      <c r="BV21" s="518">
        <v>0</v>
      </c>
      <c r="BW21" s="518">
        <v>2.1499900599999999</v>
      </c>
      <c r="BX21" s="518">
        <v>2.2246747600000001</v>
      </c>
      <c r="BY21" s="518">
        <v>0.32644287999999999</v>
      </c>
      <c r="BZ21" s="518">
        <v>9.4981951199999983</v>
      </c>
      <c r="CA21" s="518">
        <v>1.36371533</v>
      </c>
      <c r="CB21" s="518">
        <v>0.60172808</v>
      </c>
      <c r="CC21" s="518">
        <v>1.4547116</v>
      </c>
      <c r="CD21" s="518">
        <v>17.712149659999998</v>
      </c>
      <c r="CE21" s="518">
        <v>0</v>
      </c>
      <c r="CF21" s="518">
        <v>2.5435150600000003</v>
      </c>
      <c r="CG21" s="518">
        <f t="shared" si="5"/>
        <v>40.305919379999999</v>
      </c>
      <c r="CH21" s="519"/>
      <c r="CI21" s="518">
        <v>0</v>
      </c>
      <c r="CJ21" s="518">
        <v>2.9379778600000002</v>
      </c>
      <c r="CK21" s="518">
        <v>0.55463192000000006</v>
      </c>
      <c r="CL21" s="518">
        <v>1.8118183600000002</v>
      </c>
      <c r="CM21" s="518">
        <v>0.96395109999999995</v>
      </c>
      <c r="CN21" s="518">
        <v>1.1242742299999999</v>
      </c>
      <c r="CO21" s="518">
        <v>0</v>
      </c>
      <c r="CP21" s="518">
        <v>2.4568325099999999</v>
      </c>
      <c r="CQ21" s="518">
        <v>1.6250591699999999</v>
      </c>
      <c r="CR21" s="518">
        <v>1.4446504600000001</v>
      </c>
      <c r="CS21" s="518">
        <v>0.93796391000000001</v>
      </c>
      <c r="CT21" s="518">
        <v>0.64367534999999998</v>
      </c>
      <c r="CU21" s="518">
        <f t="shared" si="6"/>
        <v>14.500834870000002</v>
      </c>
      <c r="CV21" s="519"/>
      <c r="CW21" s="518">
        <v>2.6673434900000004</v>
      </c>
      <c r="CX21" s="518">
        <v>0</v>
      </c>
      <c r="CY21" s="518">
        <v>0.31912754999999998</v>
      </c>
      <c r="CZ21" s="518">
        <v>0</v>
      </c>
      <c r="DA21" s="518">
        <v>0.30135498999999999</v>
      </c>
      <c r="DB21" s="518">
        <v>0.54131778000000008</v>
      </c>
      <c r="DC21" s="518">
        <v>2.85829493</v>
      </c>
      <c r="DD21" s="518">
        <v>0</v>
      </c>
      <c r="DE21" s="518">
        <v>0</v>
      </c>
      <c r="DF21" s="518">
        <v>0</v>
      </c>
      <c r="DG21" s="518">
        <v>0.3</v>
      </c>
      <c r="DH21" s="518">
        <v>0</v>
      </c>
      <c r="DI21" s="518">
        <f t="shared" si="7"/>
        <v>6.9874387400000009</v>
      </c>
      <c r="DJ21" s="519"/>
      <c r="DK21" s="518">
        <v>0</v>
      </c>
      <c r="DL21" s="518">
        <v>0</v>
      </c>
      <c r="DM21" s="518">
        <v>3.3318232499999993</v>
      </c>
      <c r="DN21" s="518">
        <v>0</v>
      </c>
      <c r="DO21" s="518">
        <v>0.24936472000000001</v>
      </c>
      <c r="DP21" s="518">
        <v>2.8373730800000003</v>
      </c>
      <c r="DQ21" s="518">
        <v>0</v>
      </c>
      <c r="DR21" s="518">
        <v>0.59498456999999993</v>
      </c>
      <c r="DS21" s="518">
        <v>0</v>
      </c>
      <c r="DT21" s="518">
        <v>0</v>
      </c>
      <c r="DU21" s="518">
        <v>1.24725507</v>
      </c>
      <c r="DV21" s="518">
        <v>1.4642495900000001</v>
      </c>
      <c r="DW21" s="518">
        <f t="shared" si="8"/>
        <v>9.7250502799999996</v>
      </c>
      <c r="DX21" s="519"/>
      <c r="DY21" s="518">
        <v>2.0008779199999998</v>
      </c>
      <c r="DZ21" s="518">
        <v>0</v>
      </c>
      <c r="EA21" s="518">
        <v>0</v>
      </c>
      <c r="EB21" s="518">
        <v>0</v>
      </c>
      <c r="EC21" s="518">
        <v>0</v>
      </c>
      <c r="ED21" s="518">
        <v>2.40496511</v>
      </c>
      <c r="EE21" s="518">
        <v>0</v>
      </c>
      <c r="EF21" s="518">
        <v>0</v>
      </c>
      <c r="EG21" s="518">
        <v>0</v>
      </c>
      <c r="EH21" s="518">
        <v>0</v>
      </c>
      <c r="EI21" s="518">
        <v>2.9540031499999997</v>
      </c>
      <c r="EJ21" s="518">
        <v>0</v>
      </c>
      <c r="EK21" s="518">
        <f t="shared" si="9"/>
        <v>7.3598461799999999</v>
      </c>
      <c r="EL21" s="519"/>
      <c r="EM21" s="518">
        <v>0</v>
      </c>
      <c r="EN21" s="518">
        <v>0</v>
      </c>
      <c r="EO21" s="518">
        <v>2.3983802299999999</v>
      </c>
      <c r="EP21" s="518"/>
      <c r="EQ21" s="518"/>
      <c r="ER21" s="518"/>
      <c r="ES21" s="518"/>
      <c r="ET21" s="518"/>
      <c r="EU21" s="518"/>
      <c r="EV21" s="518"/>
      <c r="EW21" s="518"/>
      <c r="EX21" s="518"/>
      <c r="EY21" s="518">
        <f t="shared" si="10"/>
        <v>2.3983802299999999</v>
      </c>
      <c r="EZ21" s="519"/>
    </row>
    <row r="22" spans="2:156" ht="15.75" x14ac:dyDescent="0.25">
      <c r="B22" s="696" t="s">
        <v>33</v>
      </c>
      <c r="C22" s="518">
        <v>2.9158871099999994</v>
      </c>
      <c r="D22" s="518">
        <v>0</v>
      </c>
      <c r="E22" s="518">
        <v>0</v>
      </c>
      <c r="F22" s="518">
        <v>0</v>
      </c>
      <c r="G22" s="518">
        <v>0</v>
      </c>
      <c r="H22" s="518">
        <v>2.50291117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2.3767958599999996</v>
      </c>
      <c r="O22" s="518">
        <f t="shared" si="0"/>
        <v>7.7955941399999986</v>
      </c>
      <c r="P22" s="519"/>
      <c r="Q22" s="518">
        <v>0</v>
      </c>
      <c r="R22" s="518">
        <v>1.8943629399999999</v>
      </c>
      <c r="S22" s="518">
        <v>0</v>
      </c>
      <c r="T22" s="518">
        <v>0</v>
      </c>
      <c r="U22" s="518">
        <v>0</v>
      </c>
      <c r="V22" s="518">
        <v>0</v>
      </c>
      <c r="W22" s="518">
        <v>2.0664141900000002</v>
      </c>
      <c r="X22" s="518">
        <v>0</v>
      </c>
      <c r="Y22" s="518">
        <v>0</v>
      </c>
      <c r="Z22" s="518">
        <v>0</v>
      </c>
      <c r="AA22" s="518">
        <v>0</v>
      </c>
      <c r="AB22" s="518">
        <v>1.0773946599999999</v>
      </c>
      <c r="AC22" s="518">
        <f t="shared" si="1"/>
        <v>5.0381717899999998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5.6331440000000003E-2</v>
      </c>
      <c r="DT22" s="518">
        <v>0</v>
      </c>
      <c r="DU22" s="518">
        <v>0.17739920000000001</v>
      </c>
      <c r="DV22" s="518">
        <v>0</v>
      </c>
      <c r="DW22" s="518">
        <f t="shared" si="8"/>
        <v>0.23373064000000002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16.100000000000001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15.126832029999999</v>
      </c>
      <c r="EK22" s="518">
        <f t="shared" si="9"/>
        <v>31.226832030000001</v>
      </c>
      <c r="EL22" s="519"/>
      <c r="EM22" s="518">
        <v>0</v>
      </c>
      <c r="EN22" s="518">
        <v>0</v>
      </c>
      <c r="EO22" s="518">
        <v>0</v>
      </c>
      <c r="EP22" s="518"/>
      <c r="EQ22" s="518"/>
      <c r="ER22" s="518"/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</row>
    <row r="23" spans="2:156" ht="15.75" hidden="1" x14ac:dyDescent="0.25">
      <c r="B23" s="696" t="s">
        <v>34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/>
      <c r="EQ23" s="518"/>
      <c r="ER23" s="518"/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</row>
    <row r="24" spans="2:156" ht="17.100000000000001" hidden="1" customHeight="1" x14ac:dyDescent="0.25">
      <c r="B24" s="696" t="s">
        <v>35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/>
      <c r="EQ24" s="518"/>
      <c r="ER24" s="518"/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36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/>
      <c r="EQ25" s="518"/>
      <c r="ER25" s="518"/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6" t="s">
        <v>23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f t="shared" si="0"/>
        <v>0</v>
      </c>
      <c r="P26" s="519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f t="shared" si="1"/>
        <v>0</v>
      </c>
      <c r="AD26" s="519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f t="shared" si="2"/>
        <v>0</v>
      </c>
      <c r="AR26" s="519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f t="shared" si="3"/>
        <v>0</v>
      </c>
      <c r="BF26" s="519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518">
        <f t="shared" si="4"/>
        <v>0</v>
      </c>
      <c r="BT26" s="519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518">
        <f t="shared" si="5"/>
        <v>0</v>
      </c>
      <c r="CH26" s="519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518">
        <f t="shared" si="6"/>
        <v>0</v>
      </c>
      <c r="CV26" s="519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518">
        <f t="shared" si="7"/>
        <v>0</v>
      </c>
      <c r="DJ26" s="519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518">
        <f t="shared" si="8"/>
        <v>0</v>
      </c>
      <c r="DX26" s="519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518">
        <f t="shared" si="9"/>
        <v>0</v>
      </c>
      <c r="EL26" s="519"/>
      <c r="EM26" s="518">
        <v>0</v>
      </c>
      <c r="EN26" s="518">
        <v>0</v>
      </c>
      <c r="EO26" s="518">
        <v>0</v>
      </c>
      <c r="EP26" s="518"/>
      <c r="EQ26" s="518"/>
      <c r="ER26" s="518"/>
      <c r="ES26" s="518"/>
      <c r="ET26" s="518"/>
      <c r="EU26" s="518"/>
      <c r="EV26" s="518"/>
      <c r="EW26" s="518"/>
      <c r="EX26" s="518"/>
      <c r="EY26" s="518">
        <f t="shared" si="10"/>
        <v>0</v>
      </c>
      <c r="EZ26" s="519"/>
    </row>
    <row r="27" spans="2:156" ht="15.75" x14ac:dyDescent="0.25">
      <c r="B27" s="694" t="s">
        <v>37</v>
      </c>
      <c r="C27" s="518">
        <v>0</v>
      </c>
      <c r="D27" s="518">
        <v>0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15">
        <f t="shared" si="0"/>
        <v>0</v>
      </c>
      <c r="P27" s="16"/>
      <c r="Q27" s="518">
        <v>0</v>
      </c>
      <c r="R27" s="518">
        <v>0</v>
      </c>
      <c r="S27" s="518">
        <v>0</v>
      </c>
      <c r="T27" s="518">
        <v>0</v>
      </c>
      <c r="U27" s="518">
        <v>0</v>
      </c>
      <c r="V27" s="518">
        <v>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15">
        <f t="shared" si="1"/>
        <v>0</v>
      </c>
      <c r="AD27" s="16"/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15">
        <f t="shared" si="2"/>
        <v>0</v>
      </c>
      <c r="AR27" s="16"/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15">
        <f t="shared" si="3"/>
        <v>0</v>
      </c>
      <c r="BF27" s="16"/>
      <c r="BG27" s="518">
        <v>0</v>
      </c>
      <c r="BH27" s="518">
        <v>0</v>
      </c>
      <c r="BI27" s="518">
        <v>0</v>
      </c>
      <c r="BJ27" s="518">
        <v>0</v>
      </c>
      <c r="BK27" s="518">
        <v>0</v>
      </c>
      <c r="BL27" s="518">
        <v>0</v>
      </c>
      <c r="BM27" s="518">
        <v>0</v>
      </c>
      <c r="BN27" s="518">
        <v>0</v>
      </c>
      <c r="BO27" s="518">
        <v>0</v>
      </c>
      <c r="BP27" s="518">
        <v>0</v>
      </c>
      <c r="BQ27" s="518">
        <v>18.57704378</v>
      </c>
      <c r="BR27" s="518">
        <v>0</v>
      </c>
      <c r="BS27" s="15">
        <f t="shared" si="4"/>
        <v>18.57704378</v>
      </c>
      <c r="BT27" s="16"/>
      <c r="BU27" s="518">
        <v>0</v>
      </c>
      <c r="BV27" s="518">
        <v>0</v>
      </c>
      <c r="BW27" s="518">
        <v>0</v>
      </c>
      <c r="BX27" s="518">
        <v>0</v>
      </c>
      <c r="BY27" s="518">
        <v>12.216715819999999</v>
      </c>
      <c r="BZ27" s="518">
        <v>0</v>
      </c>
      <c r="CA27" s="518">
        <v>0</v>
      </c>
      <c r="CB27" s="518">
        <v>0</v>
      </c>
      <c r="CC27" s="518">
        <v>0</v>
      </c>
      <c r="CD27" s="518">
        <v>0</v>
      </c>
      <c r="CE27" s="518">
        <v>0</v>
      </c>
      <c r="CF27" s="518">
        <v>0</v>
      </c>
      <c r="CG27" s="15">
        <f t="shared" si="5"/>
        <v>12.216715819999999</v>
      </c>
      <c r="CH27" s="16"/>
      <c r="CI27" s="518">
        <v>0</v>
      </c>
      <c r="CJ27" s="518">
        <v>14.01401132</v>
      </c>
      <c r="CK27" s="518">
        <v>0</v>
      </c>
      <c r="CL27" s="518">
        <v>0</v>
      </c>
      <c r="CM27" s="518">
        <v>0</v>
      </c>
      <c r="CN27" s="518">
        <v>0</v>
      </c>
      <c r="CO27" s="518">
        <v>12.36170465</v>
      </c>
      <c r="CP27" s="518">
        <v>0</v>
      </c>
      <c r="CQ27" s="518">
        <v>0</v>
      </c>
      <c r="CR27" s="518">
        <v>0</v>
      </c>
      <c r="CS27" s="518">
        <v>0</v>
      </c>
      <c r="CT27" s="518">
        <v>0</v>
      </c>
      <c r="CU27" s="15">
        <f t="shared" si="6"/>
        <v>26.375715970000002</v>
      </c>
      <c r="CV27" s="16"/>
      <c r="CW27" s="518">
        <v>0</v>
      </c>
      <c r="CX27" s="518">
        <v>0</v>
      </c>
      <c r="CY27" s="518">
        <v>0</v>
      </c>
      <c r="CZ27" s="518">
        <v>0</v>
      </c>
      <c r="DA27" s="518">
        <v>0</v>
      </c>
      <c r="DB27" s="518">
        <v>27.08994182</v>
      </c>
      <c r="DC27" s="518">
        <v>0</v>
      </c>
      <c r="DD27" s="518">
        <v>0</v>
      </c>
      <c r="DE27" s="518">
        <v>0</v>
      </c>
      <c r="DF27" s="518">
        <v>0</v>
      </c>
      <c r="DG27" s="518">
        <v>0</v>
      </c>
      <c r="DH27" s="518">
        <v>0</v>
      </c>
      <c r="DI27" s="15">
        <f t="shared" si="7"/>
        <v>27.08994182</v>
      </c>
      <c r="DJ27" s="16"/>
      <c r="DK27" s="518">
        <v>0</v>
      </c>
      <c r="DL27" s="518">
        <v>12.830494429999998</v>
      </c>
      <c r="DM27" s="518">
        <v>0</v>
      </c>
      <c r="DN27" s="518">
        <v>0</v>
      </c>
      <c r="DO27" s="518">
        <v>0</v>
      </c>
      <c r="DP27" s="518">
        <v>0</v>
      </c>
      <c r="DQ27" s="518">
        <v>0</v>
      </c>
      <c r="DR27" s="518">
        <v>0</v>
      </c>
      <c r="DS27" s="518">
        <v>0</v>
      </c>
      <c r="DT27" s="518">
        <v>0</v>
      </c>
      <c r="DU27" s="518">
        <v>0</v>
      </c>
      <c r="DV27" s="518">
        <v>0</v>
      </c>
      <c r="DW27" s="15">
        <f t="shared" si="8"/>
        <v>12.830494429999998</v>
      </c>
      <c r="DX27" s="16"/>
      <c r="DY27" s="518">
        <v>0</v>
      </c>
      <c r="DZ27" s="518">
        <v>0</v>
      </c>
      <c r="EA27" s="518">
        <v>0</v>
      </c>
      <c r="EB27" s="518">
        <v>0</v>
      </c>
      <c r="EC27" s="518">
        <v>0</v>
      </c>
      <c r="ED27" s="518">
        <v>0</v>
      </c>
      <c r="EE27" s="518">
        <v>0</v>
      </c>
      <c r="EF27" s="518">
        <v>0</v>
      </c>
      <c r="EG27" s="518">
        <v>0</v>
      </c>
      <c r="EH27" s="518">
        <v>0</v>
      </c>
      <c r="EI27" s="518">
        <v>0</v>
      </c>
      <c r="EJ27" s="518">
        <v>33.226432930000001</v>
      </c>
      <c r="EK27" s="15">
        <f t="shared" si="9"/>
        <v>33.226432930000001</v>
      </c>
      <c r="EL27" s="16"/>
      <c r="EM27" s="518">
        <v>0</v>
      </c>
      <c r="EN27" s="518">
        <v>0</v>
      </c>
      <c r="EO27" s="518">
        <v>0</v>
      </c>
      <c r="EP27" s="518"/>
      <c r="EQ27" s="518"/>
      <c r="ER27" s="518"/>
      <c r="ES27" s="518"/>
      <c r="ET27" s="518"/>
      <c r="EU27" s="518"/>
      <c r="EV27" s="518"/>
      <c r="EW27" s="518"/>
      <c r="EX27" s="518"/>
      <c r="EY27" s="15">
        <f t="shared" si="10"/>
        <v>0</v>
      </c>
      <c r="EZ27" s="16"/>
    </row>
    <row r="28" spans="2:156" ht="15.75" x14ac:dyDescent="0.25">
      <c r="B28" s="694" t="s">
        <v>684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820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820</v>
      </c>
      <c r="BF28" s="16"/>
      <c r="BG28" s="15">
        <v>0</v>
      </c>
      <c r="BH28" s="15">
        <v>0</v>
      </c>
      <c r="BI28" s="15">
        <v>0</v>
      </c>
      <c r="BJ28" s="15">
        <v>10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10</v>
      </c>
      <c r="BT28" s="16"/>
      <c r="BU28" s="15">
        <v>150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13.5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163.5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10</v>
      </c>
      <c r="CN28" s="15">
        <v>0</v>
      </c>
      <c r="CO28" s="15">
        <v>0</v>
      </c>
      <c r="CP28" s="15">
        <v>0</v>
      </c>
      <c r="CQ28" s="15">
        <v>0</v>
      </c>
      <c r="CR28" s="15">
        <v>25</v>
      </c>
      <c r="CS28" s="15">
        <v>0</v>
      </c>
      <c r="CT28" s="15">
        <v>0</v>
      </c>
      <c r="CU28" s="15">
        <f t="shared" si="6"/>
        <v>35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25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25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16</v>
      </c>
      <c r="DW28" s="15">
        <f t="shared" si="8"/>
        <v>16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/>
      <c r="EQ28" s="15"/>
      <c r="ER28" s="15"/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</row>
    <row r="29" spans="2:156" ht="15.75" x14ac:dyDescent="0.25">
      <c r="B29" s="694" t="s">
        <v>55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670.56582880999997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300</v>
      </c>
      <c r="BR29" s="15">
        <v>0</v>
      </c>
      <c r="BS29" s="15">
        <f t="shared" si="4"/>
        <v>970.56582880999997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</row>
    <row r="30" spans="2:156" ht="16.5" customHeight="1" x14ac:dyDescent="0.25">
      <c r="B30" s="698" t="s">
        <v>685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f t="shared" si="0"/>
        <v>0</v>
      </c>
      <c r="P30" s="16"/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1000</v>
      </c>
      <c r="Z30" s="15">
        <v>0</v>
      </c>
      <c r="AA30" s="15">
        <v>0</v>
      </c>
      <c r="AB30" s="15">
        <v>0</v>
      </c>
      <c r="AC30" s="15">
        <f t="shared" si="1"/>
        <v>1000</v>
      </c>
      <c r="AD30" s="16"/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2"/>
        <v>0</v>
      </c>
      <c r="AR30" s="16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f t="shared" si="3"/>
        <v>0</v>
      </c>
      <c r="BF30" s="16"/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f t="shared" si="4"/>
        <v>0</v>
      </c>
      <c r="BT30" s="16"/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f t="shared" si="5"/>
        <v>0</v>
      </c>
      <c r="CH30" s="16"/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f t="shared" si="6"/>
        <v>0</v>
      </c>
      <c r="CV30" s="16"/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f t="shared" si="7"/>
        <v>0</v>
      </c>
      <c r="DJ30" s="16"/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f t="shared" si="8"/>
        <v>0</v>
      </c>
      <c r="DX30" s="16"/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f t="shared" si="9"/>
        <v>0</v>
      </c>
      <c r="EL30" s="16"/>
      <c r="EM30" s="15">
        <v>0</v>
      </c>
      <c r="EN30" s="15">
        <v>0</v>
      </c>
      <c r="EO30" s="15">
        <v>0</v>
      </c>
      <c r="EP30" s="15"/>
      <c r="EQ30" s="15"/>
      <c r="ER30" s="15"/>
      <c r="ES30" s="15"/>
      <c r="ET30" s="15"/>
      <c r="EU30" s="15"/>
      <c r="EV30" s="15"/>
      <c r="EW30" s="15"/>
      <c r="EX30" s="15"/>
      <c r="EY30" s="15">
        <f t="shared" si="10"/>
        <v>0</v>
      </c>
      <c r="EZ30" s="16"/>
    </row>
    <row r="31" spans="2:156" ht="18.95" customHeight="1" x14ac:dyDescent="0.25">
      <c r="B31" s="694" t="s">
        <v>17</v>
      </c>
      <c r="C31" s="518">
        <v>0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15">
        <f t="shared" si="0"/>
        <v>0</v>
      </c>
      <c r="P31" s="16"/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15">
        <f t="shared" si="1"/>
        <v>0</v>
      </c>
      <c r="AD31" s="16"/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500</v>
      </c>
      <c r="AQ31" s="15">
        <f t="shared" si="2"/>
        <v>500</v>
      </c>
      <c r="AR31" s="16"/>
      <c r="AS31" s="518">
        <v>500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15">
        <f t="shared" si="3"/>
        <v>500</v>
      </c>
      <c r="BF31" s="16"/>
      <c r="BG31" s="518">
        <v>0</v>
      </c>
      <c r="BH31" s="518">
        <v>0</v>
      </c>
      <c r="BI31" s="518">
        <v>0</v>
      </c>
      <c r="BJ31" s="518">
        <v>0</v>
      </c>
      <c r="BK31" s="518">
        <v>0</v>
      </c>
      <c r="BL31" s="518">
        <v>0</v>
      </c>
      <c r="BM31" s="518">
        <v>0</v>
      </c>
      <c r="BN31" s="518">
        <v>0</v>
      </c>
      <c r="BO31" s="518">
        <v>0</v>
      </c>
      <c r="BP31" s="518">
        <v>0</v>
      </c>
      <c r="BQ31" s="518">
        <v>0</v>
      </c>
      <c r="BR31" s="518">
        <v>0</v>
      </c>
      <c r="BS31" s="15">
        <f t="shared" si="4"/>
        <v>0</v>
      </c>
      <c r="BT31" s="16"/>
      <c r="BU31" s="518">
        <v>0</v>
      </c>
      <c r="BV31" s="518">
        <v>0</v>
      </c>
      <c r="BW31" s="518">
        <v>0</v>
      </c>
      <c r="BX31" s="518">
        <v>0</v>
      </c>
      <c r="BY31" s="518">
        <v>0</v>
      </c>
      <c r="BZ31" s="518">
        <v>0</v>
      </c>
      <c r="CA31" s="518">
        <v>0</v>
      </c>
      <c r="CB31" s="518">
        <v>0</v>
      </c>
      <c r="CC31" s="518">
        <v>0</v>
      </c>
      <c r="CD31" s="518">
        <v>0</v>
      </c>
      <c r="CE31" s="518">
        <v>0</v>
      </c>
      <c r="CF31" s="518">
        <v>0</v>
      </c>
      <c r="CG31" s="15">
        <f t="shared" si="5"/>
        <v>0</v>
      </c>
      <c r="CH31" s="16"/>
      <c r="CI31" s="518">
        <v>0</v>
      </c>
      <c r="CJ31" s="518">
        <v>0</v>
      </c>
      <c r="CK31" s="518">
        <v>0</v>
      </c>
      <c r="CL31" s="518">
        <v>0</v>
      </c>
      <c r="CM31" s="518">
        <v>0</v>
      </c>
      <c r="CN31" s="518">
        <v>0</v>
      </c>
      <c r="CO31" s="518">
        <v>0</v>
      </c>
      <c r="CP31" s="518">
        <v>0</v>
      </c>
      <c r="CQ31" s="518">
        <v>0</v>
      </c>
      <c r="CR31" s="518">
        <v>0</v>
      </c>
      <c r="CS31" s="518">
        <v>0</v>
      </c>
      <c r="CT31" s="518">
        <v>0</v>
      </c>
      <c r="CU31" s="15">
        <f t="shared" si="6"/>
        <v>0</v>
      </c>
      <c r="CV31" s="16"/>
      <c r="CW31" s="518">
        <v>0</v>
      </c>
      <c r="CX31" s="518">
        <v>0</v>
      </c>
      <c r="CY31" s="518">
        <v>0</v>
      </c>
      <c r="CZ31" s="518">
        <v>0</v>
      </c>
      <c r="DA31" s="518">
        <v>0</v>
      </c>
      <c r="DB31" s="518">
        <v>0</v>
      </c>
      <c r="DC31" s="518">
        <v>0</v>
      </c>
      <c r="DD31" s="518">
        <v>0</v>
      </c>
      <c r="DE31" s="518">
        <v>0</v>
      </c>
      <c r="DF31" s="518">
        <v>0</v>
      </c>
      <c r="DG31" s="518">
        <v>0</v>
      </c>
      <c r="DH31" s="518">
        <v>0</v>
      </c>
      <c r="DI31" s="15">
        <f t="shared" si="7"/>
        <v>0</v>
      </c>
      <c r="DJ31" s="16"/>
      <c r="DK31" s="518">
        <v>0</v>
      </c>
      <c r="DL31" s="518">
        <v>0</v>
      </c>
      <c r="DM31" s="518">
        <v>0</v>
      </c>
      <c r="DN31" s="518">
        <v>0</v>
      </c>
      <c r="DO31" s="518">
        <v>0</v>
      </c>
      <c r="DP31" s="518">
        <v>0</v>
      </c>
      <c r="DQ31" s="518">
        <v>0</v>
      </c>
      <c r="DR31" s="518">
        <v>0</v>
      </c>
      <c r="DS31" s="518">
        <v>0</v>
      </c>
      <c r="DT31" s="518">
        <v>0</v>
      </c>
      <c r="DU31" s="518">
        <v>0</v>
      </c>
      <c r="DV31" s="518">
        <v>0</v>
      </c>
      <c r="DW31" s="15">
        <f t="shared" si="8"/>
        <v>0</v>
      </c>
      <c r="DX31" s="16"/>
      <c r="DY31" s="518">
        <v>0</v>
      </c>
      <c r="DZ31" s="518">
        <v>0</v>
      </c>
      <c r="EA31" s="518">
        <v>0</v>
      </c>
      <c r="EB31" s="518">
        <v>0</v>
      </c>
      <c r="EC31" s="518">
        <v>0</v>
      </c>
      <c r="ED31" s="518">
        <v>0</v>
      </c>
      <c r="EE31" s="518">
        <v>0</v>
      </c>
      <c r="EF31" s="518">
        <v>0</v>
      </c>
      <c r="EG31" s="518">
        <v>0</v>
      </c>
      <c r="EH31" s="518">
        <v>0</v>
      </c>
      <c r="EI31" s="518">
        <v>0</v>
      </c>
      <c r="EJ31" s="518">
        <v>0</v>
      </c>
      <c r="EK31" s="15">
        <f t="shared" si="9"/>
        <v>0</v>
      </c>
      <c r="EL31" s="16"/>
      <c r="EM31" s="518">
        <v>0</v>
      </c>
      <c r="EN31" s="518">
        <v>0</v>
      </c>
      <c r="EO31" s="518">
        <v>0</v>
      </c>
      <c r="EP31" s="518"/>
      <c r="EQ31" s="518"/>
      <c r="ER31" s="518"/>
      <c r="ES31" s="518"/>
      <c r="ET31" s="518"/>
      <c r="EU31" s="518"/>
      <c r="EV31" s="518"/>
      <c r="EW31" s="518"/>
      <c r="EX31" s="518"/>
      <c r="EY31" s="15">
        <f t="shared" si="10"/>
        <v>0</v>
      </c>
      <c r="EZ31" s="16"/>
    </row>
    <row r="32" spans="2:156" ht="16.5" customHeight="1" x14ac:dyDescent="0.25">
      <c r="B32" s="694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f t="shared" si="0"/>
        <v>0</v>
      </c>
      <c r="P32" s="16"/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f t="shared" si="1"/>
        <v>0</v>
      </c>
      <c r="AD32" s="16"/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2"/>
        <v>0</v>
      </c>
      <c r="AR32" s="16"/>
      <c r="AS32" s="15">
        <v>0</v>
      </c>
      <c r="AT32" s="15">
        <v>0</v>
      </c>
      <c r="AU32" s="15">
        <v>0</v>
      </c>
      <c r="AV32" s="15">
        <v>0</v>
      </c>
      <c r="AW32" s="15">
        <v>41</v>
      </c>
      <c r="AX32" s="15">
        <v>0</v>
      </c>
      <c r="AY32" s="15">
        <v>0</v>
      </c>
      <c r="AZ32" s="15">
        <v>41</v>
      </c>
      <c r="BA32" s="15">
        <v>0</v>
      </c>
      <c r="BB32" s="15">
        <v>0</v>
      </c>
      <c r="BC32" s="15">
        <v>41</v>
      </c>
      <c r="BD32" s="15">
        <v>0</v>
      </c>
      <c r="BE32" s="15">
        <f t="shared" si="3"/>
        <v>123</v>
      </c>
      <c r="BF32" s="16"/>
      <c r="BG32" s="15">
        <v>0</v>
      </c>
      <c r="BH32" s="15">
        <v>41</v>
      </c>
      <c r="BI32" s="15">
        <v>0</v>
      </c>
      <c r="BJ32" s="15">
        <v>0</v>
      </c>
      <c r="BK32" s="15">
        <v>41</v>
      </c>
      <c r="BL32" s="15">
        <v>0</v>
      </c>
      <c r="BM32" s="15">
        <v>0</v>
      </c>
      <c r="BN32" s="15">
        <v>41</v>
      </c>
      <c r="BO32" s="15">
        <v>0</v>
      </c>
      <c r="BP32" s="15">
        <v>0</v>
      </c>
      <c r="BQ32" s="15">
        <v>41</v>
      </c>
      <c r="BR32" s="15">
        <v>0</v>
      </c>
      <c r="BS32" s="15">
        <f t="shared" si="4"/>
        <v>164</v>
      </c>
      <c r="BT32" s="16"/>
      <c r="BU32" s="15">
        <v>0</v>
      </c>
      <c r="BV32" s="15">
        <v>41</v>
      </c>
      <c r="BW32" s="15">
        <v>0</v>
      </c>
      <c r="BX32" s="15">
        <v>0</v>
      </c>
      <c r="BY32" s="15">
        <v>41</v>
      </c>
      <c r="BZ32" s="15">
        <v>0</v>
      </c>
      <c r="CA32" s="15">
        <v>0</v>
      </c>
      <c r="CB32" s="15">
        <v>41</v>
      </c>
      <c r="CC32" s="15">
        <v>0</v>
      </c>
      <c r="CD32" s="15">
        <v>0</v>
      </c>
      <c r="CE32" s="15">
        <v>41</v>
      </c>
      <c r="CF32" s="15">
        <v>0</v>
      </c>
      <c r="CG32" s="15">
        <f t="shared" si="5"/>
        <v>164</v>
      </c>
      <c r="CH32" s="16"/>
      <c r="CI32" s="15">
        <v>0</v>
      </c>
      <c r="CJ32" s="15">
        <v>41</v>
      </c>
      <c r="CK32" s="15">
        <v>0</v>
      </c>
      <c r="CL32" s="15">
        <v>0</v>
      </c>
      <c r="CM32" s="15">
        <v>41</v>
      </c>
      <c r="CN32" s="15">
        <v>0</v>
      </c>
      <c r="CO32" s="15">
        <v>0</v>
      </c>
      <c r="CP32" s="15">
        <v>41</v>
      </c>
      <c r="CQ32" s="15">
        <v>0</v>
      </c>
      <c r="CR32" s="15">
        <v>0</v>
      </c>
      <c r="CS32" s="15">
        <v>41</v>
      </c>
      <c r="CT32" s="15">
        <v>0</v>
      </c>
      <c r="CU32" s="15">
        <f t="shared" si="6"/>
        <v>164</v>
      </c>
      <c r="CV32" s="16"/>
      <c r="CW32" s="15">
        <v>0</v>
      </c>
      <c r="CX32" s="15">
        <v>41</v>
      </c>
      <c r="CY32" s="15">
        <v>0</v>
      </c>
      <c r="CZ32" s="15">
        <v>0</v>
      </c>
      <c r="DA32" s="15">
        <v>41</v>
      </c>
      <c r="DB32" s="15">
        <v>0</v>
      </c>
      <c r="DC32" s="15">
        <v>0</v>
      </c>
      <c r="DD32" s="15">
        <v>41</v>
      </c>
      <c r="DE32" s="15">
        <v>0</v>
      </c>
      <c r="DF32" s="15">
        <v>0</v>
      </c>
      <c r="DG32" s="15">
        <v>41</v>
      </c>
      <c r="DH32" s="15">
        <v>0</v>
      </c>
      <c r="DI32" s="15">
        <f t="shared" si="7"/>
        <v>164</v>
      </c>
      <c r="DJ32" s="16"/>
      <c r="DK32" s="15">
        <v>0</v>
      </c>
      <c r="DL32" s="15">
        <v>41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f t="shared" si="8"/>
        <v>41</v>
      </c>
      <c r="DX32" s="16"/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f t="shared" si="9"/>
        <v>0</v>
      </c>
      <c r="EL32" s="16"/>
      <c r="EM32" s="15">
        <v>0</v>
      </c>
      <c r="EN32" s="15">
        <v>0</v>
      </c>
      <c r="EO32" s="15">
        <v>0</v>
      </c>
      <c r="EP32" s="15"/>
      <c r="EQ32" s="15"/>
      <c r="ER32" s="15"/>
      <c r="ES32" s="15"/>
      <c r="ET32" s="15"/>
      <c r="EU32" s="15"/>
      <c r="EV32" s="15"/>
      <c r="EW32" s="15"/>
      <c r="EX32" s="15"/>
      <c r="EY32" s="15">
        <f t="shared" si="10"/>
        <v>0</v>
      </c>
      <c r="EZ32" s="16"/>
    </row>
    <row r="33" spans="2:156" ht="15.75" x14ac:dyDescent="0.25">
      <c r="B33" s="690" t="s">
        <v>40</v>
      </c>
      <c r="C33" s="20">
        <f>+C34+C36+C37+C41+C42</f>
        <v>-28.206821780600293</v>
      </c>
      <c r="D33" s="20">
        <f t="shared" ref="D33:N33" si="78">+D34+D36+D37+D41+D42</f>
        <v>50.188833687118233</v>
      </c>
      <c r="E33" s="20">
        <f t="shared" si="78"/>
        <v>131.11911912835484</v>
      </c>
      <c r="F33" s="20">
        <f t="shared" si="78"/>
        <v>103.10356403032779</v>
      </c>
      <c r="G33" s="20">
        <f t="shared" si="78"/>
        <v>-57.432141775772855</v>
      </c>
      <c r="H33" s="20">
        <f t="shared" si="78"/>
        <v>-16.672499281210435</v>
      </c>
      <c r="I33" s="20">
        <f t="shared" si="78"/>
        <v>-23.695961413372604</v>
      </c>
      <c r="J33" s="20">
        <f t="shared" si="78"/>
        <v>59.716864571707191</v>
      </c>
      <c r="K33" s="20">
        <f t="shared" si="78"/>
        <v>106.595535046233</v>
      </c>
      <c r="L33" s="20">
        <f t="shared" si="78"/>
        <v>36.09481759540116</v>
      </c>
      <c r="M33" s="20">
        <f t="shared" si="78"/>
        <v>57.493479566903133</v>
      </c>
      <c r="N33" s="20">
        <f t="shared" si="78"/>
        <v>279.46716797485021</v>
      </c>
      <c r="O33" s="20">
        <f t="shared" si="0"/>
        <v>697.77195734993938</v>
      </c>
      <c r="P33" s="574"/>
      <c r="Q33" s="20">
        <f>+Q34+Q36+Q37+Q41+Q42</f>
        <v>-142.23275970305522</v>
      </c>
      <c r="R33" s="20">
        <f t="shared" ref="R33" si="79">+R34+R36+R37+R41+R42</f>
        <v>125.89381353312316</v>
      </c>
      <c r="S33" s="20">
        <f t="shared" ref="S33" si="80">+S34+S36+S37+S41+S42</f>
        <v>-82.112632453125855</v>
      </c>
      <c r="T33" s="20">
        <f t="shared" ref="T33" si="81">+T34+T36+T37+T41+T42</f>
        <v>-25.444576265458181</v>
      </c>
      <c r="U33" s="20">
        <f t="shared" ref="U33" si="82">+U34+U36+U37+U41+U42</f>
        <v>-43.112821559810378</v>
      </c>
      <c r="V33" s="20">
        <f t="shared" ref="V33" si="83">+V34+V36+V37+V41+V42</f>
        <v>-112.15079718605884</v>
      </c>
      <c r="W33" s="20">
        <f t="shared" ref="W33" si="84">+W34+W36+W37+W41+W42</f>
        <v>74.945743163691773</v>
      </c>
      <c r="X33" s="20">
        <f t="shared" ref="X33" si="85">+X34+X36+X37+X41+X42</f>
        <v>150.43981103902033</v>
      </c>
      <c r="Y33" s="20">
        <f t="shared" ref="Y33" si="86">+Y34+Y36+Y37+Y41+Y42</f>
        <v>-1318.5407724029317</v>
      </c>
      <c r="Z33" s="20">
        <f t="shared" ref="Z33" si="87">+Z34+Z36+Z37+Z41+Z42</f>
        <v>65.483205034377292</v>
      </c>
      <c r="AA33" s="20">
        <f t="shared" ref="AA33" si="88">+AA34+AA36+AA37+AA41+AA42</f>
        <v>-163.20971166135888</v>
      </c>
      <c r="AB33" s="20">
        <f t="shared" ref="AB33" si="89">+AB34+AB36+AB37+AB41+AB42</f>
        <v>129.78932894979928</v>
      </c>
      <c r="AC33" s="20">
        <f>+SUM(Q33:AB33)</f>
        <v>-1340.2521695117871</v>
      </c>
      <c r="AD33" s="574"/>
      <c r="AE33" s="20">
        <f>+AE34+AE36+AE37+AE41+AE42</f>
        <v>121.11671019235555</v>
      </c>
      <c r="AF33" s="20">
        <f t="shared" ref="AF33" si="90">+AF34+AF36+AF37+AF41+AF42</f>
        <v>238.00156101371203</v>
      </c>
      <c r="AG33" s="20">
        <f t="shared" ref="AG33" si="91">+AG34+AG36+AG37+AG41+AG42</f>
        <v>-3.0085380185589585</v>
      </c>
      <c r="AH33" s="20">
        <f t="shared" ref="AH33" si="92">+AH34+AH36+AH37+AH41+AH42</f>
        <v>125.3076992528563</v>
      </c>
      <c r="AI33" s="20">
        <f t="shared" ref="AI33" si="93">+AI34+AI36+AI37+AI41+AI42</f>
        <v>112.5715281838102</v>
      </c>
      <c r="AJ33" s="20">
        <f t="shared" ref="AJ33" si="94">+AJ34+AJ36+AJ37+AJ41+AJ42</f>
        <v>-6.0696978525424568</v>
      </c>
      <c r="AK33" s="20">
        <f t="shared" ref="AK33" si="95">+AK34+AK36+AK37+AK41+AK42</f>
        <v>-220.50586576277828</v>
      </c>
      <c r="AL33" s="20">
        <f t="shared" ref="AL33" si="96">+AL34+AL36+AL37+AL41+AL42</f>
        <v>214.85067735007354</v>
      </c>
      <c r="AM33" s="20">
        <f t="shared" ref="AM33" si="97">+AM34+AM36+AM37+AM41+AM42</f>
        <v>173.77653771862481</v>
      </c>
      <c r="AN33" s="20">
        <f t="shared" ref="AN33" si="98">+AN34+AN36+AN37+AN41+AN42</f>
        <v>142.18380946363476</v>
      </c>
      <c r="AO33" s="20">
        <f t="shared" ref="AO33" si="99">+AO34+AO36+AO37+AO41+AO42</f>
        <v>194.65830488946153</v>
      </c>
      <c r="AP33" s="20">
        <f t="shared" ref="AP33" si="100">+AP34+AP36+AP37+AP41+AP42</f>
        <v>3.8268559853855582</v>
      </c>
      <c r="AQ33" s="20">
        <f t="shared" si="2"/>
        <v>1096.7095824160344</v>
      </c>
      <c r="AR33" s="574"/>
      <c r="AS33" s="20">
        <f>+AS34+AS36+AS37+AS41+AS42</f>
        <v>-394.31869147745164</v>
      </c>
      <c r="AT33" s="20">
        <f t="shared" ref="AT33" si="101">+AT34+AT36+AT37+AT41+AT42</f>
        <v>53.964695327589034</v>
      </c>
      <c r="AU33" s="20">
        <f t="shared" ref="AU33" si="102">+AU34+AU36+AU37+AU41+AU42</f>
        <v>249.28481810639235</v>
      </c>
      <c r="AV33" s="20">
        <f t="shared" ref="AV33" si="103">+AV34+AV36+AV37+AV41+AV42</f>
        <v>218.25136686522191</v>
      </c>
      <c r="AW33" s="20">
        <f t="shared" ref="AW33" si="104">+AW34+AW36+AW37+AW41+AW42</f>
        <v>132.63087946605893</v>
      </c>
      <c r="AX33" s="20">
        <f t="shared" ref="AX33" si="105">+AX34+AX36+AX37+AX41+AX42</f>
        <v>330.96128516890167</v>
      </c>
      <c r="AY33" s="20">
        <f t="shared" ref="AY33" si="106">+AY34+AY36+AY37+AY41+AY42</f>
        <v>157.75890288689018</v>
      </c>
      <c r="AZ33" s="20">
        <f t="shared" ref="AZ33" si="107">+AZ34+AZ36+AZ37+AZ41+AZ42</f>
        <v>71.385317031396113</v>
      </c>
      <c r="BA33" s="20">
        <f t="shared" ref="BA33" si="108">+BA34+BA36+BA37+BA41+BA42</f>
        <v>100.21503782884241</v>
      </c>
      <c r="BB33" s="20">
        <f t="shared" ref="BB33" si="109">+BB34+BB36+BB37+BB41+BB42</f>
        <v>254.74199223263682</v>
      </c>
      <c r="BC33" s="20">
        <f t="shared" ref="BC33" si="110">+BC34+BC36+BC37+BC41+BC42</f>
        <v>199.10789139582448</v>
      </c>
      <c r="BD33" s="20">
        <f t="shared" ref="BD33" si="111">+BD34+BD36+BD37+BD41+BD42</f>
        <v>178.17775517293848</v>
      </c>
      <c r="BE33" s="20">
        <f t="shared" si="3"/>
        <v>1552.1612500052408</v>
      </c>
      <c r="BF33" s="574"/>
      <c r="BG33" s="20">
        <f>+BG34+BG36+BG37+BG41+BG42</f>
        <v>176.82605571130608</v>
      </c>
      <c r="BH33" s="20">
        <f t="shared" ref="BH33" si="112">+BH34+BH36+BH37+BH41+BH42</f>
        <v>-724.38841790013453</v>
      </c>
      <c r="BI33" s="20">
        <f t="shared" ref="BI33" si="113">+BI34+BI36+BI37+BI41+BI42</f>
        <v>-183.432071667755</v>
      </c>
      <c r="BJ33" s="20">
        <f t="shared" ref="BJ33" si="114">+BJ34+BJ36+BJ37+BJ41+BJ42</f>
        <v>143.71313289842033</v>
      </c>
      <c r="BK33" s="20">
        <f t="shared" ref="BK33" si="115">+BK34+BK36+BK37+BK41+BK42</f>
        <v>187.62691148887944</v>
      </c>
      <c r="BL33" s="20">
        <f t="shared" ref="BL33" si="116">+BL34+BL36+BL37+BL41+BL42</f>
        <v>14.404112127275893</v>
      </c>
      <c r="BM33" s="20">
        <f t="shared" ref="BM33" si="117">+BM34+BM36+BM37+BM41+BM42</f>
        <v>33.872095597710128</v>
      </c>
      <c r="BN33" s="20">
        <f t="shared" ref="BN33" si="118">+BN34+BN36+BN37+BN41+BN42</f>
        <v>152.99324177950291</v>
      </c>
      <c r="BO33" s="20">
        <f t="shared" ref="BO33" si="119">+BO34+BO36+BO37+BO41+BO42</f>
        <v>-483.95576325783759</v>
      </c>
      <c r="BP33" s="20">
        <f t="shared" ref="BP33" si="120">+BP34+BP36+BP37+BP41+BP42</f>
        <v>285.51550889382469</v>
      </c>
      <c r="BQ33" s="20">
        <f t="shared" ref="BQ33" si="121">+BQ34+BQ36+BQ37+BQ41+BQ42</f>
        <v>-261.82941526499081</v>
      </c>
      <c r="BR33" s="20">
        <f t="shared" ref="BR33" si="122">+BR34+BR36+BR37+BR41+BR42</f>
        <v>-670.05054611730714</v>
      </c>
      <c r="BS33" s="20">
        <f t="shared" si="4"/>
        <v>-1328.7051557111058</v>
      </c>
      <c r="BT33" s="574"/>
      <c r="BU33" s="20">
        <f>+BU34+BU36+BU37+BU41+BU42</f>
        <v>148.65314087965328</v>
      </c>
      <c r="BV33" s="20">
        <f t="shared" ref="BV33" si="123">+BV34+BV36+BV37+BV41+BV42</f>
        <v>126.28239049744664</v>
      </c>
      <c r="BW33" s="20">
        <f t="shared" ref="BW33" si="124">+BW34+BW36+BW37+BW41+BW42</f>
        <v>50.852187622841079</v>
      </c>
      <c r="BX33" s="20">
        <f t="shared" ref="BX33" si="125">+BX34+BX36+BX37+BX41+BX42</f>
        <v>-245.78794941380087</v>
      </c>
      <c r="BY33" s="20">
        <f t="shared" ref="BY33" si="126">+BY34+BY36+BY37+BY41+BY42</f>
        <v>-180.68442471787512</v>
      </c>
      <c r="BZ33" s="20">
        <f t="shared" ref="BZ33" si="127">+BZ34+BZ36+BZ37+BZ41+BZ42</f>
        <v>-198.40935186662918</v>
      </c>
      <c r="CA33" s="20">
        <f t="shared" ref="CA33" si="128">+CA34+CA36+CA37+CA41+CA42</f>
        <v>354.76383047715871</v>
      </c>
      <c r="CB33" s="20">
        <f t="shared" ref="CB33" si="129">+CB34+CB36+CB37+CB41+CB42</f>
        <v>-296.46404163494105</v>
      </c>
      <c r="CC33" s="20">
        <f t="shared" ref="CC33" si="130">+CC34+CC36+CC37+CC41+CC42</f>
        <v>-124.27552598765236</v>
      </c>
      <c r="CD33" s="20">
        <f t="shared" ref="CD33" si="131">+CD34+CD36+CD37+CD41+CD42</f>
        <v>51.570386934483018</v>
      </c>
      <c r="CE33" s="20">
        <f t="shared" ref="CE33" si="132">+CE34+CE36+CE37+CE41+CE42</f>
        <v>-171.15648736992804</v>
      </c>
      <c r="CF33" s="20">
        <f t="shared" ref="CF33" si="133">+CF34+CF36+CF37+CF41+CF42</f>
        <v>216.97745102370521</v>
      </c>
      <c r="CG33" s="20">
        <f t="shared" si="5"/>
        <v>-267.67839355553878</v>
      </c>
      <c r="CH33" s="574"/>
      <c r="CI33" s="20">
        <f>+CI34+CI36+CI37+CI41+CI42</f>
        <v>173.10323348896532</v>
      </c>
      <c r="CJ33" s="20">
        <f t="shared" ref="CJ33" si="134">+CJ34+CJ36+CJ37+CJ41+CJ42</f>
        <v>-0.36943412231506834</v>
      </c>
      <c r="CK33" s="20">
        <f t="shared" ref="CK33" si="135">+CK34+CK36+CK37+CK41+CK42</f>
        <v>138.31158026965511</v>
      </c>
      <c r="CL33" s="20">
        <f t="shared" ref="CL33" si="136">+CL34+CL36+CL37+CL41+CL42</f>
        <v>-60.21379944487677</v>
      </c>
      <c r="CM33" s="20">
        <f t="shared" ref="CM33" si="137">+CM34+CM36+CM37+CM41+CM42</f>
        <v>85.895858835956304</v>
      </c>
      <c r="CN33" s="20">
        <f t="shared" ref="CN33" si="138">+CN34+CN36+CN37+CN41+CN42</f>
        <v>-48.003476619702461</v>
      </c>
      <c r="CO33" s="20">
        <f t="shared" ref="CO33" si="139">+CO34+CO36+CO37+CO41+CO42</f>
        <v>97.077757883497156</v>
      </c>
      <c r="CP33" s="20">
        <f t="shared" ref="CP33" si="140">+CP34+CP36+CP37+CP41+CP42</f>
        <v>-45.780170759999699</v>
      </c>
      <c r="CQ33" s="20">
        <f t="shared" ref="CQ33" si="141">+CQ34+CQ36+CQ37+CQ41+CQ42</f>
        <v>-29.477285860092543</v>
      </c>
      <c r="CR33" s="20">
        <f t="shared" ref="CR33" si="142">+CR34+CR36+CR37+CR41+CR42</f>
        <v>-218.62802482999976</v>
      </c>
      <c r="CS33" s="20">
        <f t="shared" ref="CS33" si="143">+CS34+CS36+CS37+CS41+CS42</f>
        <v>-64.018587188845899</v>
      </c>
      <c r="CT33" s="20">
        <f t="shared" ref="CT33" si="144">+CT34+CT36+CT37+CT41+CT42</f>
        <v>130.50056791753263</v>
      </c>
      <c r="CU33" s="20">
        <f t="shared" si="6"/>
        <v>158.39821956977437</v>
      </c>
      <c r="CV33" s="574"/>
      <c r="CW33" s="20">
        <f>+CW34+CW36+CW37+CW41+CW42</f>
        <v>-148.35267037568431</v>
      </c>
      <c r="CX33" s="20">
        <f t="shared" ref="CX33" si="145">+CX34+CX36+CX37+CX41+CX42</f>
        <v>-97.385626059214644</v>
      </c>
      <c r="CY33" s="20">
        <f t="shared" ref="CY33" si="146">+CY34+CY36+CY37+CY41+CY42</f>
        <v>-77.854982661636285</v>
      </c>
      <c r="CZ33" s="20">
        <f t="shared" ref="CZ33" si="147">+CZ34+CZ36+CZ37+CZ41+CZ42</f>
        <v>-9.8101472201355051</v>
      </c>
      <c r="DA33" s="20">
        <f t="shared" ref="DA33" si="148">+DA34+DA36+DA37+DA41+DA42</f>
        <v>-65.986660104107031</v>
      </c>
      <c r="DB33" s="20">
        <f t="shared" ref="DB33" si="149">+DB34+DB36+DB37+DB41+DB42</f>
        <v>134.54198753076403</v>
      </c>
      <c r="DC33" s="20">
        <f t="shared" ref="DC33" si="150">+DC34+DC36+DC37+DC41+DC42</f>
        <v>159.85420507357929</v>
      </c>
      <c r="DD33" s="20">
        <f t="shared" ref="DD33" si="151">+DD34+DD36+DD37+DD41+DD42</f>
        <v>132.24831804852289</v>
      </c>
      <c r="DE33" s="20">
        <f t="shared" ref="DE33" si="152">+DE34+DE36+DE37+DE41+DE42</f>
        <v>-141.98089481323939</v>
      </c>
      <c r="DF33" s="20">
        <f t="shared" ref="DF33" si="153">+DF34+DF36+DF37+DF41+DF42</f>
        <v>-13.666613625093278</v>
      </c>
      <c r="DG33" s="20">
        <f t="shared" ref="DG33" si="154">+DG34+DG36+DG37+DG41+DG42</f>
        <v>-16.541188215359011</v>
      </c>
      <c r="DH33" s="20">
        <f t="shared" ref="DH33" si="155">+DH34+DH36+DH37+DH41+DH42</f>
        <v>122.9042562663044</v>
      </c>
      <c r="DI33" s="20">
        <f t="shared" si="7"/>
        <v>-22.030016155298796</v>
      </c>
      <c r="DJ33" s="574"/>
      <c r="DK33" s="20">
        <f>+DK34+DK36+DK37+DK41+DK42</f>
        <v>-110.77366423000018</v>
      </c>
      <c r="DL33" s="20">
        <f t="shared" ref="DL33" si="156">+DL34+DL36+DL37+DL41+DL42</f>
        <v>28.325783560000026</v>
      </c>
      <c r="DM33" s="20">
        <f t="shared" ref="DM33" si="157">+DM34+DM36+DM37+DM41+DM42</f>
        <v>127.34643971000006</v>
      </c>
      <c r="DN33" s="20">
        <f t="shared" ref="DN33" si="158">+DN34+DN36+DN37+DN41+DN42</f>
        <v>-234.62415743999995</v>
      </c>
      <c r="DO33" s="20">
        <f t="shared" ref="DO33" si="159">+DO34+DO36+DO37+DO41+DO42</f>
        <v>-24.155087889999827</v>
      </c>
      <c r="DP33" s="20">
        <f t="shared" ref="DP33" si="160">+DP34+DP36+DP37+DP41+DP42</f>
        <v>-29.461562919999924</v>
      </c>
      <c r="DQ33" s="20">
        <f t="shared" ref="DQ33" si="161">+DQ34+DQ36+DQ37+DQ41+DQ42</f>
        <v>32.590157079999656</v>
      </c>
      <c r="DR33" s="20">
        <f t="shared" ref="DR33" si="162">+DR34+DR36+DR37+DR41+DR42</f>
        <v>63.192603239999897</v>
      </c>
      <c r="DS33" s="20">
        <f t="shared" ref="DS33" si="163">+DS34+DS36+DS37+DS41+DS42</f>
        <v>-370.40435486000081</v>
      </c>
      <c r="DT33" s="20">
        <f t="shared" ref="DT33" si="164">+DT34+DT36+DT37+DT41+DT42</f>
        <v>-25.965627579999776</v>
      </c>
      <c r="DU33" s="20">
        <f t="shared" ref="DU33" si="165">+DU34+DU36+DU37+DU41+DU42</f>
        <v>-6.3478989699992923</v>
      </c>
      <c r="DV33" s="20">
        <f t="shared" ref="DV33" si="166">+DV34+DV36+DV37+DV41+DV42</f>
        <v>22.78886496000046</v>
      </c>
      <c r="DW33" s="20">
        <f t="shared" si="8"/>
        <v>-527.48850533999973</v>
      </c>
      <c r="DX33" s="574"/>
      <c r="DY33" s="20">
        <f>+DY34+DY36+DY37+DY41+DY42</f>
        <v>-16.113723390000036</v>
      </c>
      <c r="DZ33" s="20">
        <f t="shared" ref="DZ33" si="167">+DZ34+DZ36+DZ37+DZ41+DZ42</f>
        <v>259.77144973999992</v>
      </c>
      <c r="EA33" s="20">
        <f t="shared" ref="EA33" si="168">+EA34+EA36+EA37+EA41+EA42</f>
        <v>163.85021082000009</v>
      </c>
      <c r="EB33" s="20">
        <f t="shared" ref="EB33" si="169">+EB34+EB36+EB37+EB41+EB42</f>
        <v>110.87949233000006</v>
      </c>
      <c r="EC33" s="20">
        <f t="shared" ref="EC33" si="170">+EC34+EC36+EC37+EC41+EC42</f>
        <v>-107.22308351999992</v>
      </c>
      <c r="ED33" s="20">
        <f t="shared" ref="ED33" si="171">+ED34+ED36+ED37+ED41+ED42</f>
        <v>75.920878095999939</v>
      </c>
      <c r="EE33" s="20">
        <f t="shared" ref="EE33" si="172">+EE34+EE36+EE37+EE41+EE42</f>
        <v>-180.9941893299995</v>
      </c>
      <c r="EF33" s="20">
        <f t="shared" ref="EF33" si="173">+EF34+EF36+EF37+EF41+EF42</f>
        <v>149.89962283629558</v>
      </c>
      <c r="EG33" s="20">
        <f t="shared" ref="EG33" si="174">+EG34+EG36+EG37+EG41+EG42</f>
        <v>61.276701196296557</v>
      </c>
      <c r="EH33" s="20">
        <f t="shared" ref="EH33" si="175">+EH34+EH36+EH37+EH41+EH42</f>
        <v>-13.513261933703482</v>
      </c>
      <c r="EI33" s="20">
        <f t="shared" ref="EI33" si="176">+EI34+EI36+EI37+EI41+EI42</f>
        <v>-247.90719416370382</v>
      </c>
      <c r="EJ33" s="20">
        <f t="shared" ref="EJ33" si="177">+EJ34+EJ36+EJ37+EJ41+EJ42</f>
        <v>-67.025319277036829</v>
      </c>
      <c r="EK33" s="20">
        <f t="shared" si="9"/>
        <v>188.82158340414856</v>
      </c>
      <c r="EL33" s="574"/>
      <c r="EM33" s="20">
        <f>+EM34+EM36+EM37+EM41+EM42</f>
        <v>-189.88006320590986</v>
      </c>
      <c r="EN33" s="20">
        <f t="shared" ref="EN33" si="178">+EN34+EN36+EN37+EN41+EN42</f>
        <v>-48.081459944909149</v>
      </c>
      <c r="EO33" s="20">
        <f t="shared" ref="EO33" si="179">+EO34+EO36+EO37+EO41+EO42</f>
        <v>-136.88495286390943</v>
      </c>
      <c r="EP33" s="20"/>
      <c r="EQ33" s="20"/>
      <c r="ER33" s="20"/>
      <c r="ES33" s="20"/>
      <c r="ET33" s="20"/>
      <c r="EU33" s="20"/>
      <c r="EV33" s="20"/>
      <c r="EW33" s="20"/>
      <c r="EX33" s="20"/>
      <c r="EY33" s="20">
        <f t="shared" si="10"/>
        <v>-374.84647601472841</v>
      </c>
      <c r="EZ33" s="574"/>
    </row>
    <row r="34" spans="2:156" x14ac:dyDescent="0.25">
      <c r="B34" s="692" t="s">
        <v>99</v>
      </c>
      <c r="C34" s="15">
        <v>-42.002145339424345</v>
      </c>
      <c r="D34" s="15">
        <v>53.264656463612475</v>
      </c>
      <c r="E34" s="15">
        <v>55.604519815695028</v>
      </c>
      <c r="F34" s="15">
        <v>71.636249007667971</v>
      </c>
      <c r="G34" s="15">
        <v>50.583681001567278</v>
      </c>
      <c r="H34" s="15">
        <v>-131.95287900190104</v>
      </c>
      <c r="I34" s="15">
        <v>27.189861368405275</v>
      </c>
      <c r="J34" s="15">
        <v>25.237131787939969</v>
      </c>
      <c r="K34" s="15">
        <v>106.91135782357318</v>
      </c>
      <c r="L34" s="15">
        <v>8.2084042627413467</v>
      </c>
      <c r="M34" s="15">
        <v>136.50607245633171</v>
      </c>
      <c r="N34" s="15">
        <v>247.06674886336245</v>
      </c>
      <c r="O34" s="15">
        <f t="shared" si="0"/>
        <v>608.25365850957132</v>
      </c>
      <c r="P34" s="16"/>
      <c r="Q34" s="15">
        <v>-156.13730049234269</v>
      </c>
      <c r="R34" s="15">
        <v>125.56839869984431</v>
      </c>
      <c r="S34" s="15">
        <v>-77.571905613076041</v>
      </c>
      <c r="T34" s="15">
        <v>-28.006391094680232</v>
      </c>
      <c r="U34" s="15">
        <v>-46.648428643089218</v>
      </c>
      <c r="V34" s="15">
        <v>-114.37190361012365</v>
      </c>
      <c r="W34" s="15">
        <v>25.813414446975585</v>
      </c>
      <c r="X34" s="15">
        <v>157.9179962046322</v>
      </c>
      <c r="Y34" s="15">
        <v>-320.44990787621055</v>
      </c>
      <c r="Z34" s="15">
        <v>-27.458785005572921</v>
      </c>
      <c r="AA34" s="15">
        <v>-263.52218462554981</v>
      </c>
      <c r="AB34" s="15">
        <v>110.70310007568668</v>
      </c>
      <c r="AC34" s="15">
        <f t="shared" si="1"/>
        <v>-614.16389753350632</v>
      </c>
      <c r="AD34" s="16"/>
      <c r="AE34" s="15">
        <v>67.328993757374917</v>
      </c>
      <c r="AF34" s="15">
        <v>167.396896163712</v>
      </c>
      <c r="AG34" s="15">
        <v>-52.17564768855889</v>
      </c>
      <c r="AH34" s="15">
        <v>108.60546117552761</v>
      </c>
      <c r="AI34" s="15">
        <v>55.997937860310245</v>
      </c>
      <c r="AJ34" s="15">
        <v>-49.71967609926196</v>
      </c>
      <c r="AK34" s="15">
        <v>-340.00793306925607</v>
      </c>
      <c r="AL34" s="15">
        <v>165.83704949007353</v>
      </c>
      <c r="AM34" s="15">
        <v>177.6261552486248</v>
      </c>
      <c r="AN34" s="15">
        <v>142.25131689696329</v>
      </c>
      <c r="AO34" s="15">
        <v>197.20384720944088</v>
      </c>
      <c r="AP34" s="15">
        <v>415.318168726495</v>
      </c>
      <c r="AQ34" s="15">
        <f t="shared" si="2"/>
        <v>1055.6625696714455</v>
      </c>
      <c r="AR34" s="16"/>
      <c r="AS34" s="15">
        <v>-38.255860104122974</v>
      </c>
      <c r="AT34" s="15">
        <v>-20.332108882410949</v>
      </c>
      <c r="AU34" s="15">
        <v>123.2376695263923</v>
      </c>
      <c r="AV34" s="15">
        <v>197.45817040522186</v>
      </c>
      <c r="AW34" s="15">
        <v>104.06004886605898</v>
      </c>
      <c r="AX34" s="15">
        <v>178.14214775890173</v>
      </c>
      <c r="AY34" s="15">
        <v>55.457606127046944</v>
      </c>
      <c r="AZ34" s="15">
        <v>46.653306081396131</v>
      </c>
      <c r="BA34" s="15">
        <v>17.559807518842433</v>
      </c>
      <c r="BB34" s="15">
        <v>140.83874336263679</v>
      </c>
      <c r="BC34" s="15">
        <v>184.0908867958245</v>
      </c>
      <c r="BD34" s="15">
        <v>121.64928247293847</v>
      </c>
      <c r="BE34" s="15">
        <f t="shared" si="3"/>
        <v>1110.5596999287263</v>
      </c>
      <c r="BF34" s="16"/>
      <c r="BG34" s="15">
        <v>162.59070158130604</v>
      </c>
      <c r="BH34" s="15">
        <v>-769.91440830013437</v>
      </c>
      <c r="BI34" s="15">
        <v>-199.80238463775504</v>
      </c>
      <c r="BJ34" s="15">
        <v>-30.16913073157977</v>
      </c>
      <c r="BK34" s="15">
        <v>172.29132224887948</v>
      </c>
      <c r="BL34" s="15">
        <v>18.745690337275978</v>
      </c>
      <c r="BM34" s="15">
        <v>15.958901427710094</v>
      </c>
      <c r="BN34" s="15">
        <v>144.77589488950281</v>
      </c>
      <c r="BO34" s="15">
        <v>-4.8312394478374898</v>
      </c>
      <c r="BP34" s="15">
        <v>128.30833718382462</v>
      </c>
      <c r="BQ34" s="15">
        <v>-430.4012734849909</v>
      </c>
      <c r="BR34" s="15">
        <v>-429.52637899730706</v>
      </c>
      <c r="BS34" s="15">
        <f t="shared" si="4"/>
        <v>-1221.9739679311058</v>
      </c>
      <c r="BT34" s="16"/>
      <c r="BU34" s="15">
        <v>195.51481717965331</v>
      </c>
      <c r="BV34" s="15">
        <v>35.650939557446591</v>
      </c>
      <c r="BW34" s="15">
        <v>59.525384822841232</v>
      </c>
      <c r="BX34" s="15">
        <v>44.130710066199057</v>
      </c>
      <c r="BY34" s="15">
        <v>172.56813355212478</v>
      </c>
      <c r="BZ34" s="15">
        <v>-108.52879466662912</v>
      </c>
      <c r="CA34" s="15">
        <v>292.62878446715865</v>
      </c>
      <c r="CB34" s="15">
        <v>-174.58917974494108</v>
      </c>
      <c r="CC34" s="15">
        <v>-156.98018306765232</v>
      </c>
      <c r="CD34" s="15">
        <v>137.93209656448303</v>
      </c>
      <c r="CE34" s="15">
        <v>-259.38950719992812</v>
      </c>
      <c r="CF34" s="15">
        <v>118.25904658370538</v>
      </c>
      <c r="CG34" s="15">
        <f t="shared" si="5"/>
        <v>356.72224811446131</v>
      </c>
      <c r="CH34" s="16"/>
      <c r="CI34" s="15">
        <v>24.895353398965327</v>
      </c>
      <c r="CJ34" s="15">
        <v>-36.107515046720394</v>
      </c>
      <c r="CK34" s="15">
        <v>122.99941444406036</v>
      </c>
      <c r="CL34" s="15">
        <v>-48.380458584876692</v>
      </c>
      <c r="CM34" s="15">
        <v>81.951311035956294</v>
      </c>
      <c r="CN34" s="15">
        <v>-43.987017259702583</v>
      </c>
      <c r="CO34" s="15">
        <v>83.756590773497138</v>
      </c>
      <c r="CP34" s="15">
        <v>-39.748545679999694</v>
      </c>
      <c r="CQ34" s="15">
        <v>-22.680831580092516</v>
      </c>
      <c r="CR34" s="15">
        <v>-202.41134278999982</v>
      </c>
      <c r="CS34" s="15">
        <v>-72.394115518845922</v>
      </c>
      <c r="CT34" s="15">
        <v>142.62835412753282</v>
      </c>
      <c r="CU34" s="15">
        <f t="shared" si="6"/>
        <v>-9.4788026802256695</v>
      </c>
      <c r="CV34" s="16"/>
      <c r="CW34" s="15">
        <v>-153.38743157568436</v>
      </c>
      <c r="CX34" s="15">
        <v>-8.0545074192146799</v>
      </c>
      <c r="CY34" s="15">
        <v>51.896186548363744</v>
      </c>
      <c r="CZ34" s="15">
        <v>-8.334771755891655</v>
      </c>
      <c r="DA34" s="15">
        <v>-62.541826548350912</v>
      </c>
      <c r="DB34" s="15">
        <v>129.78930294076412</v>
      </c>
      <c r="DC34" s="15">
        <v>172.66785160357929</v>
      </c>
      <c r="DD34" s="15">
        <v>165.21450938852277</v>
      </c>
      <c r="DE34" s="15">
        <v>-144.77895829639465</v>
      </c>
      <c r="DF34" s="15">
        <v>-2.9909738619379453</v>
      </c>
      <c r="DG34" s="15">
        <v>11.789682954640909</v>
      </c>
      <c r="DH34" s="15">
        <v>88.701912826304465</v>
      </c>
      <c r="DI34" s="15">
        <f t="shared" si="7"/>
        <v>239.97097680470108</v>
      </c>
      <c r="DJ34" s="16"/>
      <c r="DK34" s="15">
        <v>-101.56584228000017</v>
      </c>
      <c r="DL34" s="15">
        <v>22.537944599999975</v>
      </c>
      <c r="DM34" s="15">
        <v>152.67192766000016</v>
      </c>
      <c r="DN34" s="15">
        <v>-246.53415421</v>
      </c>
      <c r="DO34" s="15">
        <v>-48.56154634999973</v>
      </c>
      <c r="DP34" s="15">
        <v>-16.838039699999996</v>
      </c>
      <c r="DQ34" s="15">
        <v>36.311195239999634</v>
      </c>
      <c r="DR34" s="15">
        <v>60.834379009999921</v>
      </c>
      <c r="DS34" s="15">
        <v>-371.71420818000087</v>
      </c>
      <c r="DT34" s="15">
        <v>-24.035253319999853</v>
      </c>
      <c r="DU34" s="15">
        <v>-5.1873377199991637</v>
      </c>
      <c r="DV34" s="15">
        <v>12.275882450000495</v>
      </c>
      <c r="DW34" s="15">
        <f t="shared" si="8"/>
        <v>-529.80505279999954</v>
      </c>
      <c r="DX34" s="16"/>
      <c r="DY34" s="15">
        <v>-4.4537709400001262</v>
      </c>
      <c r="DZ34" s="15">
        <v>245.14579836000007</v>
      </c>
      <c r="EA34" s="15">
        <v>174.15440434000004</v>
      </c>
      <c r="EB34" s="15">
        <v>114.32065424000008</v>
      </c>
      <c r="EC34" s="15">
        <v>-86.663132319999931</v>
      </c>
      <c r="ED34" s="15">
        <v>16.056657875999946</v>
      </c>
      <c r="EE34" s="15">
        <v>-194.82459337999956</v>
      </c>
      <c r="EF34" s="15">
        <v>179.43134153629563</v>
      </c>
      <c r="EG34" s="15">
        <v>74.025554486296613</v>
      </c>
      <c r="EH34" s="15">
        <v>14.048601146296434</v>
      </c>
      <c r="EI34" s="15">
        <v>-54.020110723703823</v>
      </c>
      <c r="EJ34" s="15">
        <v>-34.394117067036689</v>
      </c>
      <c r="EK34" s="15">
        <f t="shared" si="9"/>
        <v>442.82728755414854</v>
      </c>
      <c r="EL34" s="16"/>
      <c r="EM34" s="15">
        <v>-139.81039720590985</v>
      </c>
      <c r="EN34" s="15">
        <v>207.14706505509085</v>
      </c>
      <c r="EO34" s="15">
        <v>-180.22831086390943</v>
      </c>
      <c r="EP34" s="15"/>
      <c r="EQ34" s="15"/>
      <c r="ER34" s="15"/>
      <c r="ES34" s="15"/>
      <c r="ET34" s="15"/>
      <c r="EU34" s="15"/>
      <c r="EV34" s="15"/>
      <c r="EW34" s="15"/>
      <c r="EX34" s="15"/>
      <c r="EY34" s="15">
        <f t="shared" si="10"/>
        <v>-112.89164301472843</v>
      </c>
      <c r="EZ34" s="16"/>
    </row>
    <row r="35" spans="2:156" x14ac:dyDescent="0.25">
      <c r="B35" s="692" t="s">
        <v>204</v>
      </c>
      <c r="C35" s="15">
        <v>9.4080502605770064</v>
      </c>
      <c r="D35" s="15">
        <v>-59.767719782887781</v>
      </c>
      <c r="E35" s="15">
        <v>-71.715947220203873</v>
      </c>
      <c r="F35" s="15">
        <v>52.574647858783209</v>
      </c>
      <c r="G35" s="15">
        <v>118.7133709719518</v>
      </c>
      <c r="H35" s="15">
        <v>-164.12078704600219</v>
      </c>
      <c r="I35" s="15">
        <v>53.921824205306308</v>
      </c>
      <c r="J35" s="15">
        <v>90.790647315948434</v>
      </c>
      <c r="K35" s="15">
        <v>93.664517023163086</v>
      </c>
      <c r="L35" s="15">
        <v>63.227766174441811</v>
      </c>
      <c r="M35" s="15">
        <v>224.06330811343156</v>
      </c>
      <c r="N35" s="15">
        <v>-27.236192557935283</v>
      </c>
      <c r="O35" s="15">
        <f t="shared" si="0"/>
        <v>383.52348531657407</v>
      </c>
      <c r="P35" s="16"/>
      <c r="Q35" s="15">
        <v>-105.92767125934404</v>
      </c>
      <c r="R35" s="15">
        <v>27.955463122843355</v>
      </c>
      <c r="S35" s="15">
        <v>-88.62847257397533</v>
      </c>
      <c r="T35" s="15">
        <v>1.5399778922980403</v>
      </c>
      <c r="U35" s="15">
        <v>19.705684944184732</v>
      </c>
      <c r="V35" s="15">
        <v>-6.1564702078749747</v>
      </c>
      <c r="W35" s="15">
        <v>-8.4282029783745998</v>
      </c>
      <c r="X35" s="15">
        <v>-104.63589398019121</v>
      </c>
      <c r="Y35" s="15">
        <v>-22.856305020311879</v>
      </c>
      <c r="Z35" s="15">
        <v>116.86329383310164</v>
      </c>
      <c r="AA35" s="15">
        <v>-203.97176047800065</v>
      </c>
      <c r="AB35" s="15">
        <v>93.027455575138504</v>
      </c>
      <c r="AC35" s="15">
        <f t="shared" si="1"/>
        <v>-281.51290113050641</v>
      </c>
      <c r="AD35" s="16"/>
      <c r="AE35" s="15">
        <v>-26.164590269625421</v>
      </c>
      <c r="AF35" s="15">
        <v>14.996222753162485</v>
      </c>
      <c r="AG35" s="15">
        <v>34.497903910010791</v>
      </c>
      <c r="AH35" s="15">
        <v>-14.302460028306029</v>
      </c>
      <c r="AI35" s="15">
        <v>50.256175456375473</v>
      </c>
      <c r="AJ35" s="15">
        <v>-48.063063821995307</v>
      </c>
      <c r="AK35" s="15">
        <v>-91.205716545327988</v>
      </c>
      <c r="AL35" s="15">
        <v>-28.005618341888152</v>
      </c>
      <c r="AM35" s="15">
        <v>-6.8903662075257444</v>
      </c>
      <c r="AN35" s="15">
        <v>103.77223152554956</v>
      </c>
      <c r="AO35" s="15">
        <v>62.500120378868814</v>
      </c>
      <c r="AP35" s="15">
        <v>743.34235919214677</v>
      </c>
      <c r="AQ35" s="15">
        <f t="shared" si="2"/>
        <v>794.73319800144532</v>
      </c>
      <c r="AR35" s="16"/>
      <c r="AS35" s="15">
        <v>-954.45570933412364</v>
      </c>
      <c r="AT35" s="15">
        <v>359.36936729758833</v>
      </c>
      <c r="AU35" s="15">
        <v>-33.915988063606022</v>
      </c>
      <c r="AV35" s="15">
        <v>84.451054245222025</v>
      </c>
      <c r="AW35" s="15">
        <v>-4.9073950339418388</v>
      </c>
      <c r="AX35" s="15">
        <v>144.22885919890354</v>
      </c>
      <c r="AY35" s="15">
        <v>165.75579553704566</v>
      </c>
      <c r="AZ35" s="15">
        <v>52.564575971395506</v>
      </c>
      <c r="BA35" s="15">
        <v>-294.62089092115605</v>
      </c>
      <c r="BB35" s="15">
        <v>9.2487768026234392</v>
      </c>
      <c r="BC35" s="15">
        <v>93.726905015836479</v>
      </c>
      <c r="BD35" s="15">
        <v>239.15303875293765</v>
      </c>
      <c r="BE35" s="15">
        <f t="shared" si="3"/>
        <v>-139.40161053127505</v>
      </c>
      <c r="BF35" s="16"/>
      <c r="BG35" s="15">
        <v>-44.55841726869096</v>
      </c>
      <c r="BH35" s="15">
        <v>-188.11895675013966</v>
      </c>
      <c r="BI35" s="15">
        <v>78.997178422248169</v>
      </c>
      <c r="BJ35" s="15">
        <v>67.694852348420156</v>
      </c>
      <c r="BK35" s="15">
        <v>13.352568968880206</v>
      </c>
      <c r="BL35" s="15">
        <v>26.49413871727505</v>
      </c>
      <c r="BM35" s="15">
        <v>11.292997627708125</v>
      </c>
      <c r="BN35" s="15">
        <v>-5.7551902204955638</v>
      </c>
      <c r="BO35" s="15">
        <v>81.556453702162202</v>
      </c>
      <c r="BP35" s="15">
        <v>114.55436246382635</v>
      </c>
      <c r="BQ35" s="15">
        <v>29.8881226450074</v>
      </c>
      <c r="BR35" s="15">
        <v>33.865265692693697</v>
      </c>
      <c r="BS35" s="15">
        <f t="shared" si="4"/>
        <v>219.26337634889518</v>
      </c>
      <c r="BT35" s="16"/>
      <c r="BU35" s="15">
        <v>-44.965304030348875</v>
      </c>
      <c r="BV35" s="15">
        <v>53.97710658744947</v>
      </c>
      <c r="BW35" s="15">
        <v>-4.7789089371618729</v>
      </c>
      <c r="BX35" s="15">
        <v>31.138779266202079</v>
      </c>
      <c r="BY35" s="15">
        <v>48.891754122123473</v>
      </c>
      <c r="BZ35" s="15">
        <v>53.396518453370902</v>
      </c>
      <c r="CA35" s="15">
        <v>-63.155373092840762</v>
      </c>
      <c r="CB35" s="15">
        <v>61.52157185505888</v>
      </c>
      <c r="CC35" s="15">
        <v>34.860086522348126</v>
      </c>
      <c r="CD35" s="15">
        <v>-7.5003991355174833</v>
      </c>
      <c r="CE35" s="15">
        <v>59.812119520070667</v>
      </c>
      <c r="CF35" s="15">
        <v>153.60163950370617</v>
      </c>
      <c r="CG35" s="15">
        <f t="shared" si="5"/>
        <v>376.79959063446074</v>
      </c>
      <c r="CH35" s="16"/>
      <c r="CI35" s="15">
        <v>34.060384118963995</v>
      </c>
      <c r="CJ35" s="15">
        <v>10.079498923278976</v>
      </c>
      <c r="CK35" s="15">
        <v>64.660523474063893</v>
      </c>
      <c r="CL35" s="15">
        <v>-9.2724073992574176</v>
      </c>
      <c r="CM35" s="15">
        <v>9.6307902703367887</v>
      </c>
      <c r="CN35" s="15">
        <v>-20.955367109703872</v>
      </c>
      <c r="CO35" s="15">
        <v>27.383604093496018</v>
      </c>
      <c r="CP35" s="15">
        <v>23.262280410001551</v>
      </c>
      <c r="CQ35" s="15">
        <v>13.106562579908541</v>
      </c>
      <c r="CR35" s="15">
        <v>7.792944899998389</v>
      </c>
      <c r="CS35" s="15">
        <v>34.293174087871193</v>
      </c>
      <c r="CT35" s="15">
        <v>55.094647377920033</v>
      </c>
      <c r="CU35" s="15">
        <f t="shared" si="6"/>
        <v>249.1366357268781</v>
      </c>
      <c r="CV35" s="16"/>
      <c r="CW35" s="15">
        <v>-121.76992198278691</v>
      </c>
      <c r="CX35" s="15">
        <v>47.019345910784253</v>
      </c>
      <c r="CY35" s="15">
        <v>185.67955285836268</v>
      </c>
      <c r="CZ35" s="15">
        <v>-3.1176863958908143</v>
      </c>
      <c r="DA35" s="15">
        <v>-63.601543128353256</v>
      </c>
      <c r="DB35" s="15">
        <v>27.913129090766347</v>
      </c>
      <c r="DC35" s="15">
        <v>-24.93718028641976</v>
      </c>
      <c r="DD35" s="15">
        <v>3.8763501785218466</v>
      </c>
      <c r="DE35" s="15">
        <v>4.1093171936064437</v>
      </c>
      <c r="DF35" s="15">
        <v>7.8195319080620891</v>
      </c>
      <c r="DG35" s="15">
        <v>-23.324823985359348</v>
      </c>
      <c r="DH35" s="15">
        <v>49.974665806303506</v>
      </c>
      <c r="DI35" s="15">
        <f t="shared" si="7"/>
        <v>89.640737167597081</v>
      </c>
      <c r="DJ35" s="16"/>
      <c r="DK35" s="15">
        <v>17.520150759967137</v>
      </c>
      <c r="DL35" s="15">
        <v>146.12661813002953</v>
      </c>
      <c r="DM35" s="15">
        <v>-85.058576029989041</v>
      </c>
      <c r="DN35" s="15">
        <v>40.255950339991898</v>
      </c>
      <c r="DO35" s="15">
        <v>-191.86518420000226</v>
      </c>
      <c r="DP35" s="15">
        <v>-54.761683060021227</v>
      </c>
      <c r="DQ35" s="15">
        <v>-17.282098390001721</v>
      </c>
      <c r="DR35" s="15">
        <v>26.406658960031109</v>
      </c>
      <c r="DS35" s="15">
        <v>68.87158282999394</v>
      </c>
      <c r="DT35" s="15">
        <v>-98.646550060001815</v>
      </c>
      <c r="DU35" s="15">
        <v>-106.78177796999684</v>
      </c>
      <c r="DV35" s="15">
        <v>88.911908656360112</v>
      </c>
      <c r="DW35" s="15">
        <f t="shared" si="8"/>
        <v>-166.30300003363917</v>
      </c>
      <c r="DX35" s="16"/>
      <c r="DY35" s="15">
        <v>-14.014930769999438</v>
      </c>
      <c r="DZ35" s="15">
        <v>153.76194587999987</v>
      </c>
      <c r="EA35" s="15">
        <v>145.50428834999963</v>
      </c>
      <c r="EB35" s="15">
        <v>27.200091830001199</v>
      </c>
      <c r="EC35" s="15">
        <v>-154.95485000000036</v>
      </c>
      <c r="ED35" s="15">
        <v>-10.432077754000289</v>
      </c>
      <c r="EE35" s="15">
        <v>-119.81789075000063</v>
      </c>
      <c r="EF35" s="15">
        <v>124.31989766629592</v>
      </c>
      <c r="EG35" s="15">
        <v>-3.7497442837025332</v>
      </c>
      <c r="EH35" s="15">
        <v>9.8244560262966623</v>
      </c>
      <c r="EI35" s="15">
        <v>61.87922222629507</v>
      </c>
      <c r="EJ35" s="15">
        <v>-17.433821137036659</v>
      </c>
      <c r="EK35" s="15">
        <f t="shared" si="9"/>
        <v>202.08658728414844</v>
      </c>
      <c r="EL35" s="16"/>
      <c r="EM35" s="15">
        <v>0.67020579409012271</v>
      </c>
      <c r="EN35" s="15">
        <v>153.68593005509086</v>
      </c>
      <c r="EO35" s="15">
        <v>-203.78323086390944</v>
      </c>
      <c r="EP35" s="15"/>
      <c r="EQ35" s="15"/>
      <c r="ER35" s="15"/>
      <c r="ES35" s="15"/>
      <c r="ET35" s="15"/>
      <c r="EU35" s="15"/>
      <c r="EV35" s="15"/>
      <c r="EW35" s="15"/>
      <c r="EX35" s="15"/>
      <c r="EY35" s="15">
        <f t="shared" si="10"/>
        <v>-49.427095014728451</v>
      </c>
      <c r="EZ35" s="16"/>
    </row>
    <row r="36" spans="2:156" x14ac:dyDescent="0.25">
      <c r="B36" s="692" t="s">
        <v>740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0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-999.99999879999996</v>
      </c>
      <c r="Z36" s="15">
        <v>86.760316879999991</v>
      </c>
      <c r="AA36" s="15">
        <v>117.82134125</v>
      </c>
      <c r="AB36" s="15">
        <v>40.050027920000005</v>
      </c>
      <c r="AC36" s="15">
        <f t="shared" si="1"/>
        <v>-755.36831274999986</v>
      </c>
      <c r="AD36" s="16"/>
      <c r="AE36" s="15">
        <v>60</v>
      </c>
      <c r="AF36" s="15">
        <v>60</v>
      </c>
      <c r="AG36" s="15">
        <v>10</v>
      </c>
      <c r="AH36" s="15">
        <v>34.439194740000005</v>
      </c>
      <c r="AI36" s="15">
        <v>60</v>
      </c>
      <c r="AJ36" s="15">
        <v>51</v>
      </c>
      <c r="AK36" s="15">
        <v>105</v>
      </c>
      <c r="AL36" s="15">
        <v>52</v>
      </c>
      <c r="AM36" s="15">
        <v>0</v>
      </c>
      <c r="AN36" s="15">
        <v>0</v>
      </c>
      <c r="AO36" s="15">
        <v>5</v>
      </c>
      <c r="AP36" s="15">
        <v>-400</v>
      </c>
      <c r="AQ36" s="15">
        <f t="shared" si="2"/>
        <v>37.439194740000005</v>
      </c>
      <c r="AR36" s="16"/>
      <c r="AS36" s="15">
        <v>-355</v>
      </c>
      <c r="AT36" s="15">
        <v>45</v>
      </c>
      <c r="AU36" s="15">
        <v>132.05297917000001</v>
      </c>
      <c r="AV36" s="15">
        <v>10</v>
      </c>
      <c r="AW36" s="15">
        <v>23.142827230000002</v>
      </c>
      <c r="AX36" s="15">
        <v>164.41630819</v>
      </c>
      <c r="AY36" s="15">
        <v>100</v>
      </c>
      <c r="AZ36" s="15">
        <v>20</v>
      </c>
      <c r="BA36" s="15">
        <v>76.833424269999995</v>
      </c>
      <c r="BB36" s="15">
        <v>115.9</v>
      </c>
      <c r="BC36" s="15">
        <v>12.310892239999999</v>
      </c>
      <c r="BD36" s="15">
        <v>49.087269769999999</v>
      </c>
      <c r="BE36" s="15">
        <f t="shared" si="3"/>
        <v>393.74370087</v>
      </c>
      <c r="BF36" s="16"/>
      <c r="BG36" s="15">
        <v>12.03807351</v>
      </c>
      <c r="BH36" s="15">
        <v>44.034658469999997</v>
      </c>
      <c r="BI36" s="15">
        <v>18.589749519999998</v>
      </c>
      <c r="BJ36" s="15">
        <v>169.64763084000001</v>
      </c>
      <c r="BK36" s="15">
        <v>12.917596550000001</v>
      </c>
      <c r="BL36" s="15">
        <v>11.65389214</v>
      </c>
      <c r="BM36" s="15">
        <v>8.9771563200000006</v>
      </c>
      <c r="BN36" s="15">
        <v>6.9085544900000002</v>
      </c>
      <c r="BO36" s="15">
        <v>-479.31302866999999</v>
      </c>
      <c r="BP36" s="15">
        <v>157.29284783</v>
      </c>
      <c r="BQ36" s="15">
        <v>164.55886054999999</v>
      </c>
      <c r="BR36" s="15">
        <v>-230.72057441000001</v>
      </c>
      <c r="BS36" s="15">
        <f t="shared" si="4"/>
        <v>-103.41458286000008</v>
      </c>
      <c r="BT36" s="16"/>
      <c r="BU36" s="15">
        <v>-50</v>
      </c>
      <c r="BV36" s="15">
        <v>100</v>
      </c>
      <c r="BW36" s="15">
        <v>0</v>
      </c>
      <c r="BX36" s="15">
        <v>-300</v>
      </c>
      <c r="BY36" s="15">
        <v>-350</v>
      </c>
      <c r="BZ36" s="15">
        <v>-90</v>
      </c>
      <c r="CA36" s="15">
        <v>56</v>
      </c>
      <c r="CB36" s="15">
        <v>-100</v>
      </c>
      <c r="CC36" s="15">
        <v>36</v>
      </c>
      <c r="CD36" s="15">
        <v>-80</v>
      </c>
      <c r="CE36" s="15">
        <v>80</v>
      </c>
      <c r="CF36" s="15">
        <v>105</v>
      </c>
      <c r="CG36" s="15">
        <f t="shared" si="5"/>
        <v>-593</v>
      </c>
      <c r="CH36" s="16"/>
      <c r="CI36" s="15">
        <v>125</v>
      </c>
      <c r="CJ36" s="15">
        <v>43</v>
      </c>
      <c r="CK36" s="15">
        <v>0</v>
      </c>
      <c r="CL36" s="15">
        <v>0</v>
      </c>
      <c r="CM36" s="15">
        <v>0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-10</v>
      </c>
      <c r="CU36" s="15">
        <f t="shared" si="6"/>
        <v>158</v>
      </c>
      <c r="CV36" s="16"/>
      <c r="CW36" s="15">
        <v>0</v>
      </c>
      <c r="CX36" s="15">
        <v>-80</v>
      </c>
      <c r="CY36" s="15">
        <v>-133.61933533000001</v>
      </c>
      <c r="CZ36" s="15">
        <v>-9.75</v>
      </c>
      <c r="DA36" s="15">
        <v>0</v>
      </c>
      <c r="DB36" s="15">
        <v>10</v>
      </c>
      <c r="DC36" s="15">
        <v>2</v>
      </c>
      <c r="DD36" s="15">
        <v>-30.8</v>
      </c>
      <c r="DE36" s="15">
        <v>1.56373008</v>
      </c>
      <c r="DF36" s="15">
        <v>-3.6687114100000002</v>
      </c>
      <c r="DG36" s="15">
        <v>-32.694825309999999</v>
      </c>
      <c r="DH36" s="15">
        <v>24.064987940000002</v>
      </c>
      <c r="DI36" s="15">
        <f t="shared" si="7"/>
        <v>-252.90415403</v>
      </c>
      <c r="DJ36" s="16"/>
      <c r="DK36" s="15">
        <v>0</v>
      </c>
      <c r="DL36" s="15">
        <v>-14</v>
      </c>
      <c r="DM36" s="15">
        <v>-23.800906380000001</v>
      </c>
      <c r="DN36" s="15">
        <v>10</v>
      </c>
      <c r="DO36" s="15">
        <v>20</v>
      </c>
      <c r="DP36" s="15">
        <v>-10</v>
      </c>
      <c r="DQ36" s="15">
        <v>0</v>
      </c>
      <c r="DR36" s="15">
        <v>-5</v>
      </c>
      <c r="DS36" s="15">
        <v>10</v>
      </c>
      <c r="DT36" s="15">
        <v>0</v>
      </c>
      <c r="DU36" s="15">
        <v>0</v>
      </c>
      <c r="DV36" s="15">
        <v>0</v>
      </c>
      <c r="DW36" s="15">
        <f t="shared" si="8"/>
        <v>-12.800906380000001</v>
      </c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50</v>
      </c>
      <c r="EE36" s="15">
        <v>0</v>
      </c>
      <c r="EF36" s="15">
        <v>0</v>
      </c>
      <c r="EG36" s="15">
        <v>0</v>
      </c>
      <c r="EH36" s="15">
        <v>0</v>
      </c>
      <c r="EI36" s="15">
        <v>-205.60982745000001</v>
      </c>
      <c r="EJ36" s="15">
        <v>0</v>
      </c>
      <c r="EK36" s="15">
        <f t="shared" si="9"/>
        <v>-155.60982745000001</v>
      </c>
      <c r="EL36" s="16"/>
      <c r="EM36" s="15">
        <v>-50</v>
      </c>
      <c r="EN36" s="15">
        <v>-255</v>
      </c>
      <c r="EO36" s="15">
        <v>45</v>
      </c>
      <c r="EP36" s="15"/>
      <c r="EQ36" s="15"/>
      <c r="ER36" s="15"/>
      <c r="ES36" s="15"/>
      <c r="ET36" s="15"/>
      <c r="EU36" s="15"/>
      <c r="EV36" s="15"/>
      <c r="EW36" s="15"/>
      <c r="EX36" s="15"/>
      <c r="EY36" s="15">
        <f t="shared" si="10"/>
        <v>-260</v>
      </c>
      <c r="EZ36" s="16"/>
    </row>
    <row r="37" spans="2:156" x14ac:dyDescent="0.25">
      <c r="B37" s="692" t="s">
        <v>688</v>
      </c>
      <c r="C37" s="15">
        <f>+SUM(C38:C40)</f>
        <v>-1.2708909480352304E-9</v>
      </c>
      <c r="D37" s="15">
        <f t="shared" ref="D37:N37" si="180">+SUM(D38:D40)</f>
        <v>8.4600060290540569E-10</v>
      </c>
      <c r="E37" s="15">
        <f t="shared" si="180"/>
        <v>74.280422090000002</v>
      </c>
      <c r="F37" s="15">
        <f t="shared" si="180"/>
        <v>20.113137800000001</v>
      </c>
      <c r="G37" s="15">
        <f t="shared" si="180"/>
        <v>0</v>
      </c>
      <c r="H37" s="15">
        <f t="shared" si="180"/>
        <v>0</v>
      </c>
      <c r="I37" s="15">
        <f t="shared" si="180"/>
        <v>-50.000000004437744</v>
      </c>
      <c r="J37" s="15">
        <f t="shared" si="180"/>
        <v>25.075555561107475</v>
      </c>
      <c r="K37" s="15">
        <f t="shared" si="180"/>
        <v>0</v>
      </c>
      <c r="L37" s="15">
        <f t="shared" si="180"/>
        <v>25.08223611</v>
      </c>
      <c r="M37" s="15">
        <f t="shared" si="180"/>
        <v>-74.999999998894197</v>
      </c>
      <c r="N37" s="15">
        <f t="shared" si="180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181">+SUM(R38:R40)</f>
        <v>8.3600003328641037E-2</v>
      </c>
      <c r="S37" s="15">
        <f t="shared" si="181"/>
        <v>7.7458329999991804E-2</v>
      </c>
      <c r="T37" s="15">
        <f t="shared" si="181"/>
        <v>-7.2814287932487787E-10</v>
      </c>
      <c r="U37" s="15">
        <f t="shared" si="181"/>
        <v>0.16379225332864422</v>
      </c>
      <c r="V37" s="15">
        <f t="shared" si="181"/>
        <v>7.7458328890514849E-2</v>
      </c>
      <c r="W37" s="15">
        <f t="shared" si="181"/>
        <v>49.080513886765999</v>
      </c>
      <c r="X37" s="15">
        <f t="shared" si="181"/>
        <v>-4.9999999955620522</v>
      </c>
      <c r="Y37" s="15">
        <f t="shared" si="181"/>
        <v>-1.9926805566713544</v>
      </c>
      <c r="Z37" s="15">
        <f t="shared" si="181"/>
        <v>7.0098583300000001</v>
      </c>
      <c r="AA37" s="15">
        <f t="shared" si="181"/>
        <v>-14.999999996671539</v>
      </c>
      <c r="AB37" s="15">
        <f t="shared" si="181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182">+SUM(AF38:AF40)</f>
        <v>10.021125</v>
      </c>
      <c r="AG37" s="15">
        <f t="shared" si="182"/>
        <v>10.01885</v>
      </c>
      <c r="AH37" s="15">
        <f t="shared" si="182"/>
        <v>-9.9999999966713542</v>
      </c>
      <c r="AI37" s="15">
        <f t="shared" si="182"/>
        <v>-7.9859166699999999</v>
      </c>
      <c r="AJ37" s="15">
        <f t="shared" si="182"/>
        <v>-4.972639997780508</v>
      </c>
      <c r="AK37" s="15">
        <f t="shared" si="182"/>
        <v>10.021883328477784</v>
      </c>
      <c r="AL37" s="15">
        <f t="shared" si="182"/>
        <v>10.04903889</v>
      </c>
      <c r="AM37" s="15">
        <f t="shared" si="182"/>
        <v>-9.9957750000000001</v>
      </c>
      <c r="AN37" s="15">
        <f t="shared" si="182"/>
        <v>3.7499966715395239E-3</v>
      </c>
      <c r="AO37" s="15">
        <f t="shared" si="182"/>
        <v>-2.0716083299793997</v>
      </c>
      <c r="AP37" s="15">
        <f t="shared" si="182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183">+SUM(AT38:AT40)</f>
        <v>5.0070416699999996</v>
      </c>
      <c r="AU37" s="15">
        <f t="shared" si="183"/>
        <v>0</v>
      </c>
      <c r="AV37" s="15">
        <f t="shared" si="183"/>
        <v>5.1389866699999995</v>
      </c>
      <c r="AW37" s="15">
        <f t="shared" si="183"/>
        <v>0</v>
      </c>
      <c r="AX37" s="15">
        <f t="shared" si="183"/>
        <v>0</v>
      </c>
      <c r="AY37" s="15">
        <f t="shared" si="183"/>
        <v>-1.5686829613059672E-10</v>
      </c>
      <c r="AZ37" s="15">
        <f t="shared" si="183"/>
        <v>0</v>
      </c>
      <c r="BA37" s="15">
        <f t="shared" si="183"/>
        <v>0</v>
      </c>
      <c r="BB37" s="15">
        <f t="shared" si="183"/>
        <v>0</v>
      </c>
      <c r="BC37" s="15">
        <f t="shared" si="183"/>
        <v>0</v>
      </c>
      <c r="BD37" s="15">
        <f t="shared" si="183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184">+SUM(BH38:BH40)</f>
        <v>0</v>
      </c>
      <c r="BI37" s="15">
        <f t="shared" si="184"/>
        <v>0</v>
      </c>
      <c r="BJ37" s="15">
        <f t="shared" si="184"/>
        <v>0</v>
      </c>
      <c r="BK37" s="15">
        <f t="shared" si="184"/>
        <v>0</v>
      </c>
      <c r="BL37" s="15">
        <f t="shared" si="184"/>
        <v>0</v>
      </c>
      <c r="BM37" s="15">
        <f t="shared" si="184"/>
        <v>0</v>
      </c>
      <c r="BN37" s="15">
        <f t="shared" si="184"/>
        <v>0</v>
      </c>
      <c r="BO37" s="15">
        <f t="shared" si="184"/>
        <v>0</v>
      </c>
      <c r="BP37" s="15">
        <f t="shared" si="184"/>
        <v>0</v>
      </c>
      <c r="BQ37" s="15">
        <f t="shared" si="184"/>
        <v>0</v>
      </c>
      <c r="BR37" s="15">
        <f t="shared" si="184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185">+SUM(BV38:BV40)</f>
        <v>0</v>
      </c>
      <c r="BW37" s="15">
        <f t="shared" si="185"/>
        <v>0</v>
      </c>
      <c r="BX37" s="15">
        <f t="shared" si="185"/>
        <v>0</v>
      </c>
      <c r="BY37" s="15">
        <f t="shared" si="185"/>
        <v>0</v>
      </c>
      <c r="BZ37" s="15">
        <f t="shared" si="185"/>
        <v>0</v>
      </c>
      <c r="CA37" s="15">
        <f t="shared" si="185"/>
        <v>0</v>
      </c>
      <c r="CB37" s="15">
        <f t="shared" si="185"/>
        <v>0</v>
      </c>
      <c r="CC37" s="15">
        <f t="shared" si="185"/>
        <v>0</v>
      </c>
      <c r="CD37" s="15">
        <f t="shared" si="185"/>
        <v>0</v>
      </c>
      <c r="CE37" s="15">
        <f t="shared" si="185"/>
        <v>0</v>
      </c>
      <c r="CF37" s="15">
        <f t="shared" si="185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186">+SUM(CJ38:CJ40)</f>
        <v>0</v>
      </c>
      <c r="CK37" s="15">
        <f t="shared" si="186"/>
        <v>0</v>
      </c>
      <c r="CL37" s="15">
        <f t="shared" si="186"/>
        <v>0</v>
      </c>
      <c r="CM37" s="15">
        <f t="shared" si="186"/>
        <v>0</v>
      </c>
      <c r="CN37" s="15">
        <f t="shared" si="186"/>
        <v>0</v>
      </c>
      <c r="CO37" s="15">
        <f t="shared" si="186"/>
        <v>0</v>
      </c>
      <c r="CP37" s="15">
        <f t="shared" si="186"/>
        <v>0</v>
      </c>
      <c r="CQ37" s="15">
        <f t="shared" si="186"/>
        <v>0</v>
      </c>
      <c r="CR37" s="15">
        <f t="shared" si="186"/>
        <v>0</v>
      </c>
      <c r="CS37" s="15">
        <f t="shared" si="186"/>
        <v>0</v>
      </c>
      <c r="CT37" s="15">
        <f t="shared" si="186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187">+SUM(CX38:CX40)</f>
        <v>0</v>
      </c>
      <c r="CY37" s="15">
        <f t="shared" si="187"/>
        <v>0</v>
      </c>
      <c r="CZ37" s="15">
        <f t="shared" si="187"/>
        <v>0</v>
      </c>
      <c r="DA37" s="15">
        <f t="shared" si="187"/>
        <v>0</v>
      </c>
      <c r="DB37" s="15">
        <f t="shared" si="187"/>
        <v>0</v>
      </c>
      <c r="DC37" s="15">
        <f t="shared" si="187"/>
        <v>0</v>
      </c>
      <c r="DD37" s="15">
        <f t="shared" si="187"/>
        <v>0</v>
      </c>
      <c r="DE37" s="15">
        <f t="shared" si="187"/>
        <v>0</v>
      </c>
      <c r="DF37" s="15">
        <f t="shared" si="187"/>
        <v>0</v>
      </c>
      <c r="DG37" s="15">
        <f t="shared" si="187"/>
        <v>0</v>
      </c>
      <c r="DH37" s="15">
        <f t="shared" si="187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188">+SUM(DL38:DL40)</f>
        <v>0</v>
      </c>
      <c r="DM37" s="15">
        <f t="shared" si="188"/>
        <v>0</v>
      </c>
      <c r="DN37" s="15">
        <f t="shared" si="188"/>
        <v>0</v>
      </c>
      <c r="DO37" s="15">
        <f t="shared" si="188"/>
        <v>0</v>
      </c>
      <c r="DP37" s="15">
        <f t="shared" si="188"/>
        <v>0</v>
      </c>
      <c r="DQ37" s="15">
        <f t="shared" si="188"/>
        <v>0</v>
      </c>
      <c r="DR37" s="15">
        <f t="shared" si="188"/>
        <v>0</v>
      </c>
      <c r="DS37" s="15">
        <f t="shared" si="188"/>
        <v>0</v>
      </c>
      <c r="DT37" s="15">
        <f t="shared" si="188"/>
        <v>0</v>
      </c>
      <c r="DU37" s="15">
        <f t="shared" si="188"/>
        <v>0</v>
      </c>
      <c r="DV37" s="15">
        <f t="shared" si="188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189">+SUM(DZ38:DZ40)</f>
        <v>0</v>
      </c>
      <c r="EA37" s="15">
        <f t="shared" si="189"/>
        <v>0</v>
      </c>
      <c r="EB37" s="15">
        <f t="shared" si="189"/>
        <v>0</v>
      </c>
      <c r="EC37" s="15">
        <f t="shared" si="189"/>
        <v>0</v>
      </c>
      <c r="ED37" s="15">
        <f t="shared" si="189"/>
        <v>0</v>
      </c>
      <c r="EE37" s="15">
        <f t="shared" si="189"/>
        <v>0</v>
      </c>
      <c r="EF37" s="15">
        <f t="shared" si="189"/>
        <v>0</v>
      </c>
      <c r="EG37" s="15">
        <f t="shared" si="189"/>
        <v>0</v>
      </c>
      <c r="EH37" s="15">
        <f t="shared" si="189"/>
        <v>0</v>
      </c>
      <c r="EI37" s="15">
        <f t="shared" si="189"/>
        <v>0</v>
      </c>
      <c r="EJ37" s="15">
        <f t="shared" si="189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190">+SUM(EN38:EN40)</f>
        <v>0</v>
      </c>
      <c r="EO37" s="15">
        <f t="shared" si="190"/>
        <v>0</v>
      </c>
      <c r="EP37" s="15"/>
      <c r="EQ37" s="15"/>
      <c r="ER37" s="15"/>
      <c r="ES37" s="15"/>
      <c r="ET37" s="15"/>
      <c r="EU37" s="15"/>
      <c r="EV37" s="15"/>
      <c r="EW37" s="15"/>
      <c r="EX37" s="15"/>
      <c r="EY37" s="15">
        <f t="shared" si="10"/>
        <v>0</v>
      </c>
      <c r="EZ37" s="16"/>
    </row>
    <row r="38" spans="2:156" x14ac:dyDescent="0.25">
      <c r="B38" s="707" t="s">
        <v>98</v>
      </c>
      <c r="C38" s="15">
        <v>-1.2708909480352304E-9</v>
      </c>
      <c r="D38" s="15">
        <v>8.4600060290540569E-10</v>
      </c>
      <c r="E38" s="15">
        <v>74.280422090000002</v>
      </c>
      <c r="F38" s="15">
        <v>20.113137800000001</v>
      </c>
      <c r="G38" s="15">
        <v>0</v>
      </c>
      <c r="H38" s="15">
        <v>0</v>
      </c>
      <c r="I38" s="15">
        <v>-50.000000004437744</v>
      </c>
      <c r="J38" s="15">
        <v>25.075555561107475</v>
      </c>
      <c r="K38" s="15">
        <v>0</v>
      </c>
      <c r="L38" s="15">
        <v>25.08223611</v>
      </c>
      <c r="M38" s="15">
        <v>-74.999999998894197</v>
      </c>
      <c r="N38" s="15">
        <v>20.073194439623464</v>
      </c>
      <c r="O38" s="15">
        <f t="shared" si="0"/>
        <v>39.624545996974106</v>
      </c>
      <c r="P38" s="16"/>
      <c r="Q38" s="15">
        <v>8.7991639999998483E-2</v>
      </c>
      <c r="R38" s="15">
        <v>8.3600003328641037E-2</v>
      </c>
      <c r="S38" s="15">
        <v>7.7458329999991804E-2</v>
      </c>
      <c r="T38" s="15">
        <v>-7.2814287932487787E-10</v>
      </c>
      <c r="U38" s="15">
        <v>0.16379225332864422</v>
      </c>
      <c r="V38" s="15">
        <v>7.7458328890514849E-2</v>
      </c>
      <c r="W38" s="15">
        <v>49.080513886765999</v>
      </c>
      <c r="X38" s="15">
        <v>-4.9999999955620522</v>
      </c>
      <c r="Y38" s="15">
        <v>-1.9926805566713544</v>
      </c>
      <c r="Z38" s="15">
        <v>7.0098583300000001</v>
      </c>
      <c r="AA38" s="15">
        <v>-14.999999996671539</v>
      </c>
      <c r="AB38" s="15">
        <v>2.1958330000000359E-2</v>
      </c>
      <c r="AC38" s="15">
        <f t="shared" si="1"/>
        <v>34.609950552680701</v>
      </c>
      <c r="AD38" s="16"/>
      <c r="AE38" s="15">
        <v>-4.9788750000000004</v>
      </c>
      <c r="AF38" s="15">
        <v>10.021125</v>
      </c>
      <c r="AG38" s="15">
        <v>10.01885</v>
      </c>
      <c r="AH38" s="15">
        <v>-9.9999999966713542</v>
      </c>
      <c r="AI38" s="15">
        <v>-7.9859166699999999</v>
      </c>
      <c r="AJ38" s="15">
        <v>-4.972639997780508</v>
      </c>
      <c r="AK38" s="15">
        <v>10.021883328477784</v>
      </c>
      <c r="AL38" s="15">
        <v>10.04903889</v>
      </c>
      <c r="AM38" s="15">
        <v>-9.9957750000000001</v>
      </c>
      <c r="AN38" s="15">
        <v>3.7499966715395239E-3</v>
      </c>
      <c r="AO38" s="15">
        <v>-2.0716083299793997</v>
      </c>
      <c r="AP38" s="15">
        <v>-9.9859166711094876</v>
      </c>
      <c r="AQ38" s="15">
        <f t="shared" si="2"/>
        <v>-9.876084450391426</v>
      </c>
      <c r="AR38" s="16"/>
      <c r="AS38" s="15">
        <v>15.029838886671355</v>
      </c>
      <c r="AT38" s="15">
        <v>5.0070416699999996</v>
      </c>
      <c r="AU38" s="15">
        <v>0</v>
      </c>
      <c r="AV38" s="15">
        <v>5.1389866699999995</v>
      </c>
      <c r="AW38" s="15">
        <v>0</v>
      </c>
      <c r="AX38" s="15">
        <v>0</v>
      </c>
      <c r="AY38" s="15">
        <v>-1.5686829613059672E-10</v>
      </c>
      <c r="AZ38" s="15">
        <v>0</v>
      </c>
      <c r="BA38" s="15">
        <v>0</v>
      </c>
      <c r="BB38" s="15">
        <v>0</v>
      </c>
      <c r="BC38" s="15">
        <v>0</v>
      </c>
      <c r="BD38" s="15">
        <v>6.4232708700000005</v>
      </c>
      <c r="BE38" s="15">
        <f t="shared" si="3"/>
        <v>31.599138096514491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f t="shared" si="5"/>
        <v>0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f t="shared" si="6"/>
        <v>0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f t="shared" si="7"/>
        <v>0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f t="shared" si="8"/>
        <v>0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f t="shared" si="9"/>
        <v>0</v>
      </c>
      <c r="EL38" s="16"/>
      <c r="EM38" s="15">
        <v>0</v>
      </c>
      <c r="EN38" s="15">
        <v>0</v>
      </c>
      <c r="EO38" s="15">
        <v>0</v>
      </c>
      <c r="EP38" s="15"/>
      <c r="EQ38" s="15"/>
      <c r="ER38" s="15"/>
      <c r="ES38" s="15"/>
      <c r="ET38" s="15"/>
      <c r="EU38" s="15"/>
      <c r="EV38" s="15"/>
      <c r="EW38" s="15"/>
      <c r="EX38" s="15"/>
      <c r="EY38" s="15">
        <f t="shared" si="10"/>
        <v>0</v>
      </c>
      <c r="EZ38" s="16"/>
    </row>
    <row r="39" spans="2:156" hidden="1" x14ac:dyDescent="0.25">
      <c r="B39" s="707" t="s">
        <v>687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f t="shared" si="0"/>
        <v>0</v>
      </c>
      <c r="P39" s="16"/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f t="shared" si="1"/>
        <v>0</v>
      </c>
      <c r="AD39" s="16"/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2"/>
        <v>0</v>
      </c>
      <c r="AR39" s="16"/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f t="shared" si="3"/>
        <v>0</v>
      </c>
      <c r="BF39" s="16"/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f t="shared" si="4"/>
        <v>0</v>
      </c>
      <c r="BT39" s="16"/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f t="shared" si="5"/>
        <v>0</v>
      </c>
      <c r="CH39" s="16"/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f t="shared" si="6"/>
        <v>0</v>
      </c>
      <c r="CV39" s="16"/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f t="shared" si="7"/>
        <v>0</v>
      </c>
      <c r="DJ39" s="16"/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f t="shared" si="8"/>
        <v>0</v>
      </c>
      <c r="DX39" s="16"/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f t="shared" si="9"/>
        <v>0</v>
      </c>
      <c r="EL39" s="16"/>
      <c r="EM39" s="15">
        <v>0</v>
      </c>
      <c r="EN39" s="15">
        <v>0</v>
      </c>
      <c r="EO39" s="15">
        <v>0</v>
      </c>
      <c r="EP39" s="15"/>
      <c r="EQ39" s="15"/>
      <c r="ER39" s="15"/>
      <c r="ES39" s="15"/>
      <c r="ET39" s="15"/>
      <c r="EU39" s="15"/>
      <c r="EV39" s="15"/>
      <c r="EW39" s="15"/>
      <c r="EX39" s="15"/>
      <c r="EY39" s="15">
        <f t="shared" si="10"/>
        <v>0</v>
      </c>
      <c r="EZ39" s="16"/>
    </row>
    <row r="40" spans="2:156" hidden="1" x14ac:dyDescent="0.25">
      <c r="B40" s="707" t="s">
        <v>689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f t="shared" si="0"/>
        <v>0</v>
      </c>
      <c r="P40" s="16"/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f t="shared" si="1"/>
        <v>0</v>
      </c>
      <c r="AD40" s="16"/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2"/>
        <v>0</v>
      </c>
      <c r="AR40" s="16"/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f t="shared" si="3"/>
        <v>0</v>
      </c>
      <c r="BF40" s="16"/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f t="shared" si="4"/>
        <v>0</v>
      </c>
      <c r="BT40" s="16"/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f t="shared" si="5"/>
        <v>0</v>
      </c>
      <c r="CH40" s="16"/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f t="shared" si="6"/>
        <v>0</v>
      </c>
      <c r="CV40" s="16"/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f t="shared" si="7"/>
        <v>0</v>
      </c>
      <c r="DJ40" s="16"/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f t="shared" si="8"/>
        <v>0</v>
      </c>
      <c r="DX40" s="16"/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f t="shared" si="9"/>
        <v>0</v>
      </c>
      <c r="EL40" s="16"/>
      <c r="EM40" s="15">
        <v>0</v>
      </c>
      <c r="EN40" s="15">
        <v>0</v>
      </c>
      <c r="EO40" s="15">
        <v>0</v>
      </c>
      <c r="EP40" s="15"/>
      <c r="EQ40" s="15"/>
      <c r="ER40" s="15"/>
      <c r="ES40" s="15"/>
      <c r="ET40" s="15"/>
      <c r="EU40" s="15"/>
      <c r="EV40" s="15"/>
      <c r="EW40" s="15"/>
      <c r="EX40" s="15"/>
      <c r="EY40" s="15">
        <f t="shared" si="10"/>
        <v>0</v>
      </c>
      <c r="EZ40" s="16"/>
    </row>
    <row r="41" spans="2:156" x14ac:dyDescent="0.25">
      <c r="B41" s="692" t="s">
        <v>736</v>
      </c>
      <c r="C41" s="15">
        <v>13.795323560094943</v>
      </c>
      <c r="D41" s="15">
        <v>-3.0758227773402456</v>
      </c>
      <c r="E41" s="15">
        <v>1.2341772226598073</v>
      </c>
      <c r="F41" s="15">
        <v>11.354177222659807</v>
      </c>
      <c r="G41" s="15">
        <v>-108.01582277734013</v>
      </c>
      <c r="H41" s="15">
        <v>115.2803797206906</v>
      </c>
      <c r="I41" s="15">
        <v>-0.8858227773401337</v>
      </c>
      <c r="J41" s="15">
        <v>9.4041772226597509</v>
      </c>
      <c r="K41" s="15">
        <v>-0.31582277734018982</v>
      </c>
      <c r="L41" s="15">
        <v>2.8041772226598085</v>
      </c>
      <c r="M41" s="15">
        <v>-4.012592890534382</v>
      </c>
      <c r="N41" s="15">
        <v>12.327224671864329</v>
      </c>
      <c r="O41" s="15">
        <f t="shared" si="0"/>
        <v>49.893752843393969</v>
      </c>
      <c r="P41" s="16"/>
      <c r="Q41" s="15">
        <v>13.816549149287443</v>
      </c>
      <c r="R41" s="15">
        <v>0.24181482995022008</v>
      </c>
      <c r="S41" s="15">
        <v>-4.618185170049804</v>
      </c>
      <c r="T41" s="15">
        <v>2.5618148299501922</v>
      </c>
      <c r="U41" s="15">
        <v>3.3718148299501944</v>
      </c>
      <c r="V41" s="15">
        <v>2.143648095174294</v>
      </c>
      <c r="W41" s="15">
        <v>5.181482995019393E-2</v>
      </c>
      <c r="X41" s="15">
        <v>-2.4781851700498052</v>
      </c>
      <c r="Y41" s="15">
        <v>3.9018148299501938</v>
      </c>
      <c r="Z41" s="15">
        <v>-0.82818517004977843</v>
      </c>
      <c r="AA41" s="15">
        <v>-2.5088682891375376</v>
      </c>
      <c r="AB41" s="15">
        <v>-20.985757375887378</v>
      </c>
      <c r="AC41" s="15">
        <f t="shared" si="1"/>
        <v>-5.3299097809615752</v>
      </c>
      <c r="AD41" s="16"/>
      <c r="AE41" s="15">
        <v>-1.2334085650193618</v>
      </c>
      <c r="AF41" s="15">
        <v>0.58353985000003172</v>
      </c>
      <c r="AG41" s="15">
        <v>29.148259669999931</v>
      </c>
      <c r="AH41" s="15">
        <v>-7.7369566659999558</v>
      </c>
      <c r="AI41" s="15">
        <v>4.5595069934999559</v>
      </c>
      <c r="AJ41" s="15">
        <v>-2.3773817554999885</v>
      </c>
      <c r="AK41" s="15">
        <v>4.4801839780000199</v>
      </c>
      <c r="AL41" s="15">
        <v>-13.035411029999977</v>
      </c>
      <c r="AM41" s="15">
        <v>6.1461574700000101</v>
      </c>
      <c r="AN41" s="15">
        <v>-7.1257430000066346E-2</v>
      </c>
      <c r="AO41" s="15">
        <v>-5.4739339899999537</v>
      </c>
      <c r="AP41" s="15">
        <v>-1.5053960699999571</v>
      </c>
      <c r="AQ41" s="15">
        <f t="shared" si="2"/>
        <v>13.483902454980687</v>
      </c>
      <c r="AR41" s="16"/>
      <c r="AS41" s="15">
        <v>-16.092670260000059</v>
      </c>
      <c r="AT41" s="15">
        <v>24.289762539999984</v>
      </c>
      <c r="AU41" s="15">
        <v>-6.0058305899999525</v>
      </c>
      <c r="AV41" s="15">
        <v>5.6542097900000359</v>
      </c>
      <c r="AW41" s="15">
        <v>5.4280033699999333</v>
      </c>
      <c r="AX41" s="15">
        <v>-11.597170780000063</v>
      </c>
      <c r="AY41" s="15">
        <v>2.3012967600001057</v>
      </c>
      <c r="AZ41" s="15">
        <v>4.7320109499999869</v>
      </c>
      <c r="BA41" s="15">
        <v>5.8218060399999825</v>
      </c>
      <c r="BB41" s="15">
        <v>-1.9967511299999718</v>
      </c>
      <c r="BC41" s="15">
        <v>2.7061123599999957</v>
      </c>
      <c r="BD41" s="15">
        <v>1.0179320599999881</v>
      </c>
      <c r="BE41" s="15">
        <f t="shared" si="3"/>
        <v>16.258711109999968</v>
      </c>
      <c r="BF41" s="16"/>
      <c r="BG41" s="15">
        <v>2.197280620000031</v>
      </c>
      <c r="BH41" s="15">
        <v>1.4913319299998995</v>
      </c>
      <c r="BI41" s="15">
        <v>-2.2194365499999638</v>
      </c>
      <c r="BJ41" s="15">
        <v>4.234632790000088</v>
      </c>
      <c r="BK41" s="15">
        <v>2.4179926899999531</v>
      </c>
      <c r="BL41" s="15">
        <v>-15.995470350000085</v>
      </c>
      <c r="BM41" s="15">
        <v>8.9360378500000337</v>
      </c>
      <c r="BN41" s="15">
        <v>1.3087924000001081</v>
      </c>
      <c r="BO41" s="15">
        <v>0.18850485999990507</v>
      </c>
      <c r="BP41" s="15">
        <v>-8.5676119999976486E-2</v>
      </c>
      <c r="BQ41" s="15">
        <v>4.0129976700000629</v>
      </c>
      <c r="BR41" s="15">
        <v>-9.8035927100000624</v>
      </c>
      <c r="BS41" s="15">
        <f t="shared" si="4"/>
        <v>-3.316604920000005</v>
      </c>
      <c r="BT41" s="16"/>
      <c r="BU41" s="15">
        <v>3.1383236999999822</v>
      </c>
      <c r="BV41" s="15">
        <v>-9.3685490599999302</v>
      </c>
      <c r="BW41" s="15">
        <v>-8.6731972000001534</v>
      </c>
      <c r="BX41" s="15">
        <v>10.081340520000062</v>
      </c>
      <c r="BY41" s="15">
        <v>-3.2525582699999092</v>
      </c>
      <c r="BZ41" s="15">
        <v>0.11944279999994034</v>
      </c>
      <c r="CA41" s="15">
        <v>6.1350460100000292</v>
      </c>
      <c r="CB41" s="15">
        <v>-21.874861889999973</v>
      </c>
      <c r="CC41" s="15">
        <v>-3.2953429200000333</v>
      </c>
      <c r="CD41" s="15">
        <v>-6.3617096300000169</v>
      </c>
      <c r="CE41" s="15">
        <v>8.2330198300000781</v>
      </c>
      <c r="CF41" s="15">
        <v>-6.2815955600001621</v>
      </c>
      <c r="CG41" s="15">
        <f t="shared" si="5"/>
        <v>-31.400641670000088</v>
      </c>
      <c r="CH41" s="16"/>
      <c r="CI41" s="15">
        <v>23.207880089999996</v>
      </c>
      <c r="CJ41" s="15">
        <v>-7.2619190755946743</v>
      </c>
      <c r="CK41" s="15">
        <v>15.312165825594736</v>
      </c>
      <c r="CL41" s="15">
        <v>-11.833340860000078</v>
      </c>
      <c r="CM41" s="15">
        <v>3.9445478000000107</v>
      </c>
      <c r="CN41" s="15">
        <v>-4.0164593599998764</v>
      </c>
      <c r="CO41" s="15">
        <v>13.321167110000017</v>
      </c>
      <c r="CP41" s="15">
        <v>-6.0316250800000049</v>
      </c>
      <c r="CQ41" s="15">
        <v>-6.7964542800000292</v>
      </c>
      <c r="CR41" s="15">
        <v>-16.216682039999945</v>
      </c>
      <c r="CS41" s="15">
        <v>8.3755283300000194</v>
      </c>
      <c r="CT41" s="15">
        <v>-2.1277862100001768</v>
      </c>
      <c r="CU41" s="15">
        <f t="shared" si="6"/>
        <v>9.877022249999996</v>
      </c>
      <c r="CV41" s="16"/>
      <c r="CW41" s="15">
        <v>5.0347612000000446</v>
      </c>
      <c r="CX41" s="15">
        <v>-9.3311186399999748</v>
      </c>
      <c r="CY41" s="15">
        <v>3.8681661199999851</v>
      </c>
      <c r="CZ41" s="15">
        <v>8.2746245357561499</v>
      </c>
      <c r="DA41" s="15">
        <v>-3.4448335557561185</v>
      </c>
      <c r="DB41" s="15">
        <v>-5.2473154100000734</v>
      </c>
      <c r="DC41" s="15">
        <v>-14.813646530000005</v>
      </c>
      <c r="DD41" s="15">
        <v>-2.1661913399998807</v>
      </c>
      <c r="DE41" s="15">
        <v>1.2343334031552708</v>
      </c>
      <c r="DF41" s="15">
        <v>-7.0069283531553328</v>
      </c>
      <c r="DG41" s="15">
        <v>4.3639541400000779</v>
      </c>
      <c r="DH41" s="15">
        <v>10.137355499999922</v>
      </c>
      <c r="DI41" s="15">
        <f t="shared" si="7"/>
        <v>-9.0968389299999348</v>
      </c>
      <c r="DJ41" s="16"/>
      <c r="DK41" s="15">
        <v>-9.2078219500000067</v>
      </c>
      <c r="DL41" s="15">
        <v>19.787838960000052</v>
      </c>
      <c r="DM41" s="15">
        <v>-1.524581570000092</v>
      </c>
      <c r="DN41" s="15">
        <v>1.90999677000006</v>
      </c>
      <c r="DO41" s="15">
        <v>4.4064584599999037</v>
      </c>
      <c r="DP41" s="15">
        <v>-2.6235232199999272</v>
      </c>
      <c r="DQ41" s="15">
        <v>-3.7210381599999813</v>
      </c>
      <c r="DR41" s="15">
        <v>7.358224229999978</v>
      </c>
      <c r="DS41" s="15">
        <v>-8.6901466799999607</v>
      </c>
      <c r="DT41" s="15">
        <v>-1.9303742599999216</v>
      </c>
      <c r="DU41" s="15">
        <v>-1.1605612500001286</v>
      </c>
      <c r="DV41" s="15">
        <v>10.512982509999963</v>
      </c>
      <c r="DW41" s="15">
        <f t="shared" si="8"/>
        <v>15.117453839999939</v>
      </c>
      <c r="DX41" s="16"/>
      <c r="DY41" s="15">
        <v>-11.65995244999991</v>
      </c>
      <c r="DZ41" s="15">
        <v>14.625651379999878</v>
      </c>
      <c r="EA41" s="15">
        <v>-10.304193519999943</v>
      </c>
      <c r="EB41" s="15">
        <v>-3.4411619100000177</v>
      </c>
      <c r="EC41" s="15">
        <v>-20.559951199999983</v>
      </c>
      <c r="ED41" s="15">
        <v>9.8642202199999911</v>
      </c>
      <c r="EE41" s="15">
        <v>13.830404050000048</v>
      </c>
      <c r="EF41" s="15">
        <v>-29.531718700000059</v>
      </c>
      <c r="EG41" s="15">
        <v>-12.748853290000056</v>
      </c>
      <c r="EH41" s="15">
        <v>-27.561863079999917</v>
      </c>
      <c r="EI41" s="15">
        <v>11.722744010000039</v>
      </c>
      <c r="EJ41" s="15">
        <v>-32.63120221000014</v>
      </c>
      <c r="EK41" s="15">
        <f t="shared" si="9"/>
        <v>-98.395876700000059</v>
      </c>
      <c r="EL41" s="16"/>
      <c r="EM41" s="15">
        <v>-6.966600000000156E-2</v>
      </c>
      <c r="EN41" s="15">
        <v>-0.22852499999999765</v>
      </c>
      <c r="EO41" s="15">
        <v>-1.6566420000000015</v>
      </c>
      <c r="EP41" s="15"/>
      <c r="EQ41" s="15"/>
      <c r="ER41" s="15"/>
      <c r="ES41" s="15"/>
      <c r="ET41" s="15"/>
      <c r="EU41" s="15"/>
      <c r="EV41" s="15"/>
      <c r="EW41" s="15"/>
      <c r="EX41" s="15"/>
      <c r="EY41" s="15">
        <f t="shared" si="10"/>
        <v>-1.9548330000000007</v>
      </c>
      <c r="EZ41" s="16"/>
    </row>
    <row r="42" spans="2:156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</row>
    <row r="43" spans="2:156" ht="15.75" x14ac:dyDescent="0.25">
      <c r="B43" s="693" t="s">
        <v>741</v>
      </c>
      <c r="C43" s="24">
        <v>-15.95571252000002</v>
      </c>
      <c r="D43" s="24">
        <v>-99.972136480000017</v>
      </c>
      <c r="E43" s="24">
        <v>39.065905950000001</v>
      </c>
      <c r="F43" s="24">
        <v>-22.432132999999965</v>
      </c>
      <c r="G43" s="24">
        <v>-13.001929640000071</v>
      </c>
      <c r="H43" s="24">
        <v>26.133616000000018</v>
      </c>
      <c r="I43" s="24">
        <v>-8.10641099999998</v>
      </c>
      <c r="J43" s="24">
        <v>-89.401780000000031</v>
      </c>
      <c r="K43" s="24">
        <v>29.411204000000112</v>
      </c>
      <c r="L43" s="24">
        <v>-64.996699830000011</v>
      </c>
      <c r="M43" s="24">
        <v>33.350526999999943</v>
      </c>
      <c r="N43" s="24">
        <v>203.24850400000014</v>
      </c>
      <c r="O43" s="24">
        <f t="shared" si="0"/>
        <v>17.342954480000117</v>
      </c>
      <c r="P43" s="685"/>
      <c r="Q43" s="24">
        <v>-32.096988000000181</v>
      </c>
      <c r="R43" s="24">
        <v>-20.331107000000031</v>
      </c>
      <c r="S43" s="24">
        <v>54.411710000000085</v>
      </c>
      <c r="T43" s="24">
        <v>-23.015442000000007</v>
      </c>
      <c r="U43" s="24">
        <v>62.76652699999994</v>
      </c>
      <c r="V43" s="24">
        <v>-102.69339599999995</v>
      </c>
      <c r="W43" s="24">
        <v>19.601661999999919</v>
      </c>
      <c r="X43" s="24">
        <v>-245.26190899999983</v>
      </c>
      <c r="Y43" s="24">
        <v>17.433991999999876</v>
      </c>
      <c r="Z43" s="24">
        <v>126.76947200000001</v>
      </c>
      <c r="AA43" s="24">
        <v>-22.184028999999896</v>
      </c>
      <c r="AB43" s="24">
        <v>201.497973</v>
      </c>
      <c r="AC43" s="24">
        <f t="shared" si="1"/>
        <v>36.898464999999931</v>
      </c>
      <c r="AD43" s="685"/>
      <c r="AE43" s="24">
        <v>58.042503999999923</v>
      </c>
      <c r="AF43" s="24">
        <v>-99.334240000000051</v>
      </c>
      <c r="AG43" s="24">
        <v>68.87936400000001</v>
      </c>
      <c r="AH43" s="24">
        <v>-0.41482599999991976</v>
      </c>
      <c r="AI43" s="24">
        <v>-56.197453000000024</v>
      </c>
      <c r="AJ43" s="24">
        <v>21.059835000000021</v>
      </c>
      <c r="AK43" s="24">
        <v>109.69400599999994</v>
      </c>
      <c r="AL43" s="24">
        <v>-75.38591999999997</v>
      </c>
      <c r="AM43" s="24">
        <v>31.174230999999992</v>
      </c>
      <c r="AN43" s="24">
        <v>12.655585000000002</v>
      </c>
      <c r="AO43" s="24">
        <v>26.365538999999984</v>
      </c>
      <c r="AP43" s="24">
        <v>-23.412845999999973</v>
      </c>
      <c r="AQ43" s="24">
        <f t="shared" si="2"/>
        <v>73.125778999999937</v>
      </c>
      <c r="AR43" s="685"/>
      <c r="AS43" s="24">
        <v>8.8568409999999744</v>
      </c>
      <c r="AT43" s="24">
        <v>44.700634000000008</v>
      </c>
      <c r="AU43" s="24">
        <v>15.944861000000003</v>
      </c>
      <c r="AV43" s="24">
        <v>-45.311465999999967</v>
      </c>
      <c r="AW43" s="24">
        <v>61.394681999999975</v>
      </c>
      <c r="AX43" s="24">
        <v>-126.39062600000004</v>
      </c>
      <c r="AY43" s="24">
        <v>20.382062000000076</v>
      </c>
      <c r="AZ43" s="24">
        <v>-46.576537000000002</v>
      </c>
      <c r="BA43" s="24">
        <v>56.598775999999958</v>
      </c>
      <c r="BB43" s="24">
        <v>-81.680966000000041</v>
      </c>
      <c r="BC43" s="24">
        <v>-124.58170499999994</v>
      </c>
      <c r="BD43" s="24">
        <v>54.634947999999952</v>
      </c>
      <c r="BE43" s="24">
        <f t="shared" si="3"/>
        <v>-162.02849600000005</v>
      </c>
      <c r="BF43" s="685"/>
      <c r="BG43" s="24">
        <v>-367.99598100000003</v>
      </c>
      <c r="BH43" s="24">
        <v>108.86328600000002</v>
      </c>
      <c r="BI43" s="24">
        <v>144.16992800000014</v>
      </c>
      <c r="BJ43" s="24">
        <v>-87.841436000000044</v>
      </c>
      <c r="BK43" s="24">
        <v>-161.19756800000005</v>
      </c>
      <c r="BL43" s="24">
        <v>-15.479649999999992</v>
      </c>
      <c r="BM43" s="24">
        <v>-43.274356999999895</v>
      </c>
      <c r="BN43" s="24">
        <v>-111.9486340000002</v>
      </c>
      <c r="BO43" s="24">
        <v>476.29439200000007</v>
      </c>
      <c r="BP43" s="24">
        <v>-207.23333599999995</v>
      </c>
      <c r="BQ43" s="24">
        <v>-20.521483000000103</v>
      </c>
      <c r="BR43" s="24">
        <v>390.61699000000004</v>
      </c>
      <c r="BS43" s="24">
        <f t="shared" si="4"/>
        <v>104.45215100000001</v>
      </c>
      <c r="BT43" s="685"/>
      <c r="BU43" s="24">
        <v>-458.02530700000005</v>
      </c>
      <c r="BV43" s="24">
        <v>-155.26083299999993</v>
      </c>
      <c r="BW43" s="24">
        <v>-353.35061000000019</v>
      </c>
      <c r="BX43" s="24">
        <v>206.26448400000015</v>
      </c>
      <c r="BY43" s="24">
        <v>136.2908450000001</v>
      </c>
      <c r="BZ43" s="24">
        <v>190.89703799999995</v>
      </c>
      <c r="CA43" s="24">
        <v>-399.92049600000007</v>
      </c>
      <c r="CB43" s="24">
        <v>209.38242000000014</v>
      </c>
      <c r="CC43" s="24">
        <v>133.34535799999992</v>
      </c>
      <c r="CD43" s="24">
        <v>49.11902299999997</v>
      </c>
      <c r="CE43" s="24">
        <v>175.85876900000005</v>
      </c>
      <c r="CF43" s="24">
        <v>62.75097599999998</v>
      </c>
      <c r="CG43" s="24">
        <f t="shared" si="5"/>
        <v>-202.64833299999992</v>
      </c>
      <c r="CH43" s="685"/>
      <c r="CI43" s="24">
        <v>-77.250788999999884</v>
      </c>
      <c r="CJ43" s="24">
        <v>3.6132909999998901</v>
      </c>
      <c r="CK43" s="24">
        <v>-143.51002699999992</v>
      </c>
      <c r="CL43" s="24">
        <v>114.28852699999993</v>
      </c>
      <c r="CM43" s="24">
        <v>-86.671869000000015</v>
      </c>
      <c r="CN43" s="24">
        <v>89.109917999999993</v>
      </c>
      <c r="CO43" s="24">
        <v>-129.43866299999991</v>
      </c>
      <c r="CP43" s="24">
        <v>-106.47296400000005</v>
      </c>
      <c r="CQ43" s="24">
        <v>17.152830000000108</v>
      </c>
      <c r="CR43" s="24">
        <v>261.54591499999981</v>
      </c>
      <c r="CS43" s="24">
        <v>10.510673000000054</v>
      </c>
      <c r="CT43" s="24">
        <v>-43.151835000000176</v>
      </c>
      <c r="CU43" s="24">
        <f t="shared" si="6"/>
        <v>-90.274993000000165</v>
      </c>
      <c r="CV43" s="685"/>
      <c r="CW43" s="24">
        <v>152.82708900000023</v>
      </c>
      <c r="CX43" s="24">
        <v>94.715540999999916</v>
      </c>
      <c r="CY43" s="24">
        <v>77.752404000000013</v>
      </c>
      <c r="CZ43" s="24">
        <v>-51.170599999999922</v>
      </c>
      <c r="DA43" s="24">
        <v>133.91399799999994</v>
      </c>
      <c r="DB43" s="24">
        <v>12.193841999999961</v>
      </c>
      <c r="DC43" s="24">
        <v>-14.023919999999976</v>
      </c>
      <c r="DD43" s="24">
        <v>-127.8973620000001</v>
      </c>
      <c r="DE43" s="24">
        <v>112.1644850000001</v>
      </c>
      <c r="DF43" s="24">
        <v>-78.785370999999969</v>
      </c>
      <c r="DG43" s="24">
        <v>-7.4309010000000342</v>
      </c>
      <c r="DH43" s="24">
        <v>-97.53933600000002</v>
      </c>
      <c r="DI43" s="24">
        <f t="shared" si="7"/>
        <v>206.71986900000016</v>
      </c>
      <c r="DJ43" s="685"/>
      <c r="DK43" s="24">
        <v>92.397376999999977</v>
      </c>
      <c r="DL43" s="24">
        <v>-73.94598999999991</v>
      </c>
      <c r="DM43" s="24">
        <v>-68.188243000000057</v>
      </c>
      <c r="DN43" s="24">
        <v>203.46364300000002</v>
      </c>
      <c r="DO43" s="24">
        <v>-49.372100999999958</v>
      </c>
      <c r="DP43" s="24">
        <v>56.973921999999959</v>
      </c>
      <c r="DQ43" s="24">
        <v>-39.679006999999984</v>
      </c>
      <c r="DR43" s="24">
        <v>-93.309186000000039</v>
      </c>
      <c r="DS43" s="24">
        <v>-137.85995100000002</v>
      </c>
      <c r="DT43" s="24">
        <v>-51.749018999999919</v>
      </c>
      <c r="DU43" s="24">
        <v>-39.742948000000013</v>
      </c>
      <c r="DV43" s="24">
        <v>22.793916999999965</v>
      </c>
      <c r="DW43" s="24">
        <f t="shared" si="8"/>
        <v>-178.21758599999998</v>
      </c>
      <c r="DX43" s="685"/>
      <c r="DY43" s="24">
        <v>-118.19470599999988</v>
      </c>
      <c r="DZ43" s="24">
        <v>-189.59065099999998</v>
      </c>
      <c r="EA43" s="24">
        <v>-193.52915400000006</v>
      </c>
      <c r="EB43" s="24">
        <v>-90.582607000000053</v>
      </c>
      <c r="EC43" s="24">
        <v>31.731130999999777</v>
      </c>
      <c r="ED43" s="24">
        <v>5.4364430000002812</v>
      </c>
      <c r="EE43" s="24">
        <v>221.95221100000003</v>
      </c>
      <c r="EF43" s="24">
        <v>-139.51669100000015</v>
      </c>
      <c r="EG43" s="24">
        <v>-75.366963000000055</v>
      </c>
      <c r="EH43" s="24">
        <v>25.172508000000107</v>
      </c>
      <c r="EI43" s="24">
        <v>251.74047900000005</v>
      </c>
      <c r="EJ43" s="24">
        <v>349.35545322999985</v>
      </c>
      <c r="EK43" s="24">
        <f t="shared" si="9"/>
        <v>78.607453229999919</v>
      </c>
      <c r="EL43" s="685"/>
      <c r="EM43" s="24">
        <v>-16.599810689999799</v>
      </c>
      <c r="EN43" s="24">
        <v>257.8458554099999</v>
      </c>
      <c r="EO43" s="24">
        <v>-73.043865799999935</v>
      </c>
      <c r="EP43" s="24"/>
      <c r="EQ43" s="24"/>
      <c r="ER43" s="24"/>
      <c r="ES43" s="24"/>
      <c r="ET43" s="24"/>
      <c r="EU43" s="24"/>
      <c r="EV43" s="24"/>
      <c r="EW43" s="24"/>
      <c r="EX43" s="24"/>
      <c r="EY43" s="24">
        <f t="shared" si="10"/>
        <v>168.20217892000016</v>
      </c>
      <c r="EZ43" s="685"/>
    </row>
    <row r="44" spans="2:156" x14ac:dyDescent="0.25">
      <c r="B44" s="114" t="s">
        <v>735</v>
      </c>
    </row>
    <row r="45" spans="2:156" x14ac:dyDescent="0.25">
      <c r="B45" s="114" t="s">
        <v>742</v>
      </c>
    </row>
  </sheetData>
  <mergeCells count="11"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B20:B46 C44:EX46 C20:EO4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EZ42"/>
  <sheetViews>
    <sheetView zoomScaleNormal="100" workbookViewId="0">
      <pane xSplit="2" ySplit="6" topLeftCell="C19" activePane="bottomRight" state="frozen"/>
      <selection activeCell="B3" sqref="B3"/>
      <selection pane="topRight" activeCell="B3" sqref="B3"/>
      <selection pane="bottomLeft" activeCell="B3" sqref="B3"/>
      <selection pane="bottomRight" activeCell="EX1" sqref="EP1:EX1048576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5" width="10.140625" style="9" customWidth="1"/>
    <col min="146" max="152" width="10.140625" style="9" hidden="1" customWidth="1"/>
    <col min="153" max="153" width="11.42578125" style="9" hidden="1" customWidth="1"/>
    <col min="154" max="154" width="10.140625" style="9" hidden="1" customWidth="1"/>
    <col min="155" max="156" width="10.140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690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734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>
        <v>2024</v>
      </c>
      <c r="EO5" s="772">
        <v>2025</v>
      </c>
      <c r="EP5" s="772">
        <v>2026</v>
      </c>
      <c r="EQ5" s="772">
        <v>2027</v>
      </c>
      <c r="ER5" s="772">
        <v>2028</v>
      </c>
      <c r="ES5" s="772">
        <v>2029</v>
      </c>
      <c r="ET5" s="772">
        <v>2030</v>
      </c>
      <c r="EU5" s="772">
        <v>2031</v>
      </c>
      <c r="EV5" s="772">
        <v>2032</v>
      </c>
      <c r="EW5" s="772">
        <v>2033</v>
      </c>
      <c r="EX5" s="772">
        <v>2034</v>
      </c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/>
      <c r="EQ6" s="701"/>
      <c r="ER6" s="701"/>
      <c r="ES6" s="701"/>
      <c r="ET6" s="701"/>
      <c r="EU6" s="701"/>
      <c r="EV6" s="701"/>
      <c r="EW6" s="701"/>
      <c r="EX6" s="701"/>
      <c r="EY6" s="701" t="s">
        <v>24</v>
      </c>
      <c r="EZ6" s="517"/>
    </row>
    <row r="7" spans="2:156" ht="15.75" x14ac:dyDescent="0.25">
      <c r="B7" s="687" t="s">
        <v>678</v>
      </c>
      <c r="C7" s="542">
        <v>-184.4658189299999</v>
      </c>
      <c r="D7" s="542">
        <v>-23.005327780000471</v>
      </c>
      <c r="E7" s="542">
        <v>42.638049490000242</v>
      </c>
      <c r="F7" s="542">
        <v>116.47371060999978</v>
      </c>
      <c r="G7" s="542">
        <v>-42.475114069999847</v>
      </c>
      <c r="H7" s="542">
        <v>-17.987852589999534</v>
      </c>
      <c r="I7" s="542">
        <v>-27.259068680000155</v>
      </c>
      <c r="J7" s="542">
        <v>-36.159487410000281</v>
      </c>
      <c r="K7" s="542">
        <v>-199.02371465999977</v>
      </c>
      <c r="L7" s="542">
        <v>25.793851529999472</v>
      </c>
      <c r="M7" s="542">
        <v>40.602044489999287</v>
      </c>
      <c r="N7" s="542">
        <v>258.60578336000049</v>
      </c>
      <c r="O7" s="542">
        <f t="shared" ref="O7:O40" si="0">+SUM(C7:N7)</f>
        <v>-46.262944640000683</v>
      </c>
      <c r="P7" s="573"/>
      <c r="Q7" s="542">
        <v>-190.82743551000007</v>
      </c>
      <c r="R7" s="542">
        <v>-33.283716380000101</v>
      </c>
      <c r="S7" s="542">
        <v>10.913592810000011</v>
      </c>
      <c r="T7" s="542">
        <v>63.427496510000026</v>
      </c>
      <c r="U7" s="542">
        <v>-101.55328154999984</v>
      </c>
      <c r="V7" s="542">
        <v>-75.344213040000966</v>
      </c>
      <c r="W7" s="542">
        <v>-56.00104631999875</v>
      </c>
      <c r="X7" s="542">
        <v>-86.661908420000486</v>
      </c>
      <c r="Y7" s="542">
        <v>-19.74813105000004</v>
      </c>
      <c r="Z7" s="542">
        <v>-38.667172130000665</v>
      </c>
      <c r="AA7" s="542">
        <v>-20.670750639998516</v>
      </c>
      <c r="AB7" s="542">
        <v>271.17592347000016</v>
      </c>
      <c r="AC7" s="542">
        <f t="shared" ref="AC7:AC40" si="1">+SUM(Q7:AB7)</f>
        <v>-277.24064224999927</v>
      </c>
      <c r="AD7" s="573"/>
      <c r="AE7" s="542">
        <v>-108.28748273000002</v>
      </c>
      <c r="AF7" s="542">
        <v>-186.04058683000022</v>
      </c>
      <c r="AG7" s="542">
        <v>-16.018323719999898</v>
      </c>
      <c r="AH7" s="542">
        <v>-96.86514366999927</v>
      </c>
      <c r="AI7" s="542">
        <v>-101.94182529000011</v>
      </c>
      <c r="AJ7" s="542">
        <v>-37.758545930000025</v>
      </c>
      <c r="AK7" s="542">
        <v>-117.65188966000039</v>
      </c>
      <c r="AL7" s="542">
        <v>188.12815830000054</v>
      </c>
      <c r="AM7" s="542">
        <v>202.11605585999939</v>
      </c>
      <c r="AN7" s="542">
        <v>15.159716370000581</v>
      </c>
      <c r="AO7" s="542">
        <v>161.70514164999923</v>
      </c>
      <c r="AP7" s="542">
        <v>-136.91221142999825</v>
      </c>
      <c r="AQ7" s="542">
        <f t="shared" ref="AQ7:AQ40" si="2">+SUM(AE7:AP7)</f>
        <v>-234.36693707999848</v>
      </c>
      <c r="AR7" s="573"/>
      <c r="AS7" s="542">
        <v>-69.64613690999991</v>
      </c>
      <c r="AT7" s="542">
        <v>169.86352866000016</v>
      </c>
      <c r="AU7" s="542">
        <v>-25.18992526999989</v>
      </c>
      <c r="AV7" s="542">
        <v>-84.417471359999865</v>
      </c>
      <c r="AW7" s="542">
        <v>171.14003640000021</v>
      </c>
      <c r="AX7" s="542">
        <v>-168.18610517000144</v>
      </c>
      <c r="AY7" s="542">
        <v>-205.23740278999952</v>
      </c>
      <c r="AZ7" s="542">
        <v>36.271934770000144</v>
      </c>
      <c r="BA7" s="542">
        <v>26.659324990000812</v>
      </c>
      <c r="BB7" s="542">
        <v>64.346605529999806</v>
      </c>
      <c r="BC7" s="542">
        <v>162.93848165000071</v>
      </c>
      <c r="BD7" s="542">
        <v>82.755356279998978</v>
      </c>
      <c r="BE7" s="542">
        <f t="shared" ref="BE7:BE35" si="3">+SUM(AS7:BD7)</f>
        <v>161.29822678000019</v>
      </c>
      <c r="BF7" s="573"/>
      <c r="BG7" s="542">
        <v>-85.914984590000358</v>
      </c>
      <c r="BH7" s="542">
        <v>-48.738024489999702</v>
      </c>
      <c r="BI7" s="542">
        <v>-70.186256449999973</v>
      </c>
      <c r="BJ7" s="542">
        <v>7.7934794999995347</v>
      </c>
      <c r="BK7" s="542">
        <v>-93.691656939999575</v>
      </c>
      <c r="BL7" s="542">
        <v>-16.765278220000255</v>
      </c>
      <c r="BM7" s="542">
        <v>-62.737158480000289</v>
      </c>
      <c r="BN7" s="542">
        <v>-14.692321449999383</v>
      </c>
      <c r="BO7" s="542">
        <v>205.06088385999928</v>
      </c>
      <c r="BP7" s="542">
        <v>-124.52005756000085</v>
      </c>
      <c r="BQ7" s="542">
        <v>35.79966485000125</v>
      </c>
      <c r="BR7" s="542">
        <v>227.43939042000181</v>
      </c>
      <c r="BS7" s="542">
        <f t="shared" ref="BS7:BS35" si="4">+SUM(BG7:BR7)</f>
        <v>-41.152319549998538</v>
      </c>
      <c r="BT7" s="573"/>
      <c r="BU7" s="542">
        <v>-90.271531509999988</v>
      </c>
      <c r="BV7" s="542">
        <v>-22.755047189999743</v>
      </c>
      <c r="BW7" s="542">
        <v>-24.241485290000639</v>
      </c>
      <c r="BX7" s="542">
        <v>-103.85353272999907</v>
      </c>
      <c r="BY7" s="542">
        <v>-155.33301143000051</v>
      </c>
      <c r="BZ7" s="542">
        <v>43.541601179999816</v>
      </c>
      <c r="CA7" s="542">
        <v>62.748727450000672</v>
      </c>
      <c r="CB7" s="542">
        <v>-103.821842879999</v>
      </c>
      <c r="CC7" s="542">
        <v>224.92867066999918</v>
      </c>
      <c r="CD7" s="542">
        <v>42.941084170001034</v>
      </c>
      <c r="CE7" s="542">
        <v>-16.432327620001502</v>
      </c>
      <c r="CF7" s="542">
        <v>334.52715857999954</v>
      </c>
      <c r="CG7" s="542">
        <f t="shared" ref="CG7:CG35" si="5">+SUM(BU7:CF7)</f>
        <v>191.97846339999978</v>
      </c>
      <c r="CH7" s="573"/>
      <c r="CI7" s="542">
        <v>-136.56491124999991</v>
      </c>
      <c r="CJ7" s="542">
        <v>-8.8793133199999374</v>
      </c>
      <c r="CK7" s="542">
        <v>178.15478097000013</v>
      </c>
      <c r="CL7" s="542">
        <v>-100.944403870001</v>
      </c>
      <c r="CM7" s="542">
        <v>-122.51926588999891</v>
      </c>
      <c r="CN7" s="542">
        <v>-101.8819802900008</v>
      </c>
      <c r="CO7" s="542">
        <v>14.044607890000293</v>
      </c>
      <c r="CP7" s="542">
        <v>107.3908430099994</v>
      </c>
      <c r="CQ7" s="542">
        <v>-202.16138045000014</v>
      </c>
      <c r="CR7" s="542">
        <v>72.240945790000239</v>
      </c>
      <c r="CS7" s="542">
        <v>199.1323080200001</v>
      </c>
      <c r="CT7" s="542">
        <v>-162.95755800999984</v>
      </c>
      <c r="CU7" s="542">
        <f t="shared" ref="CU7:CU35" si="6">+SUM(CI7:CT7)</f>
        <v>-264.94532740000034</v>
      </c>
      <c r="CV7" s="573"/>
      <c r="CW7" s="542">
        <v>62.025885510000222</v>
      </c>
      <c r="CX7" s="542">
        <v>-170.91659275000029</v>
      </c>
      <c r="CY7" s="542">
        <v>125.8535049500004</v>
      </c>
      <c r="CZ7" s="542">
        <v>58.174490210000073</v>
      </c>
      <c r="DA7" s="542">
        <v>-605.12284677000048</v>
      </c>
      <c r="DB7" s="542">
        <v>-20.670831519999581</v>
      </c>
      <c r="DC7" s="542">
        <v>46.193308799999784</v>
      </c>
      <c r="DD7" s="542">
        <v>-51.370059659999981</v>
      </c>
      <c r="DE7" s="542">
        <v>65.865974710000501</v>
      </c>
      <c r="DF7" s="542">
        <v>119.91478023000093</v>
      </c>
      <c r="DG7" s="542">
        <v>86.087411009997652</v>
      </c>
      <c r="DH7" s="542">
        <v>262.95997949000059</v>
      </c>
      <c r="DI7" s="542">
        <f t="shared" ref="DI7:DI35" si="7">+SUM(CW7:DH7)</f>
        <v>-21.004995790000123</v>
      </c>
      <c r="DJ7" s="573"/>
      <c r="DK7" s="542">
        <v>-314.34963166</v>
      </c>
      <c r="DL7" s="542">
        <v>-72.306340519999935</v>
      </c>
      <c r="DM7" s="542">
        <v>101.20823527999852</v>
      </c>
      <c r="DN7" s="542">
        <v>-26.839413689998651</v>
      </c>
      <c r="DO7" s="542">
        <v>-18.595451000000821</v>
      </c>
      <c r="DP7" s="542">
        <v>-157.12995084999926</v>
      </c>
      <c r="DQ7" s="542">
        <v>-29.746664430001488</v>
      </c>
      <c r="DR7" s="542">
        <v>14.15499268000076</v>
      </c>
      <c r="DS7" s="542">
        <v>164.79247931999959</v>
      </c>
      <c r="DT7" s="542">
        <v>-206.22323644999602</v>
      </c>
      <c r="DU7" s="542">
        <v>50.588533000000666</v>
      </c>
      <c r="DV7" s="542">
        <v>129.58645494999644</v>
      </c>
      <c r="DW7" s="542">
        <f t="shared" ref="DW7:DW35" si="8">+SUM(DK7:DV7)</f>
        <v>-364.85999337000021</v>
      </c>
      <c r="DX7" s="573"/>
      <c r="DY7" s="542">
        <v>38.60632973500006</v>
      </c>
      <c r="DZ7" s="542">
        <v>-207.36498212499987</v>
      </c>
      <c r="EA7" s="542">
        <v>47.513306600000249</v>
      </c>
      <c r="EB7" s="542">
        <v>-34.598578389999489</v>
      </c>
      <c r="EC7" s="542">
        <v>77.600483010000062</v>
      </c>
      <c r="ED7" s="542">
        <v>-262.96361833000043</v>
      </c>
      <c r="EE7" s="542">
        <v>-27.958952340000906</v>
      </c>
      <c r="EF7" s="542">
        <v>-5.5769246400012094</v>
      </c>
      <c r="EG7" s="542">
        <v>-22.497837729997684</v>
      </c>
      <c r="EH7" s="542">
        <v>10.003912759999309</v>
      </c>
      <c r="EI7" s="542">
        <v>28.17478296999883</v>
      </c>
      <c r="EJ7" s="542">
        <v>155.49706314000127</v>
      </c>
      <c r="EK7" s="542">
        <f t="shared" ref="EK7:EK40" si="9">+SUM(DY7:EJ7)</f>
        <v>-203.56501533999983</v>
      </c>
      <c r="EL7" s="573"/>
      <c r="EM7" s="542">
        <v>138.78525428000029</v>
      </c>
      <c r="EN7" s="542">
        <v>-310.5744292600001</v>
      </c>
      <c r="EO7" s="542">
        <v>80.945775314999707</v>
      </c>
      <c r="EP7" s="542"/>
      <c r="EQ7" s="542"/>
      <c r="ER7" s="542"/>
      <c r="ES7" s="542"/>
      <c r="ET7" s="542"/>
      <c r="EU7" s="542"/>
      <c r="EV7" s="542"/>
      <c r="EW7" s="542"/>
      <c r="EX7" s="542"/>
      <c r="EY7" s="542">
        <f t="shared" ref="EY7:EY40" si="10">+SUM(EM7:EX7)</f>
        <v>-90.843399665000106</v>
      </c>
      <c r="EZ7" s="573"/>
    </row>
    <row r="8" spans="2:156" ht="15.75" x14ac:dyDescent="0.25">
      <c r="B8" s="688" t="s">
        <v>94</v>
      </c>
      <c r="C8" s="521">
        <f>+C9+C10</f>
        <v>21.999156740799997</v>
      </c>
      <c r="D8" s="521">
        <f t="shared" ref="D8:N8" si="11">+D9+D10</f>
        <v>18.164609089199999</v>
      </c>
      <c r="E8" s="521">
        <f t="shared" si="11"/>
        <v>22.303681489999999</v>
      </c>
      <c r="F8" s="521">
        <f t="shared" si="11"/>
        <v>21.781239880000001</v>
      </c>
      <c r="G8" s="521">
        <f t="shared" si="11"/>
        <v>18.925944950000002</v>
      </c>
      <c r="H8" s="521">
        <f t="shared" si="11"/>
        <v>19.075552460000001</v>
      </c>
      <c r="I8" s="521">
        <f t="shared" si="11"/>
        <v>20.388149709999997</v>
      </c>
      <c r="J8" s="521">
        <f t="shared" si="11"/>
        <v>18.056256609999998</v>
      </c>
      <c r="K8" s="521">
        <f t="shared" si="11"/>
        <v>20.716480390000001</v>
      </c>
      <c r="L8" s="521">
        <f t="shared" si="11"/>
        <v>17.803280821799998</v>
      </c>
      <c r="M8" s="521">
        <f t="shared" si="11"/>
        <v>17.122583232499998</v>
      </c>
      <c r="N8" s="521">
        <f t="shared" si="11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2">+R9+R10</f>
        <v>18.80670396</v>
      </c>
      <c r="S8" s="521">
        <f t="shared" si="12"/>
        <v>18.644618960000003</v>
      </c>
      <c r="T8" s="521">
        <f t="shared" si="12"/>
        <v>17.5982060762</v>
      </c>
      <c r="U8" s="521">
        <f t="shared" si="12"/>
        <v>17.188513090000001</v>
      </c>
      <c r="V8" s="521">
        <f t="shared" si="12"/>
        <v>17.763122550000002</v>
      </c>
      <c r="W8" s="521">
        <f t="shared" si="12"/>
        <v>22.453688799999998</v>
      </c>
      <c r="X8" s="521">
        <f t="shared" si="12"/>
        <v>19.097324799999999</v>
      </c>
      <c r="Y8" s="521">
        <f t="shared" si="12"/>
        <v>23.532599399999999</v>
      </c>
      <c r="Z8" s="521">
        <f t="shared" si="12"/>
        <v>17.86142718</v>
      </c>
      <c r="AA8" s="521">
        <f t="shared" si="12"/>
        <v>17.053970360000001</v>
      </c>
      <c r="AB8" s="521">
        <f t="shared" si="12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3">+AF9+AF10</f>
        <v>19.04784497</v>
      </c>
      <c r="AG8" s="521">
        <f t="shared" si="13"/>
        <v>25.782418060000001</v>
      </c>
      <c r="AH8" s="521">
        <f t="shared" si="13"/>
        <v>19.013277890000001</v>
      </c>
      <c r="AI8" s="521">
        <f t="shared" si="13"/>
        <v>18.827584439999999</v>
      </c>
      <c r="AJ8" s="521">
        <f t="shared" si="13"/>
        <v>19.27113756</v>
      </c>
      <c r="AK8" s="521">
        <f t="shared" si="13"/>
        <v>21.422518620000002</v>
      </c>
      <c r="AL8" s="521">
        <f t="shared" si="13"/>
        <v>17.175222789999999</v>
      </c>
      <c r="AM8" s="521">
        <f t="shared" si="13"/>
        <v>22.972213709999998</v>
      </c>
      <c r="AN8" s="521">
        <f t="shared" si="13"/>
        <v>17.145674279999998</v>
      </c>
      <c r="AO8" s="521">
        <f t="shared" si="13"/>
        <v>15.61582703</v>
      </c>
      <c r="AP8" s="521">
        <f t="shared" si="13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4">+AT9+AT10</f>
        <v>20.365385549999999</v>
      </c>
      <c r="AU8" s="521">
        <f t="shared" si="14"/>
        <v>23.26808909</v>
      </c>
      <c r="AV8" s="521">
        <f t="shared" si="14"/>
        <v>14.970810179999999</v>
      </c>
      <c r="AW8" s="521">
        <f t="shared" si="14"/>
        <v>16.003581009999998</v>
      </c>
      <c r="AX8" s="521">
        <f t="shared" si="14"/>
        <v>18.134681759999999</v>
      </c>
      <c r="AY8" s="521">
        <f t="shared" si="14"/>
        <v>22.680697240000001</v>
      </c>
      <c r="AZ8" s="521">
        <f t="shared" si="14"/>
        <v>21.806507320000001</v>
      </c>
      <c r="BA8" s="521">
        <f t="shared" si="14"/>
        <v>17.65523013</v>
      </c>
      <c r="BB8" s="521">
        <f t="shared" si="14"/>
        <v>18.082537739999999</v>
      </c>
      <c r="BC8" s="521">
        <f t="shared" si="14"/>
        <v>14.040263409999998</v>
      </c>
      <c r="BD8" s="521">
        <f t="shared" si="14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5">+BH9+BH10</f>
        <v>15.13390326</v>
      </c>
      <c r="BI8" s="521">
        <f t="shared" si="15"/>
        <v>24.134819889999999</v>
      </c>
      <c r="BJ8" s="521">
        <f t="shared" si="15"/>
        <v>15.61721764</v>
      </c>
      <c r="BK8" s="521">
        <f t="shared" si="15"/>
        <v>17.099820319999999</v>
      </c>
      <c r="BL8" s="521">
        <f t="shared" si="15"/>
        <v>17.256358150000001</v>
      </c>
      <c r="BM8" s="521">
        <f t="shared" si="15"/>
        <v>22.72994164</v>
      </c>
      <c r="BN8" s="521">
        <f t="shared" si="15"/>
        <v>19.72537878</v>
      </c>
      <c r="BO8" s="521">
        <f t="shared" si="15"/>
        <v>18.72625562</v>
      </c>
      <c r="BP8" s="521">
        <f t="shared" si="15"/>
        <v>15.922639140000001</v>
      </c>
      <c r="BQ8" s="521">
        <f t="shared" si="15"/>
        <v>16.124363070000001</v>
      </c>
      <c r="BR8" s="521">
        <f t="shared" si="15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6">+BV9+BV10</f>
        <v>18.700078039999998</v>
      </c>
      <c r="BW8" s="521">
        <f t="shared" si="16"/>
        <v>18.449267740000003</v>
      </c>
      <c r="BX8" s="521">
        <f t="shared" si="16"/>
        <v>15.260039330000001</v>
      </c>
      <c r="BY8" s="521">
        <f t="shared" si="16"/>
        <v>21.682250633000002</v>
      </c>
      <c r="BZ8" s="521">
        <f t="shared" si="16"/>
        <v>19.707419175999998</v>
      </c>
      <c r="CA8" s="521">
        <f t="shared" si="16"/>
        <v>25.529991682999999</v>
      </c>
      <c r="CB8" s="521">
        <f t="shared" si="16"/>
        <v>22.140845740000003</v>
      </c>
      <c r="CC8" s="521">
        <f t="shared" si="16"/>
        <v>19.775812900000002</v>
      </c>
      <c r="CD8" s="521">
        <f t="shared" si="16"/>
        <v>19.320233329999994</v>
      </c>
      <c r="CE8" s="521">
        <f t="shared" si="16"/>
        <v>21.368274130000003</v>
      </c>
      <c r="CF8" s="521">
        <f t="shared" si="16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7">+CJ9+CJ10</f>
        <v>23.03238159</v>
      </c>
      <c r="CK8" s="521">
        <f t="shared" si="17"/>
        <v>21.230668279999996</v>
      </c>
      <c r="CL8" s="521">
        <f t="shared" si="17"/>
        <v>23.412618850000001</v>
      </c>
      <c r="CM8" s="521">
        <f t="shared" si="17"/>
        <v>21.899697970000002</v>
      </c>
      <c r="CN8" s="521">
        <f t="shared" si="17"/>
        <v>20.496786</v>
      </c>
      <c r="CO8" s="521">
        <f t="shared" si="17"/>
        <v>25.603286943000001</v>
      </c>
      <c r="CP8" s="521">
        <f t="shared" si="17"/>
        <v>23.561168589999998</v>
      </c>
      <c r="CQ8" s="521">
        <f t="shared" si="17"/>
        <v>22.032185480000003</v>
      </c>
      <c r="CR8" s="521">
        <f t="shared" si="17"/>
        <v>21.386147580000003</v>
      </c>
      <c r="CS8" s="521">
        <f t="shared" si="17"/>
        <v>21.483809549999997</v>
      </c>
      <c r="CT8" s="521">
        <f t="shared" si="17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8">+CX9+CX10</f>
        <v>23.175542869999997</v>
      </c>
      <c r="CY8" s="521">
        <f t="shared" si="18"/>
        <v>21.765008610000002</v>
      </c>
      <c r="CZ8" s="521">
        <f t="shared" si="18"/>
        <v>10.466723909999999</v>
      </c>
      <c r="DA8" s="521">
        <f t="shared" si="18"/>
        <v>9.705367589999998</v>
      </c>
      <c r="DB8" s="521">
        <f t="shared" si="18"/>
        <v>8.2992705999999998</v>
      </c>
      <c r="DC8" s="521">
        <f t="shared" si="18"/>
        <v>24.026548113</v>
      </c>
      <c r="DD8" s="521">
        <f t="shared" si="18"/>
        <v>28.953882569999998</v>
      </c>
      <c r="DE8" s="521">
        <f t="shared" si="18"/>
        <v>51.013042449999993</v>
      </c>
      <c r="DF8" s="521">
        <f t="shared" si="18"/>
        <v>48.56918203</v>
      </c>
      <c r="DG8" s="521">
        <f t="shared" si="18"/>
        <v>54.155651220000003</v>
      </c>
      <c r="DH8" s="521">
        <f t="shared" si="18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19">+DL9+DL10</f>
        <v>56.683006310000003</v>
      </c>
      <c r="DM8" s="521">
        <f t="shared" si="19"/>
        <v>72.898947790000008</v>
      </c>
      <c r="DN8" s="521">
        <f t="shared" si="19"/>
        <v>28.44590539</v>
      </c>
      <c r="DO8" s="521">
        <f t="shared" si="19"/>
        <v>49.270243930000007</v>
      </c>
      <c r="DP8" s="521">
        <f t="shared" si="19"/>
        <v>69.146954019999995</v>
      </c>
      <c r="DQ8" s="521">
        <f t="shared" si="19"/>
        <v>35.196872142999979</v>
      </c>
      <c r="DR8" s="521">
        <f t="shared" si="19"/>
        <v>23.342886109999998</v>
      </c>
      <c r="DS8" s="521">
        <f t="shared" si="19"/>
        <v>23.911026665600012</v>
      </c>
      <c r="DT8" s="521">
        <f t="shared" si="19"/>
        <v>20.853256780000002</v>
      </c>
      <c r="DU8" s="521">
        <f t="shared" si="19"/>
        <v>25.579719439999991</v>
      </c>
      <c r="DV8" s="521">
        <f t="shared" si="19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0">+DZ9+DZ10</f>
        <v>21.222780379999996</v>
      </c>
      <c r="EA8" s="521">
        <f t="shared" si="20"/>
        <v>25.475459730000001</v>
      </c>
      <c r="EB8" s="521">
        <f t="shared" si="20"/>
        <v>21.521359069999999</v>
      </c>
      <c r="EC8" s="521">
        <f t="shared" si="20"/>
        <v>26.114791189999998</v>
      </c>
      <c r="ED8" s="521">
        <f t="shared" si="20"/>
        <v>19.874445680000001</v>
      </c>
      <c r="EE8" s="521">
        <f t="shared" si="20"/>
        <v>22.661185260000003</v>
      </c>
      <c r="EF8" s="521">
        <f t="shared" si="20"/>
        <v>24.68090625</v>
      </c>
      <c r="EG8" s="521">
        <f t="shared" si="20"/>
        <v>28.127772950000001</v>
      </c>
      <c r="EH8" s="521">
        <f t="shared" si="20"/>
        <v>21.86335742</v>
      </c>
      <c r="EI8" s="521">
        <f t="shared" si="20"/>
        <v>30.251860979999996</v>
      </c>
      <c r="EJ8" s="521">
        <f t="shared" si="20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1">+EN9+EN10</f>
        <v>23.564755229999999</v>
      </c>
      <c r="EO8" s="521">
        <f t="shared" si="21"/>
        <v>24.103820419999998</v>
      </c>
      <c r="EP8" s="521"/>
      <c r="EQ8" s="521"/>
      <c r="ER8" s="521"/>
      <c r="ES8" s="521"/>
      <c r="ET8" s="521"/>
      <c r="EU8" s="521"/>
      <c r="EV8" s="521"/>
      <c r="EW8" s="521"/>
      <c r="EX8" s="521"/>
      <c r="EY8" s="521">
        <f t="shared" si="10"/>
        <v>66.703839130000006</v>
      </c>
      <c r="EZ8" s="684"/>
    </row>
    <row r="9" spans="2:156" ht="15.75" x14ac:dyDescent="0.25">
      <c r="B9" s="689" t="s">
        <v>694</v>
      </c>
      <c r="C9" s="518">
        <v>18.801550010799996</v>
      </c>
      <c r="D9" s="518">
        <v>17.033376799199999</v>
      </c>
      <c r="E9" s="518">
        <v>17.43543511</v>
      </c>
      <c r="F9" s="518">
        <v>20.352373930000002</v>
      </c>
      <c r="G9" s="518">
        <v>17.800944950000002</v>
      </c>
      <c r="H9" s="518">
        <v>17.20645734</v>
      </c>
      <c r="I9" s="518">
        <v>17.714749989999998</v>
      </c>
      <c r="J9" s="518">
        <v>16.925024519999997</v>
      </c>
      <c r="K9" s="518">
        <v>16.22596746</v>
      </c>
      <c r="L9" s="518">
        <v>16.374414871799999</v>
      </c>
      <c r="M9" s="518">
        <v>15.9975832325</v>
      </c>
      <c r="N9" s="518">
        <v>15.416251300000001</v>
      </c>
      <c r="O9" s="518">
        <f t="shared" si="0"/>
        <v>207.28412951429999</v>
      </c>
      <c r="P9" s="519"/>
      <c r="Q9" s="518">
        <v>17.117085386199999</v>
      </c>
      <c r="R9" s="518">
        <v>15.944558499999999</v>
      </c>
      <c r="S9" s="518">
        <v>16.076493960000001</v>
      </c>
      <c r="T9" s="518">
        <v>16.169340126200002</v>
      </c>
      <c r="U9" s="518">
        <v>16.063513090000001</v>
      </c>
      <c r="V9" s="518">
        <v>15.816527590000002</v>
      </c>
      <c r="W9" s="518">
        <v>16.392499349999998</v>
      </c>
      <c r="X9" s="518">
        <v>15.677315650000001</v>
      </c>
      <c r="Y9" s="518">
        <v>16.319244139999999</v>
      </c>
      <c r="Z9" s="518">
        <v>16.432561230000001</v>
      </c>
      <c r="AA9" s="518">
        <v>15.928970359999999</v>
      </c>
      <c r="AB9" s="518">
        <v>17.994720319999999</v>
      </c>
      <c r="AC9" s="518">
        <f t="shared" si="1"/>
        <v>195.9328297024</v>
      </c>
      <c r="AD9" s="519"/>
      <c r="AE9" s="518">
        <v>17.859998839999999</v>
      </c>
      <c r="AF9" s="518">
        <v>16.472974350000001</v>
      </c>
      <c r="AG9" s="518">
        <v>18.342600400000002</v>
      </c>
      <c r="AH9" s="518">
        <v>17.584411940000003</v>
      </c>
      <c r="AI9" s="518">
        <v>17.702584439999999</v>
      </c>
      <c r="AJ9" s="518">
        <v>15.418773610000001</v>
      </c>
      <c r="AK9" s="518">
        <v>15.37166317</v>
      </c>
      <c r="AL9" s="518">
        <v>14.600352170000001</v>
      </c>
      <c r="AM9" s="518">
        <v>15.532396050000001</v>
      </c>
      <c r="AN9" s="518">
        <v>15.716808329999997</v>
      </c>
      <c r="AO9" s="518">
        <v>14.49082703</v>
      </c>
      <c r="AP9" s="518">
        <v>15.057893400000001</v>
      </c>
      <c r="AQ9" s="518">
        <f t="shared" si="2"/>
        <v>194.15128372999999</v>
      </c>
      <c r="AR9" s="519"/>
      <c r="AS9" s="518">
        <v>16.325386730000002</v>
      </c>
      <c r="AT9" s="518">
        <v>14.86733093</v>
      </c>
      <c r="AU9" s="518">
        <v>15.828271430000001</v>
      </c>
      <c r="AV9" s="518">
        <v>13.541944229999999</v>
      </c>
      <c r="AW9" s="518">
        <v>14.878581009999998</v>
      </c>
      <c r="AX9" s="518">
        <v>15.259012</v>
      </c>
      <c r="AY9" s="518">
        <v>15.180812659999999</v>
      </c>
      <c r="AZ9" s="518">
        <v>16.308584700000001</v>
      </c>
      <c r="BA9" s="518">
        <v>12.783537469999999</v>
      </c>
      <c r="BB9" s="518">
        <v>16.653671790000001</v>
      </c>
      <c r="BC9" s="518">
        <v>12.915263409999998</v>
      </c>
      <c r="BD9" s="518">
        <v>15.955811130000003</v>
      </c>
      <c r="BE9" s="518">
        <f t="shared" si="3"/>
        <v>180.49820749</v>
      </c>
      <c r="BF9" s="519"/>
      <c r="BG9" s="518">
        <v>15.035752589999998</v>
      </c>
      <c r="BH9" s="518">
        <v>12.55903264</v>
      </c>
      <c r="BI9" s="518">
        <v>16.34146763</v>
      </c>
      <c r="BJ9" s="518">
        <v>14.188351689999999</v>
      </c>
      <c r="BK9" s="518">
        <v>15.008102040000001</v>
      </c>
      <c r="BL9" s="518">
        <v>14.38068839</v>
      </c>
      <c r="BM9" s="518">
        <v>15.23005706</v>
      </c>
      <c r="BN9" s="518">
        <v>14.22475936</v>
      </c>
      <c r="BO9" s="518">
        <v>13.85456289</v>
      </c>
      <c r="BP9" s="518">
        <v>14.493773190000001</v>
      </c>
      <c r="BQ9" s="518">
        <v>14.032644780000002</v>
      </c>
      <c r="BR9" s="518">
        <v>14.206926170000003</v>
      </c>
      <c r="BS9" s="518">
        <f t="shared" si="4"/>
        <v>173.55611843000003</v>
      </c>
      <c r="BT9" s="519"/>
      <c r="BU9" s="518">
        <v>14.770243280000003</v>
      </c>
      <c r="BV9" s="518">
        <v>13.197069019999999</v>
      </c>
      <c r="BW9" s="518">
        <v>14.399689700000001</v>
      </c>
      <c r="BX9" s="518">
        <v>13.831173380000001</v>
      </c>
      <c r="BY9" s="518">
        <v>16.956157350000002</v>
      </c>
      <c r="BZ9" s="518">
        <v>15.502181219999999</v>
      </c>
      <c r="CA9" s="518">
        <v>17.983409099999999</v>
      </c>
      <c r="CB9" s="518">
        <v>15.739745070000001</v>
      </c>
      <c r="CC9" s="518">
        <v>14.985110030000001</v>
      </c>
      <c r="CD9" s="518">
        <v>17.891367379999995</v>
      </c>
      <c r="CE9" s="518">
        <v>16.162180840000001</v>
      </c>
      <c r="CF9" s="518">
        <v>15.455272780000001</v>
      </c>
      <c r="CG9" s="518">
        <f t="shared" si="5"/>
        <v>186.87359914999999</v>
      </c>
      <c r="CH9" s="519"/>
      <c r="CI9" s="518">
        <v>17.967826560000002</v>
      </c>
      <c r="CJ9" s="518">
        <v>16.240583489999999</v>
      </c>
      <c r="CK9" s="518">
        <v>15.912718799999999</v>
      </c>
      <c r="CL9" s="518">
        <v>19.026483280000001</v>
      </c>
      <c r="CM9" s="518">
        <v>16.359664690000002</v>
      </c>
      <c r="CN9" s="518">
        <v>16.331903669999999</v>
      </c>
      <c r="CO9" s="518">
        <v>18.10340236</v>
      </c>
      <c r="CP9" s="518">
        <v>16.449642609999998</v>
      </c>
      <c r="CQ9" s="518">
        <v>16.67329707</v>
      </c>
      <c r="CR9" s="518">
        <v>17.000011920000002</v>
      </c>
      <c r="CS9" s="518">
        <v>15.807923319999999</v>
      </c>
      <c r="CT9" s="518">
        <v>15.765720549999998</v>
      </c>
      <c r="CU9" s="518">
        <f t="shared" si="6"/>
        <v>201.63917831999998</v>
      </c>
      <c r="CV9" s="519"/>
      <c r="CW9" s="518">
        <v>18.641863829999998</v>
      </c>
      <c r="CX9" s="518">
        <v>16.064016889999998</v>
      </c>
      <c r="CY9" s="518">
        <v>16.373393660000001</v>
      </c>
      <c r="CZ9" s="518">
        <v>4.5446996799999999</v>
      </c>
      <c r="DA9" s="518">
        <v>4.0294813599999992</v>
      </c>
      <c r="DB9" s="518">
        <v>4.1558465300000007</v>
      </c>
      <c r="DC9" s="518">
        <v>16.481525529999999</v>
      </c>
      <c r="DD9" s="518">
        <v>21.842356589999998</v>
      </c>
      <c r="DE9" s="518">
        <v>45.621427499999996</v>
      </c>
      <c r="DF9" s="518">
        <v>42.485586849999997</v>
      </c>
      <c r="DG9" s="518">
        <v>44.843401350000001</v>
      </c>
      <c r="DH9" s="518">
        <v>31.6693694509</v>
      </c>
      <c r="DI9" s="518">
        <f t="shared" si="7"/>
        <v>266.75296922089996</v>
      </c>
      <c r="DJ9" s="519"/>
      <c r="DK9" s="518">
        <v>26.2739368891</v>
      </c>
      <c r="DL9" s="518">
        <v>48.799508770000003</v>
      </c>
      <c r="DM9" s="518">
        <v>64.140396210000006</v>
      </c>
      <c r="DN9" s="518">
        <v>22.049100420000002</v>
      </c>
      <c r="DO9" s="518">
        <v>39.283183450000003</v>
      </c>
      <c r="DP9" s="518">
        <v>64.87588642</v>
      </c>
      <c r="DQ9" s="518">
        <v>27.696987559999979</v>
      </c>
      <c r="DR9" s="518">
        <v>15.422982319999999</v>
      </c>
      <c r="DS9" s="518">
        <v>14.995783245600011</v>
      </c>
      <c r="DT9" s="518">
        <v>14.456451810000001</v>
      </c>
      <c r="DU9" s="518">
        <v>15.573108629999993</v>
      </c>
      <c r="DV9" s="518">
        <v>13.912575319999998</v>
      </c>
      <c r="DW9" s="518">
        <f t="shared" si="8"/>
        <v>367.47990104469994</v>
      </c>
      <c r="DX9" s="519"/>
      <c r="DY9" s="518">
        <v>17.16398611</v>
      </c>
      <c r="DZ9" s="518">
        <v>13.302894239999999</v>
      </c>
      <c r="EA9" s="518">
        <v>16.560216310000001</v>
      </c>
      <c r="EB9" s="518">
        <v>15.124554099999997</v>
      </c>
      <c r="EC9" s="518">
        <v>16.10818038</v>
      </c>
      <c r="ED9" s="518">
        <v>15.77316452</v>
      </c>
      <c r="EE9" s="518">
        <v>15.161300620000002</v>
      </c>
      <c r="EF9" s="518">
        <v>16.748777099999998</v>
      </c>
      <c r="EG9" s="518">
        <v>22.070433430000001</v>
      </c>
      <c r="EH9" s="518">
        <v>15.46655245</v>
      </c>
      <c r="EI9" s="518">
        <v>16.434205379999998</v>
      </c>
      <c r="EJ9" s="518">
        <v>16.297041969999999</v>
      </c>
      <c r="EK9" s="518">
        <f t="shared" si="9"/>
        <v>196.21130661000001</v>
      </c>
      <c r="EL9" s="519"/>
      <c r="EM9" s="518">
        <v>18.991649730000002</v>
      </c>
      <c r="EN9" s="518">
        <v>16.333353150000001</v>
      </c>
      <c r="EO9" s="518">
        <v>17.29453066</v>
      </c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52.619533539999999</v>
      </c>
      <c r="EZ9" s="519"/>
    </row>
    <row r="10" spans="2:156" ht="15.75" x14ac:dyDescent="0.25">
      <c r="B10" s="689" t="s">
        <v>43</v>
      </c>
      <c r="C10" s="518">
        <f t="shared" ref="C10:N10" si="22">+SUM(C11:C15)</f>
        <v>3.1976067300000004</v>
      </c>
      <c r="D10" s="518">
        <f t="shared" si="22"/>
        <v>1.13123229</v>
      </c>
      <c r="E10" s="518">
        <f t="shared" si="22"/>
        <v>4.8682463799999995</v>
      </c>
      <c r="F10" s="518">
        <f t="shared" si="22"/>
        <v>1.4288659499999998</v>
      </c>
      <c r="G10" s="518">
        <f t="shared" si="22"/>
        <v>1.125</v>
      </c>
      <c r="H10" s="518">
        <f t="shared" si="22"/>
        <v>1.8690951199999999</v>
      </c>
      <c r="I10" s="518">
        <f t="shared" si="22"/>
        <v>2.6733997200000004</v>
      </c>
      <c r="J10" s="518">
        <f t="shared" si="22"/>
        <v>1.1312320900000001</v>
      </c>
      <c r="K10" s="518">
        <f t="shared" si="22"/>
        <v>4.4905129300000004</v>
      </c>
      <c r="L10" s="518">
        <f t="shared" si="22"/>
        <v>1.4288659499999998</v>
      </c>
      <c r="M10" s="518">
        <f t="shared" si="22"/>
        <v>1.125</v>
      </c>
      <c r="N10" s="518">
        <f t="shared" si="22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3">+SUM(R11:R15)</f>
        <v>2.8621454599999998</v>
      </c>
      <c r="S10" s="518">
        <f t="shared" si="23"/>
        <v>2.5681250000000002</v>
      </c>
      <c r="T10" s="518">
        <f t="shared" si="23"/>
        <v>1.4288659499999998</v>
      </c>
      <c r="U10" s="518">
        <f t="shared" si="23"/>
        <v>1.125</v>
      </c>
      <c r="V10" s="518">
        <f t="shared" si="23"/>
        <v>1.9465949600000001</v>
      </c>
      <c r="W10" s="518">
        <f t="shared" si="23"/>
        <v>6.0611894500000014</v>
      </c>
      <c r="X10" s="518">
        <f t="shared" si="23"/>
        <v>3.4200091499999998</v>
      </c>
      <c r="Y10" s="518">
        <f t="shared" si="23"/>
        <v>7.2133552599999993</v>
      </c>
      <c r="Z10" s="518">
        <f t="shared" si="23"/>
        <v>1.4288659499999998</v>
      </c>
      <c r="AA10" s="518">
        <f t="shared" si="23"/>
        <v>1.125</v>
      </c>
      <c r="AB10" s="518">
        <f t="shared" si="23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4">+SUM(AF11:AF15)</f>
        <v>2.57487062</v>
      </c>
      <c r="AG10" s="518">
        <f t="shared" si="24"/>
        <v>7.4398176599999992</v>
      </c>
      <c r="AH10" s="518">
        <f t="shared" si="24"/>
        <v>1.4288659499999998</v>
      </c>
      <c r="AI10" s="518">
        <f t="shared" si="24"/>
        <v>1.125</v>
      </c>
      <c r="AJ10" s="518">
        <f t="shared" si="24"/>
        <v>3.85236395</v>
      </c>
      <c r="AK10" s="518">
        <f t="shared" si="24"/>
        <v>6.0508554500000011</v>
      </c>
      <c r="AL10" s="518">
        <f t="shared" si="24"/>
        <v>2.57487062</v>
      </c>
      <c r="AM10" s="518">
        <f t="shared" si="24"/>
        <v>7.4398176599999992</v>
      </c>
      <c r="AN10" s="518">
        <f t="shared" si="24"/>
        <v>1.4288659499999998</v>
      </c>
      <c r="AO10" s="518">
        <f t="shared" si="24"/>
        <v>1.125</v>
      </c>
      <c r="AP10" s="518">
        <f t="shared" si="24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5">+SUM(AT11:AT15)</f>
        <v>5.4980546199999996</v>
      </c>
      <c r="AU10" s="518">
        <f t="shared" si="25"/>
        <v>7.4398176599999992</v>
      </c>
      <c r="AV10" s="518">
        <f t="shared" si="25"/>
        <v>1.4288659499999998</v>
      </c>
      <c r="AW10" s="518">
        <f t="shared" si="25"/>
        <v>1.125</v>
      </c>
      <c r="AX10" s="518">
        <f t="shared" si="25"/>
        <v>2.8756697599999996</v>
      </c>
      <c r="AY10" s="518">
        <f t="shared" si="25"/>
        <v>7.4998845799999998</v>
      </c>
      <c r="AZ10" s="518">
        <f t="shared" si="25"/>
        <v>5.4979226199999998</v>
      </c>
      <c r="BA10" s="518">
        <f t="shared" si="25"/>
        <v>4.8716926599999999</v>
      </c>
      <c r="BB10" s="518">
        <f t="shared" si="25"/>
        <v>1.4288659499999998</v>
      </c>
      <c r="BC10" s="518">
        <f t="shared" si="25"/>
        <v>1.125</v>
      </c>
      <c r="BD10" s="518">
        <f t="shared" si="25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6">+SUM(BH11:BH15)</f>
        <v>2.57487062</v>
      </c>
      <c r="BI10" s="518">
        <f t="shared" si="26"/>
        <v>7.7933522599999989</v>
      </c>
      <c r="BJ10" s="518">
        <f t="shared" si="26"/>
        <v>1.4288659499999998</v>
      </c>
      <c r="BK10" s="518">
        <f t="shared" si="26"/>
        <v>2.0917182800000003</v>
      </c>
      <c r="BL10" s="518">
        <f t="shared" si="26"/>
        <v>2.8756697599999996</v>
      </c>
      <c r="BM10" s="518">
        <f t="shared" si="26"/>
        <v>7.4998845799999998</v>
      </c>
      <c r="BN10" s="518">
        <f t="shared" si="26"/>
        <v>5.5006194199999996</v>
      </c>
      <c r="BO10" s="518">
        <f t="shared" si="26"/>
        <v>4.8716927300000004</v>
      </c>
      <c r="BP10" s="518">
        <f t="shared" si="26"/>
        <v>1.4288659499999998</v>
      </c>
      <c r="BQ10" s="518">
        <f t="shared" si="26"/>
        <v>2.0917182899999998</v>
      </c>
      <c r="BR10" s="518">
        <f t="shared" si="26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27">+SUM(BV11:BV15)</f>
        <v>5.5030090199999995</v>
      </c>
      <c r="BW10" s="518">
        <f t="shared" si="27"/>
        <v>4.0495780400000001</v>
      </c>
      <c r="BX10" s="518">
        <f t="shared" si="27"/>
        <v>1.4288659499999998</v>
      </c>
      <c r="BY10" s="518">
        <f t="shared" si="27"/>
        <v>4.726093283</v>
      </c>
      <c r="BZ10" s="518">
        <f t="shared" si="27"/>
        <v>4.2052379559999995</v>
      </c>
      <c r="CA10" s="518">
        <f t="shared" si="27"/>
        <v>7.5465825830000011</v>
      </c>
      <c r="CB10" s="518">
        <f t="shared" si="27"/>
        <v>6.4011006699999999</v>
      </c>
      <c r="CC10" s="518">
        <f t="shared" si="27"/>
        <v>4.7907028700000005</v>
      </c>
      <c r="CD10" s="518">
        <f t="shared" si="27"/>
        <v>1.4288659499999998</v>
      </c>
      <c r="CE10" s="518">
        <f t="shared" si="27"/>
        <v>5.2060932900000001</v>
      </c>
      <c r="CF10" s="518">
        <f t="shared" si="27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28">+SUM(CJ11:CJ15)</f>
        <v>6.7917980999999994</v>
      </c>
      <c r="CK10" s="518">
        <f t="shared" si="28"/>
        <v>5.3179494799999993</v>
      </c>
      <c r="CL10" s="518">
        <f t="shared" si="28"/>
        <v>4.3861355699999995</v>
      </c>
      <c r="CM10" s="518">
        <f t="shared" si="28"/>
        <v>5.5400332799999994</v>
      </c>
      <c r="CN10" s="518">
        <f t="shared" si="28"/>
        <v>4.1648823300000002</v>
      </c>
      <c r="CO10" s="518">
        <f t="shared" si="28"/>
        <v>7.4998845830000009</v>
      </c>
      <c r="CP10" s="518">
        <f t="shared" si="28"/>
        <v>7.1115259799999997</v>
      </c>
      <c r="CQ10" s="518">
        <f t="shared" si="28"/>
        <v>5.3588884100000005</v>
      </c>
      <c r="CR10" s="518">
        <f t="shared" si="28"/>
        <v>4.3861356599999999</v>
      </c>
      <c r="CS10" s="518">
        <f t="shared" si="28"/>
        <v>5.6758862299999997</v>
      </c>
      <c r="CT10" s="518">
        <f t="shared" si="28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29">+SUM(CX11:CX15)</f>
        <v>7.1115259799999997</v>
      </c>
      <c r="CY10" s="518">
        <f t="shared" si="29"/>
        <v>5.3916149500000001</v>
      </c>
      <c r="CZ10" s="518">
        <f t="shared" si="29"/>
        <v>5.9220242299999999</v>
      </c>
      <c r="DA10" s="518">
        <f t="shared" si="29"/>
        <v>5.6758862299999997</v>
      </c>
      <c r="DB10" s="518">
        <f t="shared" si="29"/>
        <v>4.14342407</v>
      </c>
      <c r="DC10" s="518">
        <f t="shared" si="29"/>
        <v>7.5450225830000006</v>
      </c>
      <c r="DD10" s="518">
        <f t="shared" si="29"/>
        <v>7.1115259799999997</v>
      </c>
      <c r="DE10" s="518">
        <f t="shared" si="29"/>
        <v>5.3916149500000001</v>
      </c>
      <c r="DF10" s="518">
        <f t="shared" si="29"/>
        <v>6.0835951800000005</v>
      </c>
      <c r="DG10" s="518">
        <f t="shared" si="29"/>
        <v>9.3122498700000005</v>
      </c>
      <c r="DH10" s="518">
        <f t="shared" si="29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0">+SUM(DL11:DL15)</f>
        <v>7.8834975400000005</v>
      </c>
      <c r="DM10" s="518">
        <f t="shared" si="30"/>
        <v>8.7585515799999989</v>
      </c>
      <c r="DN10" s="518">
        <f t="shared" si="30"/>
        <v>6.3968049699999998</v>
      </c>
      <c r="DO10" s="518">
        <f t="shared" si="30"/>
        <v>9.9870604800000002</v>
      </c>
      <c r="DP10" s="518">
        <f t="shared" si="30"/>
        <v>4.2710675999999994</v>
      </c>
      <c r="DQ10" s="518">
        <f t="shared" si="30"/>
        <v>7.4998845830000009</v>
      </c>
      <c r="DR10" s="518">
        <f t="shared" si="30"/>
        <v>7.9199037899999993</v>
      </c>
      <c r="DS10" s="518">
        <f t="shared" si="30"/>
        <v>8.9152434199999995</v>
      </c>
      <c r="DT10" s="518">
        <f t="shared" si="30"/>
        <v>6.3968049700000007</v>
      </c>
      <c r="DU10" s="518">
        <f t="shared" si="30"/>
        <v>10.00661081</v>
      </c>
      <c r="DV10" s="518">
        <f t="shared" si="30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1">+SUM(DZ11:DZ15)</f>
        <v>7.9198861399999991</v>
      </c>
      <c r="EA10" s="518">
        <f t="shared" si="31"/>
        <v>8.9152434199999995</v>
      </c>
      <c r="EB10" s="518">
        <f t="shared" si="31"/>
        <v>6.3968049700000007</v>
      </c>
      <c r="EC10" s="518">
        <f t="shared" si="31"/>
        <v>10.00661081</v>
      </c>
      <c r="ED10" s="518">
        <f t="shared" si="31"/>
        <v>4.1012811599999992</v>
      </c>
      <c r="EE10" s="518">
        <f t="shared" si="31"/>
        <v>7.4998846400000003</v>
      </c>
      <c r="EF10" s="518">
        <f t="shared" si="31"/>
        <v>7.9321291499999997</v>
      </c>
      <c r="EG10" s="518">
        <f t="shared" si="31"/>
        <v>6.0573395200000002</v>
      </c>
      <c r="EH10" s="518">
        <f t="shared" si="31"/>
        <v>6.3968049700000007</v>
      </c>
      <c r="EI10" s="518">
        <f t="shared" si="31"/>
        <v>13.8176556</v>
      </c>
      <c r="EJ10" s="518">
        <f t="shared" si="31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2">+SUM(EN11:EN15)</f>
        <v>7.2314020799999996</v>
      </c>
      <c r="EO10" s="518">
        <f t="shared" si="32"/>
        <v>6.8092897600000004</v>
      </c>
      <c r="EP10" s="518"/>
      <c r="EQ10" s="518"/>
      <c r="ER10" s="518"/>
      <c r="ES10" s="518"/>
      <c r="ET10" s="518"/>
      <c r="EU10" s="518"/>
      <c r="EV10" s="518"/>
      <c r="EW10" s="518"/>
      <c r="EX10" s="518"/>
      <c r="EY10" s="518">
        <f t="shared" si="10"/>
        <v>14.08430559</v>
      </c>
      <c r="EZ10" s="519"/>
    </row>
    <row r="11" spans="2:156" ht="15.75" x14ac:dyDescent="0.25">
      <c r="B11" s="695" t="s">
        <v>680</v>
      </c>
      <c r="C11" s="518">
        <v>2.6733997200000004</v>
      </c>
      <c r="D11" s="518">
        <v>1.13123229</v>
      </c>
      <c r="E11" s="518">
        <v>4.0461317599999997</v>
      </c>
      <c r="F11" s="518">
        <v>1.4288659499999998</v>
      </c>
      <c r="G11" s="518">
        <v>1.125</v>
      </c>
      <c r="H11" s="518">
        <v>1.81547792</v>
      </c>
      <c r="I11" s="518">
        <v>2.6733997200000004</v>
      </c>
      <c r="J11" s="518">
        <v>1.1312320900000001</v>
      </c>
      <c r="K11" s="518">
        <v>3.6683983100000002</v>
      </c>
      <c r="L11" s="518">
        <v>1.4288659499999998</v>
      </c>
      <c r="M11" s="518">
        <v>1.125</v>
      </c>
      <c r="N11" s="518">
        <v>1.8488565299999999</v>
      </c>
      <c r="O11" s="518">
        <f t="shared" si="0"/>
        <v>24.09586024</v>
      </c>
      <c r="P11" s="519"/>
      <c r="Q11" s="518">
        <v>6.0067330500000011</v>
      </c>
      <c r="R11" s="518">
        <v>2.04003084</v>
      </c>
      <c r="S11" s="518">
        <v>2.5681250000000002</v>
      </c>
      <c r="T11" s="518">
        <v>1.4288659499999998</v>
      </c>
      <c r="U11" s="518">
        <v>1.125</v>
      </c>
      <c r="V11" s="518">
        <v>1.9465949600000001</v>
      </c>
      <c r="W11" s="518">
        <v>6.0067330500000011</v>
      </c>
      <c r="X11" s="518">
        <v>3.4200091499999998</v>
      </c>
      <c r="Y11" s="518">
        <v>6.3912406399999995</v>
      </c>
      <c r="Z11" s="518">
        <v>1.4288659499999998</v>
      </c>
      <c r="AA11" s="518">
        <v>1.125</v>
      </c>
      <c r="AB11" s="518">
        <v>3.7044811000000002</v>
      </c>
      <c r="AC11" s="518">
        <f t="shared" si="1"/>
        <v>37.191679690000008</v>
      </c>
      <c r="AD11" s="519"/>
      <c r="AE11" s="518">
        <v>6.0067330500000011</v>
      </c>
      <c r="AF11" s="518">
        <v>2.57487062</v>
      </c>
      <c r="AG11" s="518">
        <v>6.6177030399999994</v>
      </c>
      <c r="AH11" s="518">
        <v>1.4288659499999998</v>
      </c>
      <c r="AI11" s="518">
        <v>1.125</v>
      </c>
      <c r="AJ11" s="518">
        <v>3.85236395</v>
      </c>
      <c r="AK11" s="518">
        <v>6.0067330500000011</v>
      </c>
      <c r="AL11" s="518">
        <v>2.57487062</v>
      </c>
      <c r="AM11" s="518">
        <v>6.6177030399999994</v>
      </c>
      <c r="AN11" s="518">
        <v>1.4288659499999998</v>
      </c>
      <c r="AO11" s="518">
        <v>1.125</v>
      </c>
      <c r="AP11" s="518">
        <v>3.99311756</v>
      </c>
      <c r="AQ11" s="518">
        <f t="shared" si="2"/>
        <v>43.351826830000007</v>
      </c>
      <c r="AR11" s="519"/>
      <c r="AS11" s="518">
        <v>10.173284379999998</v>
      </c>
      <c r="AT11" s="518">
        <v>5.4536206199999997</v>
      </c>
      <c r="AU11" s="518">
        <v>6.6177030399999994</v>
      </c>
      <c r="AV11" s="518">
        <v>1.4288659499999998</v>
      </c>
      <c r="AW11" s="518">
        <v>1.125</v>
      </c>
      <c r="AX11" s="518">
        <v>2.8756697599999996</v>
      </c>
      <c r="AY11" s="518">
        <v>7.4998845799999998</v>
      </c>
      <c r="AZ11" s="518">
        <v>5.4536206199999997</v>
      </c>
      <c r="BA11" s="518">
        <v>4.0495780400000001</v>
      </c>
      <c r="BB11" s="518">
        <v>1.4288659499999998</v>
      </c>
      <c r="BC11" s="518">
        <v>1.125</v>
      </c>
      <c r="BD11" s="518">
        <v>2.8756697599999996</v>
      </c>
      <c r="BE11" s="518">
        <f t="shared" si="3"/>
        <v>50.106762700000004</v>
      </c>
      <c r="BF11" s="519"/>
      <c r="BG11" s="518">
        <v>7.4998845799999998</v>
      </c>
      <c r="BH11" s="518">
        <v>2.57487062</v>
      </c>
      <c r="BI11" s="518">
        <v>6.9283280399999994</v>
      </c>
      <c r="BJ11" s="518">
        <v>1.4288659499999998</v>
      </c>
      <c r="BK11" s="518">
        <v>2.0917182800000003</v>
      </c>
      <c r="BL11" s="518">
        <v>2.8756697599999996</v>
      </c>
      <c r="BM11" s="518">
        <v>7.4998845799999998</v>
      </c>
      <c r="BN11" s="518">
        <v>5.4536206199999997</v>
      </c>
      <c r="BO11" s="518">
        <v>4.0495780400000001</v>
      </c>
      <c r="BP11" s="518">
        <v>1.4288659499999998</v>
      </c>
      <c r="BQ11" s="518">
        <v>2.0917182899999998</v>
      </c>
      <c r="BR11" s="518">
        <v>2.9034475299999998</v>
      </c>
      <c r="BS11" s="518">
        <f t="shared" si="4"/>
        <v>46.826452240000009</v>
      </c>
      <c r="BT11" s="519"/>
      <c r="BU11" s="518">
        <v>7.4998845799999998</v>
      </c>
      <c r="BV11" s="518">
        <v>5.4536206199999997</v>
      </c>
      <c r="BW11" s="518">
        <v>4.0495780400000001</v>
      </c>
      <c r="BX11" s="518">
        <v>1.4288659499999998</v>
      </c>
      <c r="BY11" s="518">
        <v>4.726093283</v>
      </c>
      <c r="BZ11" s="518">
        <v>2.9034475299999998</v>
      </c>
      <c r="CA11" s="518">
        <v>7.4998845830000009</v>
      </c>
      <c r="CB11" s="518">
        <v>6.4011006699999999</v>
      </c>
      <c r="CC11" s="518">
        <v>4.7907028700000005</v>
      </c>
      <c r="CD11" s="518">
        <v>1.4288659499999998</v>
      </c>
      <c r="CE11" s="518">
        <v>5.2060932900000001</v>
      </c>
      <c r="CF11" s="518">
        <v>2.9034475299999998</v>
      </c>
      <c r="CG11" s="518">
        <f t="shared" si="5"/>
        <v>54.291584895999996</v>
      </c>
      <c r="CH11" s="519"/>
      <c r="CI11" s="518">
        <v>7.4998845830000009</v>
      </c>
      <c r="CJ11" s="518">
        <v>6.7917980999999994</v>
      </c>
      <c r="CK11" s="518">
        <v>5.3179494799999993</v>
      </c>
      <c r="CL11" s="518">
        <v>4.3861355699999995</v>
      </c>
      <c r="CM11" s="518">
        <v>5.5400332799999994</v>
      </c>
      <c r="CN11" s="518">
        <v>2.9034475299999998</v>
      </c>
      <c r="CO11" s="518">
        <v>7.4998845830000009</v>
      </c>
      <c r="CP11" s="518">
        <v>7.1115259799999997</v>
      </c>
      <c r="CQ11" s="518">
        <v>5.3588884100000005</v>
      </c>
      <c r="CR11" s="518">
        <v>4.3861356599999999</v>
      </c>
      <c r="CS11" s="518">
        <v>5.6758862299999997</v>
      </c>
      <c r="CT11" s="518">
        <v>2.9034475299999998</v>
      </c>
      <c r="CU11" s="518">
        <f t="shared" si="6"/>
        <v>65.375016935999994</v>
      </c>
      <c r="CV11" s="519"/>
      <c r="CW11" s="518">
        <v>7.4998845799999998</v>
      </c>
      <c r="CX11" s="518">
        <v>7.1115259799999997</v>
      </c>
      <c r="CY11" s="518">
        <v>5.3916149500000001</v>
      </c>
      <c r="CZ11" s="518">
        <v>5.9220242299999999</v>
      </c>
      <c r="DA11" s="518">
        <v>5.6758862299999997</v>
      </c>
      <c r="DB11" s="518">
        <v>2.9034475299999998</v>
      </c>
      <c r="DC11" s="518">
        <v>7.4998845830000009</v>
      </c>
      <c r="DD11" s="518">
        <v>7.1115259799999997</v>
      </c>
      <c r="DE11" s="518">
        <v>5.3916149500000001</v>
      </c>
      <c r="DF11" s="518">
        <v>6.0835951800000005</v>
      </c>
      <c r="DG11" s="518">
        <v>9.3122498700000005</v>
      </c>
      <c r="DH11" s="518">
        <v>2.9034475299999998</v>
      </c>
      <c r="DI11" s="518">
        <f t="shared" si="7"/>
        <v>72.806701592999985</v>
      </c>
      <c r="DJ11" s="519"/>
      <c r="DK11" s="518">
        <v>7.4998845799999998</v>
      </c>
      <c r="DL11" s="518">
        <v>7.8834975400000005</v>
      </c>
      <c r="DM11" s="518">
        <v>8.7585515799999989</v>
      </c>
      <c r="DN11" s="518">
        <v>6.3968049699999998</v>
      </c>
      <c r="DO11" s="518">
        <v>9.9870604800000002</v>
      </c>
      <c r="DP11" s="518">
        <v>2.9034475299999998</v>
      </c>
      <c r="DQ11" s="518">
        <v>7.4998845830000009</v>
      </c>
      <c r="DR11" s="518">
        <v>7.9199037899999993</v>
      </c>
      <c r="DS11" s="518">
        <v>8.9152434199999995</v>
      </c>
      <c r="DT11" s="518">
        <v>6.3968049700000007</v>
      </c>
      <c r="DU11" s="518">
        <v>10.00661081</v>
      </c>
      <c r="DV11" s="518">
        <v>2.9034475299999998</v>
      </c>
      <c r="DW11" s="518">
        <f t="shared" si="8"/>
        <v>87.071141783000002</v>
      </c>
      <c r="DX11" s="519"/>
      <c r="DY11" s="518">
        <v>7.4998845830000009</v>
      </c>
      <c r="DZ11" s="518">
        <v>7.9198861399999991</v>
      </c>
      <c r="EA11" s="518">
        <v>8.9152434199999995</v>
      </c>
      <c r="EB11" s="518">
        <v>6.3968049700000007</v>
      </c>
      <c r="EC11" s="518">
        <v>10.00661081</v>
      </c>
      <c r="ED11" s="518">
        <v>2.9034475299999998</v>
      </c>
      <c r="EE11" s="518">
        <v>7.4998846400000003</v>
      </c>
      <c r="EF11" s="518">
        <v>7.9321291499999997</v>
      </c>
      <c r="EG11" s="518">
        <v>6.0573395200000002</v>
      </c>
      <c r="EH11" s="518">
        <v>6.3968049700000007</v>
      </c>
      <c r="EI11" s="518">
        <v>10.00661081</v>
      </c>
      <c r="EJ11" s="518">
        <v>9.6036022800000005</v>
      </c>
      <c r="EK11" s="518">
        <f t="shared" si="9"/>
        <v>91.138248823000012</v>
      </c>
      <c r="EL11" s="519"/>
      <c r="EM11" s="518">
        <v>0</v>
      </c>
      <c r="EN11" s="518">
        <v>7.2314020799999996</v>
      </c>
      <c r="EO11" s="518">
        <v>6.8092897600000004</v>
      </c>
      <c r="EP11" s="518"/>
      <c r="EQ11" s="518"/>
      <c r="ER11" s="518"/>
      <c r="ES11" s="518"/>
      <c r="ET11" s="518"/>
      <c r="EU11" s="518"/>
      <c r="EV11" s="518"/>
      <c r="EW11" s="518"/>
      <c r="EX11" s="518"/>
      <c r="EY11" s="518">
        <f t="shared" si="10"/>
        <v>14.040691840000001</v>
      </c>
      <c r="EZ11" s="519"/>
    </row>
    <row r="12" spans="2:156" ht="15.75" x14ac:dyDescent="0.25">
      <c r="B12" s="695" t="s">
        <v>37</v>
      </c>
      <c r="C12" s="518">
        <v>0.52420700999999992</v>
      </c>
      <c r="D12" s="518">
        <v>0</v>
      </c>
      <c r="E12" s="518">
        <v>0</v>
      </c>
      <c r="F12" s="518">
        <v>0</v>
      </c>
      <c r="G12" s="518">
        <v>0</v>
      </c>
      <c r="H12" s="518">
        <v>5.3617199999999997E-2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5.4793599999999998E-2</v>
      </c>
      <c r="O12" s="518">
        <f t="shared" si="0"/>
        <v>0.63261780999999995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5.4456400000000002E-2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5.4456400000000002E-2</v>
      </c>
      <c r="AD12" s="519"/>
      <c r="AE12" s="518">
        <v>4.5127600000000004E-2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4.4122399999999999E-2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8.9249999999999996E-2</v>
      </c>
      <c r="AR12" s="519"/>
      <c r="AS12" s="518">
        <v>0</v>
      </c>
      <c r="AT12" s="518">
        <v>4.4433999999999994E-2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4.4302000000000001E-2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8.8735999999999995E-2</v>
      </c>
      <c r="BF12" s="519"/>
      <c r="BG12" s="518">
        <v>0</v>
      </c>
      <c r="BH12" s="518">
        <v>0</v>
      </c>
      <c r="BI12" s="518">
        <v>4.2909599999999999E-2</v>
      </c>
      <c r="BJ12" s="518">
        <v>0</v>
      </c>
      <c r="BK12" s="518">
        <v>0</v>
      </c>
      <c r="BL12" s="518">
        <v>0</v>
      </c>
      <c r="BM12" s="518">
        <v>0</v>
      </c>
      <c r="BN12" s="518">
        <v>4.69988E-2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8.9908399999999999E-2</v>
      </c>
      <c r="BT12" s="519"/>
      <c r="BU12" s="518">
        <v>0</v>
      </c>
      <c r="BV12" s="518">
        <v>4.9388400000000006E-2</v>
      </c>
      <c r="BW12" s="518">
        <v>0</v>
      </c>
      <c r="BX12" s="518">
        <v>0</v>
      </c>
      <c r="BY12" s="518">
        <v>0</v>
      </c>
      <c r="BZ12" s="518">
        <v>1.3017904259999999</v>
      </c>
      <c r="CA12" s="518">
        <v>4.6698000000000003E-2</v>
      </c>
      <c r="CB12" s="518">
        <v>0</v>
      </c>
      <c r="CC12" s="518">
        <v>0</v>
      </c>
      <c r="CD12" s="518">
        <v>0</v>
      </c>
      <c r="CE12" s="518">
        <v>0</v>
      </c>
      <c r="CF12" s="518">
        <v>1.2731699199999997</v>
      </c>
      <c r="CG12" s="518">
        <f t="shared" si="5"/>
        <v>2.6710467459999996</v>
      </c>
      <c r="CH12" s="519"/>
      <c r="CI12" s="518">
        <v>4.5541999999999999E-2</v>
      </c>
      <c r="CJ12" s="518">
        <v>0</v>
      </c>
      <c r="CK12" s="518">
        <v>0</v>
      </c>
      <c r="CL12" s="518">
        <v>0</v>
      </c>
      <c r="CM12" s="518">
        <v>0</v>
      </c>
      <c r="CN12" s="518">
        <v>1.2614348000000002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1.2448668999999999</v>
      </c>
      <c r="CU12" s="518">
        <f t="shared" si="6"/>
        <v>2.5518437</v>
      </c>
      <c r="CV12" s="519"/>
      <c r="CW12" s="518">
        <v>4.4427999999999995E-2</v>
      </c>
      <c r="CX12" s="518">
        <v>0</v>
      </c>
      <c r="CY12" s="518">
        <v>0</v>
      </c>
      <c r="CZ12" s="518">
        <v>0</v>
      </c>
      <c r="DA12" s="518">
        <v>0</v>
      </c>
      <c r="DB12" s="518">
        <v>1.23997654</v>
      </c>
      <c r="DC12" s="518">
        <v>4.5137999999999998E-2</v>
      </c>
      <c r="DD12" s="518">
        <v>0</v>
      </c>
      <c r="DE12" s="518">
        <v>0</v>
      </c>
      <c r="DF12" s="518">
        <v>0</v>
      </c>
      <c r="DG12" s="518">
        <v>0</v>
      </c>
      <c r="DH12" s="518">
        <v>1.3613996499999999</v>
      </c>
      <c r="DI12" s="518">
        <f t="shared" si="7"/>
        <v>2.6909421899999995</v>
      </c>
      <c r="DJ12" s="519"/>
      <c r="DK12" s="518">
        <v>4.9782199999999999E-2</v>
      </c>
      <c r="DL12" s="518">
        <v>0</v>
      </c>
      <c r="DM12" s="518">
        <v>0</v>
      </c>
      <c r="DN12" s="518">
        <v>0</v>
      </c>
      <c r="DO12" s="518">
        <v>0</v>
      </c>
      <c r="DP12" s="518">
        <v>1.3676200699999999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1.3000763800000001</v>
      </c>
      <c r="DW12" s="518">
        <f t="shared" si="8"/>
        <v>2.7174786499999999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1.1978336299999999</v>
      </c>
      <c r="EE12" s="518">
        <v>0</v>
      </c>
      <c r="EF12" s="518">
        <v>0</v>
      </c>
      <c r="EG12" s="518">
        <v>0</v>
      </c>
      <c r="EH12" s="518">
        <v>0</v>
      </c>
      <c r="EI12" s="518">
        <v>3.81104479</v>
      </c>
      <c r="EJ12" s="518">
        <v>1.15486114</v>
      </c>
      <c r="EK12" s="518">
        <f t="shared" si="9"/>
        <v>6.1637395599999998</v>
      </c>
      <c r="EL12" s="519"/>
      <c r="EM12" s="518">
        <v>4.361375E-2</v>
      </c>
      <c r="EN12" s="518">
        <v>0</v>
      </c>
      <c r="EO12" s="518">
        <v>0</v>
      </c>
      <c r="EP12" s="518"/>
      <c r="EQ12" s="518"/>
      <c r="ER12" s="518"/>
      <c r="ES12" s="518"/>
      <c r="ET12" s="518"/>
      <c r="EU12" s="518"/>
      <c r="EV12" s="518"/>
      <c r="EW12" s="518"/>
      <c r="EX12" s="518"/>
      <c r="EY12" s="518">
        <f t="shared" si="10"/>
        <v>4.361375E-2</v>
      </c>
      <c r="EZ12" s="519"/>
    </row>
    <row r="13" spans="2:156" ht="15.75" x14ac:dyDescent="0.25">
      <c r="B13" s="695" t="s">
        <v>54</v>
      </c>
      <c r="C13" s="518">
        <v>0</v>
      </c>
      <c r="D13" s="518">
        <v>0</v>
      </c>
      <c r="E13" s="518">
        <v>0.82211461999999991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0.82211461999999991</v>
      </c>
      <c r="L13" s="518">
        <v>0</v>
      </c>
      <c r="M13" s="518">
        <v>0</v>
      </c>
      <c r="N13" s="518">
        <v>0</v>
      </c>
      <c r="O13" s="518">
        <f t="shared" si="0"/>
        <v>1.6442292399999998</v>
      </c>
      <c r="P13" s="519"/>
      <c r="Q13" s="518">
        <v>0</v>
      </c>
      <c r="R13" s="518">
        <v>0.82211461999999991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0.82211461999999991</v>
      </c>
      <c r="Z13" s="518">
        <v>0</v>
      </c>
      <c r="AA13" s="518">
        <v>0</v>
      </c>
      <c r="AB13" s="518">
        <v>0</v>
      </c>
      <c r="AC13" s="518">
        <f t="shared" si="1"/>
        <v>1.6442292399999998</v>
      </c>
      <c r="AD13" s="519"/>
      <c r="AE13" s="518">
        <v>0</v>
      </c>
      <c r="AF13" s="518">
        <v>0</v>
      </c>
      <c r="AG13" s="518">
        <v>0.82211461999999991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0.82211461999999991</v>
      </c>
      <c r="AN13" s="518">
        <v>0</v>
      </c>
      <c r="AO13" s="518">
        <v>0</v>
      </c>
      <c r="AP13" s="518">
        <v>0</v>
      </c>
      <c r="AQ13" s="518">
        <f t="shared" si="2"/>
        <v>1.6442292399999998</v>
      </c>
      <c r="AR13" s="519"/>
      <c r="AS13" s="518">
        <v>0</v>
      </c>
      <c r="AT13" s="518">
        <v>0</v>
      </c>
      <c r="AU13" s="518">
        <v>0.82211461999999991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0.82211461999999991</v>
      </c>
      <c r="BB13" s="518">
        <v>0</v>
      </c>
      <c r="BC13" s="518">
        <v>0</v>
      </c>
      <c r="BD13" s="518">
        <v>0</v>
      </c>
      <c r="BE13" s="518">
        <f t="shared" si="3"/>
        <v>1.6442292399999998</v>
      </c>
      <c r="BF13" s="519"/>
      <c r="BG13" s="518">
        <v>0</v>
      </c>
      <c r="BH13" s="518">
        <v>0</v>
      </c>
      <c r="BI13" s="518">
        <v>0.82211461999999991</v>
      </c>
      <c r="BJ13" s="518">
        <v>0</v>
      </c>
      <c r="BK13" s="518">
        <v>0</v>
      </c>
      <c r="BL13" s="518">
        <v>0</v>
      </c>
      <c r="BM13" s="518">
        <v>0</v>
      </c>
      <c r="BN13" s="518">
        <v>0</v>
      </c>
      <c r="BO13" s="518">
        <v>0.82211469000000004</v>
      </c>
      <c r="BP13" s="518">
        <v>0</v>
      </c>
      <c r="BQ13" s="518">
        <v>0</v>
      </c>
      <c r="BR13" s="518">
        <v>0</v>
      </c>
      <c r="BS13" s="518">
        <f t="shared" si="4"/>
        <v>1.6442293100000001</v>
      </c>
      <c r="BT13" s="519"/>
      <c r="BU13" s="518">
        <v>0</v>
      </c>
      <c r="BV13" s="518">
        <v>0</v>
      </c>
      <c r="BW13" s="518">
        <v>0</v>
      </c>
      <c r="BX13" s="518">
        <v>0</v>
      </c>
      <c r="BY13" s="518">
        <v>0</v>
      </c>
      <c r="BZ13" s="518">
        <v>0</v>
      </c>
      <c r="CA13" s="518">
        <v>0</v>
      </c>
      <c r="CB13" s="518">
        <v>0</v>
      </c>
      <c r="CC13" s="518">
        <v>0</v>
      </c>
      <c r="CD13" s="518">
        <v>0</v>
      </c>
      <c r="CE13" s="518">
        <v>0</v>
      </c>
      <c r="CF13" s="518">
        <v>0</v>
      </c>
      <c r="CG13" s="518">
        <f t="shared" si="5"/>
        <v>0</v>
      </c>
      <c r="CH13" s="519"/>
      <c r="CI13" s="518">
        <v>0</v>
      </c>
      <c r="CJ13" s="518">
        <v>0</v>
      </c>
      <c r="CK13" s="518">
        <v>0</v>
      </c>
      <c r="CL13" s="518">
        <v>0</v>
      </c>
      <c r="CM13" s="518">
        <v>0</v>
      </c>
      <c r="CN13" s="518">
        <v>0</v>
      </c>
      <c r="CO13" s="518">
        <v>0</v>
      </c>
      <c r="CP13" s="518">
        <v>0</v>
      </c>
      <c r="CQ13" s="518">
        <v>0</v>
      </c>
      <c r="CR13" s="518">
        <v>0</v>
      </c>
      <c r="CS13" s="518">
        <v>0</v>
      </c>
      <c r="CT13" s="518">
        <v>0</v>
      </c>
      <c r="CU13" s="518">
        <f t="shared" si="6"/>
        <v>0</v>
      </c>
      <c r="CV13" s="519"/>
      <c r="CW13" s="518">
        <v>0</v>
      </c>
      <c r="CX13" s="518">
        <v>0</v>
      </c>
      <c r="CY13" s="518">
        <v>0</v>
      </c>
      <c r="CZ13" s="518">
        <v>0</v>
      </c>
      <c r="DA13" s="518">
        <v>0</v>
      </c>
      <c r="DB13" s="518">
        <v>0</v>
      </c>
      <c r="DC13" s="518">
        <v>0</v>
      </c>
      <c r="DD13" s="518">
        <v>0</v>
      </c>
      <c r="DE13" s="518">
        <v>0</v>
      </c>
      <c r="DF13" s="518">
        <v>0</v>
      </c>
      <c r="DG13" s="518">
        <v>0</v>
      </c>
      <c r="DH13" s="518">
        <v>0</v>
      </c>
      <c r="DI13" s="518">
        <f t="shared" si="7"/>
        <v>0</v>
      </c>
      <c r="DJ13" s="519"/>
      <c r="DK13" s="518">
        <v>0</v>
      </c>
      <c r="DL13" s="518">
        <v>0</v>
      </c>
      <c r="DM13" s="518">
        <v>0</v>
      </c>
      <c r="DN13" s="518">
        <v>0</v>
      </c>
      <c r="DO13" s="518">
        <v>0</v>
      </c>
      <c r="DP13" s="518">
        <v>0</v>
      </c>
      <c r="DQ13" s="518">
        <v>0</v>
      </c>
      <c r="DR13" s="518">
        <v>0</v>
      </c>
      <c r="DS13" s="518">
        <v>0</v>
      </c>
      <c r="DT13" s="518">
        <v>0</v>
      </c>
      <c r="DU13" s="518">
        <v>0</v>
      </c>
      <c r="DV13" s="518">
        <v>0</v>
      </c>
      <c r="DW13" s="518">
        <f t="shared" si="8"/>
        <v>0</v>
      </c>
      <c r="DX13" s="519"/>
      <c r="DY13" s="518">
        <v>0</v>
      </c>
      <c r="DZ13" s="518">
        <v>0</v>
      </c>
      <c r="EA13" s="518">
        <v>0</v>
      </c>
      <c r="EB13" s="518">
        <v>0</v>
      </c>
      <c r="EC13" s="518">
        <v>0</v>
      </c>
      <c r="ED13" s="518">
        <v>0</v>
      </c>
      <c r="EE13" s="518">
        <v>0</v>
      </c>
      <c r="EF13" s="518">
        <v>0</v>
      </c>
      <c r="EG13" s="518">
        <v>0</v>
      </c>
      <c r="EH13" s="518">
        <v>0</v>
      </c>
      <c r="EI13" s="518">
        <v>0</v>
      </c>
      <c r="EJ13" s="518">
        <v>0</v>
      </c>
      <c r="EK13" s="518">
        <f t="shared" si="9"/>
        <v>0</v>
      </c>
      <c r="EL13" s="519"/>
      <c r="EM13" s="518">
        <v>0</v>
      </c>
      <c r="EN13" s="518">
        <v>0</v>
      </c>
      <c r="EO13" s="518">
        <v>0</v>
      </c>
      <c r="EP13" s="518"/>
      <c r="EQ13" s="518"/>
      <c r="ER13" s="518"/>
      <c r="ES13" s="518"/>
      <c r="ET13" s="518"/>
      <c r="EU13" s="518"/>
      <c r="EV13" s="518"/>
      <c r="EW13" s="518"/>
      <c r="EX13" s="518"/>
      <c r="EY13" s="518">
        <f t="shared" si="10"/>
        <v>0</v>
      </c>
      <c r="EZ13" s="519"/>
    </row>
    <row r="14" spans="2:156" ht="15.75" hidden="1" x14ac:dyDescent="0.25">
      <c r="B14" s="695" t="s">
        <v>699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/>
      <c r="EQ14" s="518"/>
      <c r="ER14" s="518"/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hidden="1" x14ac:dyDescent="0.25">
      <c r="B15" s="695" t="s">
        <v>685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0</v>
      </c>
      <c r="BS15" s="518">
        <f t="shared" si="4"/>
        <v>0</v>
      </c>
      <c r="BT15" s="519"/>
      <c r="BU15" s="518">
        <v>0</v>
      </c>
      <c r="BV15" s="518">
        <v>0</v>
      </c>
      <c r="BW15" s="518">
        <v>0</v>
      </c>
      <c r="BX15" s="518">
        <v>0</v>
      </c>
      <c r="BY15" s="518">
        <v>0</v>
      </c>
      <c r="BZ15" s="518">
        <v>0</v>
      </c>
      <c r="CA15" s="518">
        <v>0</v>
      </c>
      <c r="CB15" s="518">
        <v>0</v>
      </c>
      <c r="CC15" s="518">
        <v>0</v>
      </c>
      <c r="CD15" s="518">
        <v>0</v>
      </c>
      <c r="CE15" s="518">
        <v>0</v>
      </c>
      <c r="CF15" s="518">
        <v>0</v>
      </c>
      <c r="CG15" s="518">
        <f t="shared" si="5"/>
        <v>0</v>
      </c>
      <c r="CH15" s="519"/>
      <c r="CI15" s="518">
        <v>0</v>
      </c>
      <c r="CJ15" s="518">
        <v>0</v>
      </c>
      <c r="CK15" s="518">
        <v>0</v>
      </c>
      <c r="CL15" s="518">
        <v>0</v>
      </c>
      <c r="CM15" s="518">
        <v>0</v>
      </c>
      <c r="CN15" s="518">
        <v>0</v>
      </c>
      <c r="CO15" s="518">
        <v>0</v>
      </c>
      <c r="CP15" s="518">
        <v>0</v>
      </c>
      <c r="CQ15" s="518">
        <v>0</v>
      </c>
      <c r="CR15" s="518">
        <v>0</v>
      </c>
      <c r="CS15" s="518">
        <v>0</v>
      </c>
      <c r="CT15" s="518">
        <v>0</v>
      </c>
      <c r="CU15" s="518">
        <f t="shared" si="6"/>
        <v>0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/>
      <c r="EQ15" s="518"/>
      <c r="ER15" s="518"/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-162.46666218919989</v>
      </c>
      <c r="D16" s="542">
        <f t="shared" si="33"/>
        <v>-4.8407186908004718</v>
      </c>
      <c r="E16" s="542">
        <f t="shared" si="33"/>
        <v>64.941730980000244</v>
      </c>
      <c r="F16" s="542">
        <f t="shared" si="33"/>
        <v>138.25495048999977</v>
      </c>
      <c r="G16" s="542">
        <f t="shared" si="33"/>
        <v>-23.549169119999846</v>
      </c>
      <c r="H16" s="542">
        <f t="shared" si="33"/>
        <v>1.087699870000467</v>
      </c>
      <c r="I16" s="542">
        <f t="shared" si="33"/>
        <v>-6.8709189700001581</v>
      </c>
      <c r="J16" s="542">
        <f t="shared" si="33"/>
        <v>-18.103230800000283</v>
      </c>
      <c r="K16" s="542">
        <f t="shared" si="33"/>
        <v>-178.30723426999975</v>
      </c>
      <c r="L16" s="542">
        <f t="shared" si="33"/>
        <v>43.597132351799473</v>
      </c>
      <c r="M16" s="542">
        <f t="shared" si="33"/>
        <v>57.724627722499285</v>
      </c>
      <c r="N16" s="542">
        <f t="shared" si="33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4">+R8+R7</f>
        <v>-14.477012420000101</v>
      </c>
      <c r="S16" s="542">
        <f t="shared" si="34"/>
        <v>29.558211770000014</v>
      </c>
      <c r="T16" s="542">
        <f t="shared" si="34"/>
        <v>81.025702586200026</v>
      </c>
      <c r="U16" s="542">
        <f t="shared" si="34"/>
        <v>-84.364768459999837</v>
      </c>
      <c r="V16" s="542">
        <f t="shared" si="34"/>
        <v>-57.58109049000096</v>
      </c>
      <c r="W16" s="542">
        <f t="shared" si="34"/>
        <v>-33.547357519998755</v>
      </c>
      <c r="X16" s="542">
        <f t="shared" si="34"/>
        <v>-67.564583620000491</v>
      </c>
      <c r="Y16" s="542">
        <f t="shared" si="34"/>
        <v>3.7844683499999583</v>
      </c>
      <c r="Z16" s="542">
        <f t="shared" si="34"/>
        <v>-20.805744950000665</v>
      </c>
      <c r="AA16" s="542">
        <f t="shared" si="34"/>
        <v>-3.6167802799985154</v>
      </c>
      <c r="AB16" s="542">
        <f t="shared" si="34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35">+AF8+AF7</f>
        <v>-166.99274186000022</v>
      </c>
      <c r="AG16" s="542">
        <f t="shared" si="35"/>
        <v>9.7640943400001028</v>
      </c>
      <c r="AH16" s="542">
        <f t="shared" si="35"/>
        <v>-77.851865779999272</v>
      </c>
      <c r="AI16" s="542">
        <f t="shared" si="35"/>
        <v>-83.114240850000115</v>
      </c>
      <c r="AJ16" s="542">
        <f t="shared" si="35"/>
        <v>-18.487408370000026</v>
      </c>
      <c r="AK16" s="542">
        <f t="shared" si="35"/>
        <v>-96.229371040000387</v>
      </c>
      <c r="AL16" s="542">
        <f t="shared" si="35"/>
        <v>205.30338109000053</v>
      </c>
      <c r="AM16" s="542">
        <f t="shared" si="35"/>
        <v>225.0882695699994</v>
      </c>
      <c r="AN16" s="542">
        <f t="shared" si="35"/>
        <v>32.305390650000575</v>
      </c>
      <c r="AO16" s="542">
        <f t="shared" si="35"/>
        <v>177.32096867999923</v>
      </c>
      <c r="AP16" s="542">
        <f t="shared" si="35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36">+AT8+AT7</f>
        <v>190.22891421000014</v>
      </c>
      <c r="AU16" s="542">
        <f t="shared" si="36"/>
        <v>-1.9218361799998895</v>
      </c>
      <c r="AV16" s="542">
        <f t="shared" si="36"/>
        <v>-69.446661179999865</v>
      </c>
      <c r="AW16" s="542">
        <f t="shared" si="36"/>
        <v>187.14361741000022</v>
      </c>
      <c r="AX16" s="542">
        <f t="shared" si="36"/>
        <v>-150.05142341000143</v>
      </c>
      <c r="AY16" s="542">
        <f t="shared" si="36"/>
        <v>-182.55670554999952</v>
      </c>
      <c r="AZ16" s="542">
        <f t="shared" si="36"/>
        <v>58.078442090000145</v>
      </c>
      <c r="BA16" s="542">
        <f t="shared" si="36"/>
        <v>44.314555120000811</v>
      </c>
      <c r="BB16" s="542">
        <f t="shared" si="36"/>
        <v>82.429143269999798</v>
      </c>
      <c r="BC16" s="542">
        <f t="shared" si="36"/>
        <v>176.9787450600007</v>
      </c>
      <c r="BD16" s="542">
        <f t="shared" si="36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37">+BH8+BH7</f>
        <v>-33.604121229999706</v>
      </c>
      <c r="BI16" s="542">
        <f t="shared" si="37"/>
        <v>-46.051436559999971</v>
      </c>
      <c r="BJ16" s="542">
        <f t="shared" si="37"/>
        <v>23.410697139999534</v>
      </c>
      <c r="BK16" s="542">
        <f t="shared" si="37"/>
        <v>-76.591836619999583</v>
      </c>
      <c r="BL16" s="542">
        <f t="shared" si="37"/>
        <v>0.4910799299997457</v>
      </c>
      <c r="BM16" s="542">
        <f t="shared" si="37"/>
        <v>-40.007216840000289</v>
      </c>
      <c r="BN16" s="542">
        <f t="shared" si="37"/>
        <v>5.0330573300006165</v>
      </c>
      <c r="BO16" s="542">
        <f t="shared" si="37"/>
        <v>223.78713947999927</v>
      </c>
      <c r="BP16" s="542">
        <f t="shared" si="37"/>
        <v>-108.59741842000085</v>
      </c>
      <c r="BQ16" s="542">
        <f t="shared" si="37"/>
        <v>51.924027920001251</v>
      </c>
      <c r="BR16" s="542">
        <f t="shared" si="37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38">+BV8+BV7</f>
        <v>-4.0549691499997458</v>
      </c>
      <c r="BW16" s="542">
        <f t="shared" si="38"/>
        <v>-5.7922175500006361</v>
      </c>
      <c r="BX16" s="542">
        <f t="shared" si="38"/>
        <v>-88.593493399999076</v>
      </c>
      <c r="BY16" s="542">
        <f t="shared" si="38"/>
        <v>-133.65076079700052</v>
      </c>
      <c r="BZ16" s="542">
        <f t="shared" si="38"/>
        <v>63.249020355999818</v>
      </c>
      <c r="CA16" s="542">
        <f t="shared" si="38"/>
        <v>88.278719133000664</v>
      </c>
      <c r="CB16" s="542">
        <f t="shared" si="38"/>
        <v>-81.680997139998993</v>
      </c>
      <c r="CC16" s="542">
        <f t="shared" si="38"/>
        <v>244.70448356999918</v>
      </c>
      <c r="CD16" s="542">
        <f t="shared" si="38"/>
        <v>62.261317500001027</v>
      </c>
      <c r="CE16" s="542">
        <f t="shared" si="38"/>
        <v>4.9359465099985016</v>
      </c>
      <c r="CF16" s="542">
        <f t="shared" si="38"/>
        <v>354.15904880999955</v>
      </c>
      <c r="CG16" s="542">
        <f t="shared" si="5"/>
        <v>435.81469419199982</v>
      </c>
      <c r="CH16" s="573"/>
      <c r="CI16" s="542">
        <f t="shared" ref="CI16:CT16" si="39">+CI8+CI7</f>
        <v>-111.05165810699991</v>
      </c>
      <c r="CJ16" s="542">
        <f t="shared" si="39"/>
        <v>14.153068270000063</v>
      </c>
      <c r="CK16" s="542">
        <f t="shared" si="39"/>
        <v>199.38544925000014</v>
      </c>
      <c r="CL16" s="542">
        <f t="shared" si="39"/>
        <v>-77.531785020000996</v>
      </c>
      <c r="CM16" s="542">
        <f t="shared" si="39"/>
        <v>-100.6195679199989</v>
      </c>
      <c r="CN16" s="542">
        <f t="shared" si="39"/>
        <v>-81.385194290000797</v>
      </c>
      <c r="CO16" s="542">
        <f t="shared" si="39"/>
        <v>39.647894833000294</v>
      </c>
      <c r="CP16" s="542">
        <f t="shared" si="39"/>
        <v>130.95201159999939</v>
      </c>
      <c r="CQ16" s="542">
        <f t="shared" si="39"/>
        <v>-180.12919497000013</v>
      </c>
      <c r="CR16" s="542">
        <f t="shared" si="39"/>
        <v>93.627093370000239</v>
      </c>
      <c r="CS16" s="542">
        <f t="shared" si="39"/>
        <v>220.61611757000009</v>
      </c>
      <c r="CT16" s="542">
        <f t="shared" si="39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0">+CX8+CX7</f>
        <v>-147.7410498800003</v>
      </c>
      <c r="CY16" s="542">
        <f t="shared" si="40"/>
        <v>147.61851356000039</v>
      </c>
      <c r="CZ16" s="542">
        <f t="shared" si="40"/>
        <v>68.641214120000072</v>
      </c>
      <c r="DA16" s="542">
        <f t="shared" si="40"/>
        <v>-595.41747918000044</v>
      </c>
      <c r="DB16" s="542">
        <f t="shared" si="40"/>
        <v>-12.371560919999581</v>
      </c>
      <c r="DC16" s="542">
        <f t="shared" si="40"/>
        <v>70.219856912999788</v>
      </c>
      <c r="DD16" s="542">
        <f t="shared" si="40"/>
        <v>-22.416177089999984</v>
      </c>
      <c r="DE16" s="542">
        <f t="shared" si="40"/>
        <v>116.8790171600005</v>
      </c>
      <c r="DF16" s="542">
        <f t="shared" si="40"/>
        <v>168.48396226000094</v>
      </c>
      <c r="DG16" s="542">
        <f t="shared" si="40"/>
        <v>140.24306222999766</v>
      </c>
      <c r="DH16" s="542">
        <f t="shared" si="40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1">+DL8+DL7</f>
        <v>-15.623334209999932</v>
      </c>
      <c r="DM16" s="542">
        <f t="shared" si="41"/>
        <v>174.10718306999854</v>
      </c>
      <c r="DN16" s="542">
        <f t="shared" si="41"/>
        <v>1.6064917000013494</v>
      </c>
      <c r="DO16" s="542">
        <f t="shared" si="41"/>
        <v>30.674792929999185</v>
      </c>
      <c r="DP16" s="542">
        <f t="shared" si="41"/>
        <v>-87.982996829999266</v>
      </c>
      <c r="DQ16" s="542">
        <f t="shared" si="41"/>
        <v>5.4502077129984912</v>
      </c>
      <c r="DR16" s="542">
        <f t="shared" si="41"/>
        <v>37.497878790000755</v>
      </c>
      <c r="DS16" s="542">
        <f t="shared" si="41"/>
        <v>188.70350598559961</v>
      </c>
      <c r="DT16" s="542">
        <f t="shared" si="41"/>
        <v>-185.36997966999601</v>
      </c>
      <c r="DU16" s="542">
        <f t="shared" si="41"/>
        <v>76.168252440000657</v>
      </c>
      <c r="DV16" s="542">
        <f t="shared" si="41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2">+DZ8+DZ7</f>
        <v>-186.14220174499988</v>
      </c>
      <c r="EA16" s="542">
        <f t="shared" si="42"/>
        <v>72.988766330000246</v>
      </c>
      <c r="EB16" s="542">
        <f t="shared" si="42"/>
        <v>-13.077219319999489</v>
      </c>
      <c r="EC16" s="542">
        <f t="shared" si="42"/>
        <v>103.71527420000007</v>
      </c>
      <c r="ED16" s="542">
        <f t="shared" si="42"/>
        <v>-243.08917265000042</v>
      </c>
      <c r="EE16" s="542">
        <f t="shared" si="42"/>
        <v>-5.2977670800009022</v>
      </c>
      <c r="EF16" s="542">
        <f t="shared" si="42"/>
        <v>19.10398160999879</v>
      </c>
      <c r="EG16" s="542">
        <f t="shared" si="42"/>
        <v>5.6299352200023165</v>
      </c>
      <c r="EH16" s="542">
        <f t="shared" si="42"/>
        <v>31.867270179999309</v>
      </c>
      <c r="EI16" s="542">
        <f t="shared" si="42"/>
        <v>58.426643949998827</v>
      </c>
      <c r="EJ16" s="542">
        <f t="shared" si="42"/>
        <v>182.55256853000128</v>
      </c>
      <c r="EK16" s="542">
        <f t="shared" si="9"/>
        <v>89.948279653000213</v>
      </c>
      <c r="EL16" s="573"/>
      <c r="EM16" s="542">
        <f>+EM8+EM7</f>
        <v>157.82051776000029</v>
      </c>
      <c r="EN16" s="542">
        <f t="shared" ref="EN16:EX16" si="43">+EN8+EN7</f>
        <v>-287.0096740300001</v>
      </c>
      <c r="EO16" s="542">
        <f t="shared" si="43"/>
        <v>105.04959573499971</v>
      </c>
      <c r="EP16" s="542"/>
      <c r="EQ16" s="542"/>
      <c r="ER16" s="542"/>
      <c r="ES16" s="542"/>
      <c r="ET16" s="542"/>
      <c r="EU16" s="542"/>
      <c r="EV16" s="542"/>
      <c r="EW16" s="542"/>
      <c r="EX16" s="542"/>
      <c r="EY16" s="542">
        <f t="shared" si="10"/>
        <v>-24.139560535000101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-105.31111018919987</v>
      </c>
      <c r="D17" s="542">
        <f t="shared" si="44"/>
        <v>15.031457309199496</v>
      </c>
      <c r="E17" s="542">
        <f t="shared" si="44"/>
        <v>59.840353980000287</v>
      </c>
      <c r="F17" s="542">
        <f t="shared" si="44"/>
        <v>98.96451048999981</v>
      </c>
      <c r="G17" s="542">
        <f t="shared" si="44"/>
        <v>8.6523218800001871</v>
      </c>
      <c r="H17" s="542">
        <f t="shared" si="44"/>
        <v>-17.345687129999568</v>
      </c>
      <c r="I17" s="542">
        <f t="shared" si="44"/>
        <v>2.0760480299999298</v>
      </c>
      <c r="J17" s="542">
        <f t="shared" si="44"/>
        <v>29.203545199999617</v>
      </c>
      <c r="K17" s="542">
        <f t="shared" si="44"/>
        <v>-58.692639269999766</v>
      </c>
      <c r="L17" s="542">
        <f t="shared" si="44"/>
        <v>30.239845351799435</v>
      </c>
      <c r="M17" s="542">
        <f t="shared" si="44"/>
        <v>84.461344722499405</v>
      </c>
      <c r="N17" s="542">
        <f t="shared" si="44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45">+R18+R30+R32</f>
        <v>23.384751579999893</v>
      </c>
      <c r="S17" s="542">
        <f t="shared" si="45"/>
        <v>1.5832907700000192</v>
      </c>
      <c r="T17" s="542">
        <f t="shared" si="45"/>
        <v>-4.3913044138000963</v>
      </c>
      <c r="U17" s="542">
        <f t="shared" si="45"/>
        <v>10.803659540000011</v>
      </c>
      <c r="V17" s="542">
        <f t="shared" si="45"/>
        <v>126.12928550999924</v>
      </c>
      <c r="W17" s="542">
        <f t="shared" si="45"/>
        <v>-58.737117519998947</v>
      </c>
      <c r="X17" s="542">
        <f t="shared" si="45"/>
        <v>4.6717243799997448</v>
      </c>
      <c r="Y17" s="542">
        <f t="shared" si="45"/>
        <v>49.45445435000007</v>
      </c>
      <c r="Z17" s="542">
        <f t="shared" si="45"/>
        <v>9.4887850499990023</v>
      </c>
      <c r="AA17" s="542">
        <f t="shared" si="45"/>
        <v>74.930264720001517</v>
      </c>
      <c r="AB17" s="542">
        <f t="shared" si="45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46">+AF18+AF30+AF32</f>
        <v>-0.49851785999995357</v>
      </c>
      <c r="AG17" s="542">
        <f t="shared" si="46"/>
        <v>-200.93205765999988</v>
      </c>
      <c r="AH17" s="542">
        <f t="shared" si="46"/>
        <v>79.573362220000575</v>
      </c>
      <c r="AI17" s="542">
        <f t="shared" si="46"/>
        <v>-18.658292850000084</v>
      </c>
      <c r="AJ17" s="542">
        <f t="shared" si="46"/>
        <v>4.8454896299998538</v>
      </c>
      <c r="AK17" s="542">
        <f t="shared" si="46"/>
        <v>-86.825069040000244</v>
      </c>
      <c r="AL17" s="542">
        <f t="shared" si="46"/>
        <v>195.43320609000074</v>
      </c>
      <c r="AM17" s="542">
        <f t="shared" si="46"/>
        <v>-54.967702430000699</v>
      </c>
      <c r="AN17" s="542">
        <f t="shared" si="46"/>
        <v>-18.424232349999603</v>
      </c>
      <c r="AO17" s="542">
        <f t="shared" si="46"/>
        <v>148.64737867999935</v>
      </c>
      <c r="AP17" s="542">
        <f t="shared" si="46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47">+AT18+AT30+AT32</f>
        <v>301.29692820999998</v>
      </c>
      <c r="AU17" s="542">
        <f t="shared" si="47"/>
        <v>-73.588613179999683</v>
      </c>
      <c r="AV17" s="542">
        <f t="shared" si="47"/>
        <v>-34.072424179999999</v>
      </c>
      <c r="AW17" s="542">
        <f t="shared" si="47"/>
        <v>26.354984410000085</v>
      </c>
      <c r="AX17" s="542">
        <f t="shared" si="47"/>
        <v>11.925778589998709</v>
      </c>
      <c r="AY17" s="542">
        <f t="shared" si="47"/>
        <v>30.412826450000438</v>
      </c>
      <c r="AZ17" s="542">
        <f t="shared" si="47"/>
        <v>61.541694090000156</v>
      </c>
      <c r="BA17" s="542">
        <f t="shared" si="47"/>
        <v>39.566274120000905</v>
      </c>
      <c r="BB17" s="542">
        <f t="shared" si="47"/>
        <v>83.041898269999706</v>
      </c>
      <c r="BC17" s="542">
        <f t="shared" si="47"/>
        <v>79.784036060000616</v>
      </c>
      <c r="BD17" s="542">
        <f t="shared" si="47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48">+BH18+BH30+BH32</f>
        <v>-112.99016422999946</v>
      </c>
      <c r="BI17" s="542">
        <f t="shared" si="48"/>
        <v>-22.031782560000035</v>
      </c>
      <c r="BJ17" s="542">
        <f t="shared" si="48"/>
        <v>25.927337139999583</v>
      </c>
      <c r="BK17" s="542">
        <f t="shared" si="48"/>
        <v>8.4548363800002484</v>
      </c>
      <c r="BL17" s="542">
        <f t="shared" si="48"/>
        <v>13.108769929999795</v>
      </c>
      <c r="BM17" s="542">
        <f t="shared" si="48"/>
        <v>-26.011983840000191</v>
      </c>
      <c r="BN17" s="542">
        <f t="shared" si="48"/>
        <v>5.1813973300005784</v>
      </c>
      <c r="BO17" s="542">
        <f t="shared" si="48"/>
        <v>-22.944629520000703</v>
      </c>
      <c r="BP17" s="542">
        <f t="shared" si="48"/>
        <v>103.02188057999909</v>
      </c>
      <c r="BQ17" s="542">
        <f t="shared" si="48"/>
        <v>62.936328920001003</v>
      </c>
      <c r="BR17" s="542">
        <f t="shared" si="48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49">+BV18+BV30+BV32</f>
        <v>25.775279850000111</v>
      </c>
      <c r="BW17" s="542">
        <f t="shared" si="49"/>
        <v>-142.36541155000069</v>
      </c>
      <c r="BX17" s="542">
        <f t="shared" si="49"/>
        <v>-70.971874399999081</v>
      </c>
      <c r="BY17" s="542">
        <f t="shared" si="49"/>
        <v>-49.065292797000531</v>
      </c>
      <c r="BZ17" s="542">
        <f t="shared" si="49"/>
        <v>55.20617735599987</v>
      </c>
      <c r="CA17" s="542">
        <f t="shared" si="49"/>
        <v>141.07130013300082</v>
      </c>
      <c r="CB17" s="542">
        <f t="shared" si="49"/>
        <v>0.72350486000108916</v>
      </c>
      <c r="CC17" s="542">
        <f t="shared" si="49"/>
        <v>273.67410056999893</v>
      </c>
      <c r="CD17" s="542">
        <f t="shared" si="49"/>
        <v>-8.0603434999989183</v>
      </c>
      <c r="CE17" s="542">
        <f t="shared" si="49"/>
        <v>24.950409509998714</v>
      </c>
      <c r="CF17" s="542">
        <f t="shared" si="49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0">+CJ18+CJ30+CJ32</f>
        <v>21.232241270000138</v>
      </c>
      <c r="CK17" s="542">
        <f t="shared" si="50"/>
        <v>0.56165924999996975</v>
      </c>
      <c r="CL17" s="542">
        <f t="shared" si="50"/>
        <v>52.736731979999206</v>
      </c>
      <c r="CM17" s="542">
        <f t="shared" si="50"/>
        <v>52.995205080001114</v>
      </c>
      <c r="CN17" s="542">
        <f t="shared" si="50"/>
        <v>46.194610709999282</v>
      </c>
      <c r="CO17" s="542">
        <f t="shared" si="50"/>
        <v>96.153591833000121</v>
      </c>
      <c r="CP17" s="542">
        <f t="shared" si="50"/>
        <v>-75.426208400000448</v>
      </c>
      <c r="CQ17" s="542">
        <f t="shared" si="50"/>
        <v>-201.02688797000025</v>
      </c>
      <c r="CR17" s="542">
        <f t="shared" si="50"/>
        <v>271.79520437000019</v>
      </c>
      <c r="CS17" s="542">
        <f t="shared" si="50"/>
        <v>162.03005757000022</v>
      </c>
      <c r="CT17" s="542">
        <f t="shared" si="50"/>
        <v>-171.41387302999996</v>
      </c>
      <c r="CU17" s="542">
        <f t="shared" si="6"/>
        <v>132.49528955599973</v>
      </c>
      <c r="CV17" s="573"/>
      <c r="CW17" s="542">
        <f>+CW18+CW30+CW32</f>
        <v>182.22738592000022</v>
      </c>
      <c r="CX17" s="542">
        <f t="shared" ref="CX17:DH17" si="51">+CX18+CX30+CX32</f>
        <v>-75.055571880000159</v>
      </c>
      <c r="CY17" s="542">
        <f t="shared" si="51"/>
        <v>-75.196703439999681</v>
      </c>
      <c r="CZ17" s="542">
        <f t="shared" si="51"/>
        <v>4.2427981200003053</v>
      </c>
      <c r="DA17" s="542">
        <f t="shared" si="51"/>
        <v>-574.32687618000057</v>
      </c>
      <c r="DB17" s="542">
        <f t="shared" si="51"/>
        <v>-26.743822919999445</v>
      </c>
      <c r="DC17" s="542">
        <f t="shared" si="51"/>
        <v>38.477195912999555</v>
      </c>
      <c r="DD17" s="542">
        <f t="shared" si="51"/>
        <v>-130.23943408999978</v>
      </c>
      <c r="DE17" s="542">
        <f t="shared" si="51"/>
        <v>110.58306416000045</v>
      </c>
      <c r="DF17" s="542">
        <f t="shared" si="51"/>
        <v>321.47202326000075</v>
      </c>
      <c r="DG17" s="542">
        <f t="shared" si="51"/>
        <v>59.25901622999762</v>
      </c>
      <c r="DH17" s="542">
        <f t="shared" si="51"/>
        <v>376.04524112090064</v>
      </c>
      <c r="DI17" s="542">
        <f t="shared" si="7"/>
        <v>210.74431621390002</v>
      </c>
      <c r="DJ17" s="573"/>
      <c r="DK17" s="542">
        <f>+DK18+DK30+DK32</f>
        <v>-256.25968099090016</v>
      </c>
      <c r="DL17" s="542">
        <f t="shared" ref="DL17:DV17" si="52">+DL18+DL30+DL32</f>
        <v>-0.14993320999974458</v>
      </c>
      <c r="DM17" s="542">
        <f t="shared" si="52"/>
        <v>264.70198106999879</v>
      </c>
      <c r="DN17" s="542">
        <f t="shared" si="52"/>
        <v>-0.58410329999890465</v>
      </c>
      <c r="DO17" s="542">
        <f t="shared" si="52"/>
        <v>84.770784929999195</v>
      </c>
      <c r="DP17" s="542">
        <f t="shared" si="52"/>
        <v>16.077897170000711</v>
      </c>
      <c r="DQ17" s="542">
        <f t="shared" si="52"/>
        <v>1.4945047129986335</v>
      </c>
      <c r="DR17" s="542">
        <f t="shared" si="52"/>
        <v>-36.386344209999486</v>
      </c>
      <c r="DS17" s="542">
        <f t="shared" si="52"/>
        <v>202.13222998559991</v>
      </c>
      <c r="DT17" s="542">
        <f t="shared" si="52"/>
        <v>-165.12576766999621</v>
      </c>
      <c r="DU17" s="542">
        <f t="shared" si="52"/>
        <v>64.42909544000068</v>
      </c>
      <c r="DV17" s="542">
        <f t="shared" si="52"/>
        <v>83.310177179996515</v>
      </c>
      <c r="DW17" s="542">
        <f t="shared" si="8"/>
        <v>258.41084110769998</v>
      </c>
      <c r="DX17" s="573"/>
      <c r="DY17" s="542">
        <f>+DY18+DY30+DY32</f>
        <v>263.56594942799995</v>
      </c>
      <c r="DZ17" s="542">
        <f t="shared" ref="DZ17:EJ17" si="53">+DZ18+DZ30+DZ32</f>
        <v>-199.33381474499981</v>
      </c>
      <c r="EA17" s="542">
        <f t="shared" si="53"/>
        <v>22.32650333000031</v>
      </c>
      <c r="EB17" s="542">
        <f t="shared" si="53"/>
        <v>33.979245680000396</v>
      </c>
      <c r="EC17" s="542">
        <f t="shared" si="53"/>
        <v>212.9320752000001</v>
      </c>
      <c r="ED17" s="542">
        <f t="shared" si="53"/>
        <v>-197.07751765000043</v>
      </c>
      <c r="EE17" s="542">
        <f t="shared" si="53"/>
        <v>44.500014919998961</v>
      </c>
      <c r="EF17" s="542">
        <f t="shared" si="53"/>
        <v>13.763291609998795</v>
      </c>
      <c r="EG17" s="542">
        <f t="shared" si="53"/>
        <v>8.5883592200022463</v>
      </c>
      <c r="EH17" s="542">
        <f t="shared" si="53"/>
        <v>3.5028911799996614</v>
      </c>
      <c r="EI17" s="542">
        <f t="shared" si="53"/>
        <v>80.584010949998401</v>
      </c>
      <c r="EJ17" s="542">
        <f t="shared" si="53"/>
        <v>39.180307690001655</v>
      </c>
      <c r="EK17" s="542">
        <f t="shared" si="9"/>
        <v>326.51131681300024</v>
      </c>
      <c r="EL17" s="573"/>
      <c r="EM17" s="542">
        <f>+EM18+EM30+EM32</f>
        <v>321.75669892000002</v>
      </c>
      <c r="EN17" s="542">
        <f t="shared" ref="EN17:EX17" si="54">+EN18+EN30+EN32</f>
        <v>-347.61235584000002</v>
      </c>
      <c r="EO17" s="542">
        <f t="shared" si="54"/>
        <v>53.000243234999772</v>
      </c>
      <c r="EP17" s="542"/>
      <c r="EQ17" s="542"/>
      <c r="ER17" s="542"/>
      <c r="ES17" s="542"/>
      <c r="ET17" s="542"/>
      <c r="EU17" s="542"/>
      <c r="EV17" s="542"/>
      <c r="EW17" s="542"/>
      <c r="EX17" s="542"/>
      <c r="EY17" s="542">
        <f t="shared" si="10"/>
        <v>27.144586314999771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11.15147065</v>
      </c>
      <c r="D18" s="520">
        <f t="shared" si="55"/>
        <v>0</v>
      </c>
      <c r="E18" s="520">
        <f t="shared" si="55"/>
        <v>22.89475243</v>
      </c>
      <c r="F18" s="520">
        <f t="shared" si="55"/>
        <v>29.675209410000001</v>
      </c>
      <c r="G18" s="520">
        <f t="shared" si="55"/>
        <v>3.0971525899999999</v>
      </c>
      <c r="H18" s="520">
        <f t="shared" si="55"/>
        <v>8.5306554600000002</v>
      </c>
      <c r="I18" s="520">
        <f t="shared" si="55"/>
        <v>0</v>
      </c>
      <c r="J18" s="520">
        <f t="shared" si="55"/>
        <v>9.0423145199999997</v>
      </c>
      <c r="K18" s="520">
        <f t="shared" si="55"/>
        <v>4.7371931900000002</v>
      </c>
      <c r="L18" s="520">
        <f t="shared" si="55"/>
        <v>6.7584194600000007</v>
      </c>
      <c r="M18" s="520">
        <f t="shared" si="55"/>
        <v>18.479897899999997</v>
      </c>
      <c r="N18" s="520">
        <f t="shared" si="55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56">+R19+R26+R27+R28+R29</f>
        <v>0</v>
      </c>
      <c r="S18" s="520">
        <f t="shared" si="56"/>
        <v>2.3463372599999999</v>
      </c>
      <c r="T18" s="520">
        <f t="shared" si="56"/>
        <v>3.9840391899999998</v>
      </c>
      <c r="U18" s="520">
        <f t="shared" si="56"/>
        <v>0</v>
      </c>
      <c r="V18" s="520">
        <f t="shared" si="56"/>
        <v>19.647082165999997</v>
      </c>
      <c r="W18" s="520">
        <f t="shared" si="56"/>
        <v>0.39191871999999994</v>
      </c>
      <c r="X18" s="520">
        <f t="shared" si="56"/>
        <v>8.7097414099999995</v>
      </c>
      <c r="Y18" s="520">
        <f t="shared" si="56"/>
        <v>19.57103296</v>
      </c>
      <c r="Z18" s="520">
        <f t="shared" si="56"/>
        <v>5.0280809690000003</v>
      </c>
      <c r="AA18" s="520">
        <f t="shared" si="56"/>
        <v>16.950280970000001</v>
      </c>
      <c r="AB18" s="520">
        <f t="shared" si="56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57">+AF19+AF26+AF27+AF28+AF29</f>
        <v>1.2981345799999999</v>
      </c>
      <c r="AG18" s="520">
        <f t="shared" si="57"/>
        <v>0</v>
      </c>
      <c r="AH18" s="520">
        <f t="shared" si="57"/>
        <v>2.2999999999999998</v>
      </c>
      <c r="AI18" s="520">
        <f t="shared" si="57"/>
        <v>3.3965806999999999</v>
      </c>
      <c r="AJ18" s="520">
        <f t="shared" si="57"/>
        <v>2.3086611499999998</v>
      </c>
      <c r="AK18" s="520">
        <f t="shared" si="57"/>
        <v>3.3851988699999995</v>
      </c>
      <c r="AL18" s="520">
        <f t="shared" si="57"/>
        <v>3.0965806899999997</v>
      </c>
      <c r="AM18" s="520">
        <f t="shared" si="57"/>
        <v>1.33063697</v>
      </c>
      <c r="AN18" s="520">
        <f t="shared" si="57"/>
        <v>0</v>
      </c>
      <c r="AO18" s="520">
        <f t="shared" si="57"/>
        <v>113.875561</v>
      </c>
      <c r="AP18" s="520">
        <f t="shared" si="57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58">+AT19+AT26+AT27+AT28+AT29</f>
        <v>14.807373150000002</v>
      </c>
      <c r="AU18" s="520">
        <f t="shared" si="58"/>
        <v>0</v>
      </c>
      <c r="AV18" s="520">
        <f t="shared" si="58"/>
        <v>0</v>
      </c>
      <c r="AW18" s="520">
        <f t="shared" si="58"/>
        <v>15.31349552</v>
      </c>
      <c r="AX18" s="520">
        <f t="shared" si="58"/>
        <v>0</v>
      </c>
      <c r="AY18" s="520">
        <f t="shared" si="58"/>
        <v>4.1765394699999998</v>
      </c>
      <c r="AZ18" s="520">
        <f t="shared" si="58"/>
        <v>10</v>
      </c>
      <c r="BA18" s="520">
        <f t="shared" si="58"/>
        <v>12.90664394</v>
      </c>
      <c r="BB18" s="520">
        <f t="shared" si="58"/>
        <v>15.610693770000001</v>
      </c>
      <c r="BC18" s="520">
        <f t="shared" si="58"/>
        <v>0</v>
      </c>
      <c r="BD18" s="520">
        <f t="shared" si="58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0</v>
      </c>
      <c r="BJ18" s="520">
        <f t="shared" si="59"/>
        <v>10.573263470000001</v>
      </c>
      <c r="BK18" s="520">
        <f t="shared" si="59"/>
        <v>6.077725</v>
      </c>
      <c r="BL18" s="520">
        <f t="shared" si="59"/>
        <v>54.430913969999999</v>
      </c>
      <c r="BM18" s="520">
        <f t="shared" si="59"/>
        <v>0.93810646999999991</v>
      </c>
      <c r="BN18" s="520">
        <f t="shared" si="59"/>
        <v>1.182804</v>
      </c>
      <c r="BO18" s="520">
        <f t="shared" si="59"/>
        <v>22.21396524</v>
      </c>
      <c r="BP18" s="520">
        <f t="shared" si="59"/>
        <v>60.955221480000006</v>
      </c>
      <c r="BQ18" s="520">
        <f t="shared" si="59"/>
        <v>0</v>
      </c>
      <c r="BR18" s="520">
        <f t="shared" si="59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0">+BV19+BV26+BV27+BV28+BV29</f>
        <v>5.1324096700000004</v>
      </c>
      <c r="BW18" s="520">
        <f t="shared" si="60"/>
        <v>7.1729433299999998</v>
      </c>
      <c r="BX18" s="520">
        <f t="shared" si="60"/>
        <v>1.6002809999999998</v>
      </c>
      <c r="BY18" s="520">
        <f t="shared" si="60"/>
        <v>24.210082190000001</v>
      </c>
      <c r="BZ18" s="520">
        <f t="shared" si="60"/>
        <v>13.817931700000001</v>
      </c>
      <c r="CA18" s="520">
        <f t="shared" si="60"/>
        <v>0</v>
      </c>
      <c r="CB18" s="520">
        <f t="shared" si="60"/>
        <v>6.3974216100000003</v>
      </c>
      <c r="CC18" s="520">
        <f t="shared" si="60"/>
        <v>12.803040000000001</v>
      </c>
      <c r="CD18" s="520">
        <f t="shared" si="60"/>
        <v>0.57217881000000015</v>
      </c>
      <c r="CE18" s="520">
        <f t="shared" si="60"/>
        <v>10.6217083</v>
      </c>
      <c r="CF18" s="520">
        <f t="shared" si="60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61">+CJ19+CJ26+CJ27+CJ28+CJ29</f>
        <v>22.291168209999999</v>
      </c>
      <c r="CK18" s="520">
        <f t="shared" si="61"/>
        <v>5</v>
      </c>
      <c r="CL18" s="520">
        <f t="shared" si="61"/>
        <v>5.6513379299999995</v>
      </c>
      <c r="CM18" s="520">
        <f t="shared" si="61"/>
        <v>12.83167478</v>
      </c>
      <c r="CN18" s="520">
        <f t="shared" si="61"/>
        <v>7.1927165799999999</v>
      </c>
      <c r="CO18" s="520">
        <f t="shared" si="61"/>
        <v>0</v>
      </c>
      <c r="CP18" s="520">
        <f t="shared" si="61"/>
        <v>3.9465506100000001</v>
      </c>
      <c r="CQ18" s="520">
        <f t="shared" si="61"/>
        <v>2.03779435</v>
      </c>
      <c r="CR18" s="520">
        <f t="shared" si="61"/>
        <v>64.573919818000007</v>
      </c>
      <c r="CS18" s="520">
        <f t="shared" si="61"/>
        <v>32.023502930000006</v>
      </c>
      <c r="CT18" s="520">
        <f t="shared" si="61"/>
        <v>3.0550947000000002</v>
      </c>
      <c r="CU18" s="520">
        <f t="shared" si="6"/>
        <v>169.37759729500002</v>
      </c>
      <c r="CV18" s="699"/>
      <c r="CW18" s="520">
        <f>+CW19+CW26+CW27+CW28+CW29</f>
        <v>3.0611756699999999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26.048321560000002</v>
      </c>
      <c r="DA18" s="520">
        <f t="shared" si="62"/>
        <v>0.53118570099999995</v>
      </c>
      <c r="DB18" s="520">
        <f t="shared" si="62"/>
        <v>3.7464576599999999</v>
      </c>
      <c r="DC18" s="520">
        <f t="shared" si="62"/>
        <v>30</v>
      </c>
      <c r="DD18" s="520">
        <f t="shared" si="62"/>
        <v>4.7849480499999997</v>
      </c>
      <c r="DE18" s="520">
        <f t="shared" si="62"/>
        <v>2.7742645300000004</v>
      </c>
      <c r="DF18" s="520">
        <f t="shared" si="62"/>
        <v>17.405536380000001</v>
      </c>
      <c r="DG18" s="520">
        <f t="shared" si="62"/>
        <v>6.3002818100000004</v>
      </c>
      <c r="DH18" s="520">
        <f t="shared" si="62"/>
        <v>38.328362299999995</v>
      </c>
      <c r="DI18" s="520">
        <f t="shared" si="7"/>
        <v>132.98053366099998</v>
      </c>
      <c r="DJ18" s="699"/>
      <c r="DK18" s="520">
        <f>+DK19+DK26+DK27+DK28+DK29</f>
        <v>0</v>
      </c>
      <c r="DL18" s="520">
        <f t="shared" ref="DL18:DV18" si="63">+DL19+DL26+DL27+DL28+DL29</f>
        <v>0.18098848000000001</v>
      </c>
      <c r="DM18" s="520">
        <f t="shared" si="63"/>
        <v>2.8470693699999998</v>
      </c>
      <c r="DN18" s="520">
        <f t="shared" si="63"/>
        <v>1.2411304700000001</v>
      </c>
      <c r="DO18" s="520">
        <f t="shared" si="63"/>
        <v>1.4616863500000001</v>
      </c>
      <c r="DP18" s="520">
        <f t="shared" si="63"/>
        <v>34.799999999999997</v>
      </c>
      <c r="DQ18" s="520">
        <f t="shared" si="63"/>
        <v>0</v>
      </c>
      <c r="DR18" s="520">
        <f t="shared" si="63"/>
        <v>0</v>
      </c>
      <c r="DS18" s="520">
        <f t="shared" si="63"/>
        <v>-8.8391999999999995E-4</v>
      </c>
      <c r="DT18" s="520">
        <f t="shared" si="63"/>
        <v>0</v>
      </c>
      <c r="DU18" s="520">
        <f t="shared" si="63"/>
        <v>10.278487798</v>
      </c>
      <c r="DV18" s="520">
        <f t="shared" si="63"/>
        <v>2.78834874</v>
      </c>
      <c r="DW18" s="520">
        <f t="shared" si="8"/>
        <v>53.596827288</v>
      </c>
      <c r="DX18" s="699"/>
      <c r="DY18" s="520">
        <f>+DY19+DY26+DY27+DY28+DY29</f>
        <v>1.4342021999999999</v>
      </c>
      <c r="DZ18" s="520">
        <f t="shared" ref="DZ18:EJ18" si="64">+DZ19+DZ26+DZ27+DZ28+DZ29</f>
        <v>0.57548522000000002</v>
      </c>
      <c r="EA18" s="520">
        <f t="shared" si="64"/>
        <v>3.8709638499999999</v>
      </c>
      <c r="EB18" s="520">
        <f t="shared" si="64"/>
        <v>0</v>
      </c>
      <c r="EC18" s="520">
        <f t="shared" si="64"/>
        <v>3.9206698100000001</v>
      </c>
      <c r="ED18" s="520">
        <f t="shared" si="64"/>
        <v>3.5237496000000004</v>
      </c>
      <c r="EE18" s="520">
        <f t="shared" si="64"/>
        <v>0.95988728000000001</v>
      </c>
      <c r="EF18" s="520">
        <f t="shared" si="64"/>
        <v>9.8000000000000007</v>
      </c>
      <c r="EG18" s="520">
        <f t="shared" si="64"/>
        <v>0.84928722999999995</v>
      </c>
      <c r="EH18" s="520">
        <f t="shared" si="64"/>
        <v>9.8000000000000007</v>
      </c>
      <c r="EI18" s="520">
        <f t="shared" si="64"/>
        <v>21.919950759999999</v>
      </c>
      <c r="EJ18" s="520">
        <f t="shared" si="64"/>
        <v>8.5490642000000001</v>
      </c>
      <c r="EK18" s="520">
        <f t="shared" si="9"/>
        <v>65.203260150000006</v>
      </c>
      <c r="EL18" s="704"/>
      <c r="EM18" s="520">
        <f>+EM19+EM26+EM27+EM28+EM29</f>
        <v>0</v>
      </c>
      <c r="EN18" s="520">
        <f t="shared" ref="EN18:EX18" si="65">+EN19+EN26+EN27+EN28+EN29</f>
        <v>0</v>
      </c>
      <c r="EO18" s="520">
        <f t="shared" si="65"/>
        <v>3.7581909699999998</v>
      </c>
      <c r="EP18" s="520"/>
      <c r="EQ18" s="520"/>
      <c r="ER18" s="520"/>
      <c r="ES18" s="520"/>
      <c r="ET18" s="520"/>
      <c r="EU18" s="520"/>
      <c r="EV18" s="520"/>
      <c r="EW18" s="520"/>
      <c r="EX18" s="520"/>
      <c r="EY18" s="520">
        <f t="shared" si="10"/>
        <v>3.7581909699999998</v>
      </c>
      <c r="EZ18" s="704"/>
    </row>
    <row r="19" spans="2:156" ht="15.75" x14ac:dyDescent="0.25">
      <c r="B19" s="694" t="s">
        <v>680</v>
      </c>
      <c r="C19" s="518">
        <f>+SUM(C20:C25)</f>
        <v>11.15147065</v>
      </c>
      <c r="D19" s="518">
        <f t="shared" ref="D19:N19" si="66">+SUM(D20:D25)</f>
        <v>0</v>
      </c>
      <c r="E19" s="518">
        <f t="shared" si="66"/>
        <v>21.188293680000001</v>
      </c>
      <c r="F19" s="518">
        <f t="shared" si="66"/>
        <v>27.966326240000001</v>
      </c>
      <c r="G19" s="518">
        <f t="shared" si="66"/>
        <v>1.9615010799999999</v>
      </c>
      <c r="H19" s="518">
        <f t="shared" si="66"/>
        <v>8.5306554600000002</v>
      </c>
      <c r="I19" s="518">
        <f t="shared" si="66"/>
        <v>0</v>
      </c>
      <c r="J19" s="518">
        <f t="shared" si="66"/>
        <v>9.0423145199999997</v>
      </c>
      <c r="K19" s="518">
        <f t="shared" si="66"/>
        <v>2.5738179799999998</v>
      </c>
      <c r="L19" s="518">
        <f t="shared" si="66"/>
        <v>5.6072394300000008</v>
      </c>
      <c r="M19" s="518">
        <f t="shared" si="66"/>
        <v>18.479897899999997</v>
      </c>
      <c r="N19" s="518">
        <f t="shared" si="66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67">+SUM(R20:R25)</f>
        <v>0</v>
      </c>
      <c r="S19" s="518">
        <f t="shared" si="67"/>
        <v>2.3463372599999999</v>
      </c>
      <c r="T19" s="518">
        <f t="shared" si="67"/>
        <v>3.9840391899999998</v>
      </c>
      <c r="U19" s="518">
        <f t="shared" si="67"/>
        <v>0</v>
      </c>
      <c r="V19" s="518">
        <f t="shared" si="67"/>
        <v>19.050930729999997</v>
      </c>
      <c r="W19" s="518">
        <f t="shared" si="67"/>
        <v>0.39191871999999994</v>
      </c>
      <c r="X19" s="518">
        <f t="shared" si="67"/>
        <v>8.7097414099999995</v>
      </c>
      <c r="Y19" s="518">
        <f t="shared" si="67"/>
        <v>18.961298899999999</v>
      </c>
      <c r="Z19" s="518">
        <f t="shared" si="67"/>
        <v>3.9074476300000001</v>
      </c>
      <c r="AA19" s="518">
        <f t="shared" si="67"/>
        <v>16.950280970000001</v>
      </c>
      <c r="AB19" s="518">
        <f t="shared" si="67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2.2999999999999998</v>
      </c>
      <c r="AI19" s="518">
        <f t="shared" si="68"/>
        <v>3.3965806999999999</v>
      </c>
      <c r="AJ19" s="518">
        <f t="shared" si="68"/>
        <v>0</v>
      </c>
      <c r="AK19" s="518">
        <f t="shared" si="68"/>
        <v>3.3851988699999995</v>
      </c>
      <c r="AL19" s="518">
        <f t="shared" si="68"/>
        <v>3.0965806899999997</v>
      </c>
      <c r="AM19" s="518">
        <f t="shared" si="68"/>
        <v>1.33063697</v>
      </c>
      <c r="AN19" s="518">
        <f t="shared" si="68"/>
        <v>0</v>
      </c>
      <c r="AO19" s="518">
        <f t="shared" si="68"/>
        <v>113.875561</v>
      </c>
      <c r="AP19" s="518">
        <f t="shared" si="68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69">+SUM(AT20:AT25)</f>
        <v>14.807373150000002</v>
      </c>
      <c r="AU19" s="518">
        <f t="shared" si="69"/>
        <v>0</v>
      </c>
      <c r="AV19" s="518">
        <f t="shared" si="69"/>
        <v>0</v>
      </c>
      <c r="AW19" s="518">
        <f t="shared" si="69"/>
        <v>15.31349552</v>
      </c>
      <c r="AX19" s="518">
        <f t="shared" si="69"/>
        <v>0</v>
      </c>
      <c r="AY19" s="518">
        <f t="shared" si="69"/>
        <v>1.6528239300000001</v>
      </c>
      <c r="AZ19" s="518">
        <f t="shared" si="69"/>
        <v>10</v>
      </c>
      <c r="BA19" s="518">
        <f t="shared" si="69"/>
        <v>12.90664394</v>
      </c>
      <c r="BB19" s="518">
        <f t="shared" si="69"/>
        <v>14.8</v>
      </c>
      <c r="BC19" s="518">
        <f t="shared" si="69"/>
        <v>0</v>
      </c>
      <c r="BD19" s="518">
        <f t="shared" si="69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10.573263470000001</v>
      </c>
      <c r="BK19" s="518">
        <f t="shared" si="70"/>
        <v>6.077725</v>
      </c>
      <c r="BL19" s="518">
        <f t="shared" si="70"/>
        <v>54.430913969999999</v>
      </c>
      <c r="BM19" s="518">
        <f t="shared" si="70"/>
        <v>0.93810646999999991</v>
      </c>
      <c r="BN19" s="518">
        <f t="shared" si="70"/>
        <v>0.5</v>
      </c>
      <c r="BO19" s="518">
        <f t="shared" si="70"/>
        <v>22.21396524</v>
      </c>
      <c r="BP19" s="518">
        <f t="shared" si="70"/>
        <v>60.955221480000006</v>
      </c>
      <c r="BQ19" s="518">
        <f t="shared" si="70"/>
        <v>0</v>
      </c>
      <c r="BR19" s="518">
        <f t="shared" si="70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71">+SUM(BV20:BV25)</f>
        <v>5.1324096700000004</v>
      </c>
      <c r="BW19" s="518">
        <f t="shared" si="71"/>
        <v>7.1729433299999998</v>
      </c>
      <c r="BX19" s="518">
        <f t="shared" si="71"/>
        <v>1.6002809999999998</v>
      </c>
      <c r="BY19" s="518">
        <f t="shared" si="71"/>
        <v>0.20050000000000001</v>
      </c>
      <c r="BZ19" s="518">
        <f t="shared" si="71"/>
        <v>13.817931700000001</v>
      </c>
      <c r="CA19" s="518">
        <f t="shared" si="71"/>
        <v>0</v>
      </c>
      <c r="CB19" s="518">
        <f t="shared" si="71"/>
        <v>6.3974216100000003</v>
      </c>
      <c r="CC19" s="518">
        <f t="shared" si="71"/>
        <v>12.803040000000001</v>
      </c>
      <c r="CD19" s="518">
        <f t="shared" si="71"/>
        <v>0.57217881000000015</v>
      </c>
      <c r="CE19" s="518">
        <f t="shared" si="71"/>
        <v>10.6217083</v>
      </c>
      <c r="CF19" s="518">
        <f t="shared" si="71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72">+SUM(CJ20:CJ25)</f>
        <v>17.664523490000001</v>
      </c>
      <c r="CK19" s="518">
        <f t="shared" si="72"/>
        <v>5</v>
      </c>
      <c r="CL19" s="518">
        <f t="shared" si="72"/>
        <v>0</v>
      </c>
      <c r="CM19" s="518">
        <f t="shared" si="72"/>
        <v>7.3859060599999991</v>
      </c>
      <c r="CN19" s="518">
        <f t="shared" si="72"/>
        <v>0</v>
      </c>
      <c r="CO19" s="518">
        <f t="shared" si="72"/>
        <v>0</v>
      </c>
      <c r="CP19" s="518">
        <f t="shared" si="72"/>
        <v>3.9465506100000001</v>
      </c>
      <c r="CQ19" s="518">
        <f t="shared" si="72"/>
        <v>2.03779435</v>
      </c>
      <c r="CR19" s="518">
        <f t="shared" si="72"/>
        <v>60</v>
      </c>
      <c r="CS19" s="518">
        <f t="shared" si="72"/>
        <v>8.5</v>
      </c>
      <c r="CT19" s="518">
        <f t="shared" si="72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26.048321560000002</v>
      </c>
      <c r="DA19" s="518">
        <f t="shared" si="73"/>
        <v>0</v>
      </c>
      <c r="DB19" s="518">
        <f t="shared" si="73"/>
        <v>3.7464576599999999</v>
      </c>
      <c r="DC19" s="518">
        <f t="shared" si="73"/>
        <v>30</v>
      </c>
      <c r="DD19" s="518">
        <f t="shared" si="73"/>
        <v>3.3245222799999996</v>
      </c>
      <c r="DE19" s="518">
        <f t="shared" si="73"/>
        <v>2.7742645300000004</v>
      </c>
      <c r="DF19" s="518">
        <f t="shared" si="73"/>
        <v>17.405536380000001</v>
      </c>
      <c r="DG19" s="518">
        <f t="shared" si="73"/>
        <v>6.3002818100000004</v>
      </c>
      <c r="DH19" s="518">
        <f t="shared" si="73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74">+SUM(DL20:DL25)</f>
        <v>0.18098848000000001</v>
      </c>
      <c r="DM19" s="518">
        <f t="shared" si="74"/>
        <v>2.8470693699999998</v>
      </c>
      <c r="DN19" s="518">
        <f t="shared" si="74"/>
        <v>1.2411304700000001</v>
      </c>
      <c r="DO19" s="518">
        <f t="shared" si="74"/>
        <v>0</v>
      </c>
      <c r="DP19" s="518">
        <f t="shared" si="74"/>
        <v>34.799999999999997</v>
      </c>
      <c r="DQ19" s="518">
        <f t="shared" si="74"/>
        <v>0</v>
      </c>
      <c r="DR19" s="518">
        <f t="shared" si="74"/>
        <v>0</v>
      </c>
      <c r="DS19" s="518">
        <f t="shared" si="74"/>
        <v>-8.8391999999999995E-4</v>
      </c>
      <c r="DT19" s="518">
        <f t="shared" si="74"/>
        <v>0</v>
      </c>
      <c r="DU19" s="518">
        <f t="shared" si="74"/>
        <v>9.8000000000000007</v>
      </c>
      <c r="DV19" s="518">
        <f t="shared" si="74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75">+SUM(DZ20:DZ25)</f>
        <v>0.52540772000000002</v>
      </c>
      <c r="EA19" s="518">
        <f t="shared" si="75"/>
        <v>1.7311470499999999</v>
      </c>
      <c r="EB19" s="518">
        <f t="shared" si="75"/>
        <v>0</v>
      </c>
      <c r="EC19" s="518">
        <f t="shared" si="75"/>
        <v>3.9206698100000001</v>
      </c>
      <c r="ED19" s="518">
        <f t="shared" si="75"/>
        <v>3.5237496000000004</v>
      </c>
      <c r="EE19" s="518">
        <f t="shared" si="75"/>
        <v>0.95988728000000001</v>
      </c>
      <c r="EF19" s="518">
        <f t="shared" si="75"/>
        <v>9.8000000000000007</v>
      </c>
      <c r="EG19" s="518">
        <f t="shared" si="75"/>
        <v>0.84928722999999995</v>
      </c>
      <c r="EH19" s="518">
        <f t="shared" si="75"/>
        <v>9.8000000000000007</v>
      </c>
      <c r="EI19" s="518">
        <f t="shared" si="75"/>
        <v>21.919950759999999</v>
      </c>
      <c r="EJ19" s="518">
        <f t="shared" si="75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76">+SUM(EN20:EN25)</f>
        <v>0</v>
      </c>
      <c r="EO19" s="518">
        <f t="shared" si="76"/>
        <v>3.7581909699999998</v>
      </c>
      <c r="EP19" s="518"/>
      <c r="EQ19" s="518"/>
      <c r="ER19" s="518"/>
      <c r="ES19" s="518"/>
      <c r="ET19" s="518"/>
      <c r="EU19" s="518"/>
      <c r="EV19" s="518"/>
      <c r="EW19" s="518"/>
      <c r="EX19" s="518"/>
      <c r="EY19" s="518">
        <f t="shared" si="10"/>
        <v>3.7581909699999998</v>
      </c>
      <c r="EZ19" s="519"/>
    </row>
    <row r="20" spans="2:156" ht="15.75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0.90212471999999999</v>
      </c>
      <c r="K20" s="518">
        <v>0</v>
      </c>
      <c r="L20" s="518">
        <v>0</v>
      </c>
      <c r="M20" s="518">
        <v>0.57618636000000001</v>
      </c>
      <c r="N20" s="518">
        <v>0.63273206999999987</v>
      </c>
      <c r="O20" s="518">
        <f t="shared" si="0"/>
        <v>2.11104315</v>
      </c>
      <c r="P20" s="519"/>
      <c r="Q20" s="518">
        <v>0</v>
      </c>
      <c r="R20" s="518">
        <v>0</v>
      </c>
      <c r="S20" s="518">
        <v>1.3363532299999998</v>
      </c>
      <c r="T20" s="518">
        <v>0</v>
      </c>
      <c r="U20" s="518">
        <v>0</v>
      </c>
      <c r="V20" s="518">
        <v>0.50366173999999997</v>
      </c>
      <c r="W20" s="518">
        <v>0.39191871999999994</v>
      </c>
      <c r="X20" s="518">
        <v>0.12778276999999999</v>
      </c>
      <c r="Y20" s="518">
        <v>0</v>
      </c>
      <c r="Z20" s="518">
        <v>0</v>
      </c>
      <c r="AA20" s="518">
        <v>5</v>
      </c>
      <c r="AB20" s="518">
        <v>4.9382699999999998E-3</v>
      </c>
      <c r="AC20" s="518">
        <f t="shared" si="1"/>
        <v>7.3646547299999998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113.875561</v>
      </c>
      <c r="AP20" s="518">
        <v>0</v>
      </c>
      <c r="AQ20" s="518">
        <f t="shared" si="2"/>
        <v>113.875561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1.6528239300000001</v>
      </c>
      <c r="AZ20" s="518">
        <v>0</v>
      </c>
      <c r="BA20" s="518">
        <v>10.076212</v>
      </c>
      <c r="BB20" s="518">
        <v>0</v>
      </c>
      <c r="BC20" s="518">
        <v>0</v>
      </c>
      <c r="BD20" s="518">
        <v>0</v>
      </c>
      <c r="BE20" s="518">
        <f t="shared" si="3"/>
        <v>11.72903593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7.7724999999999989E-2</v>
      </c>
      <c r="BL20" s="518">
        <v>48.55658408</v>
      </c>
      <c r="BM20" s="518">
        <v>0.93810646999999991</v>
      </c>
      <c r="BN20" s="518">
        <v>0</v>
      </c>
      <c r="BO20" s="518">
        <v>0</v>
      </c>
      <c r="BP20" s="518">
        <v>53.208234750000003</v>
      </c>
      <c r="BQ20" s="518">
        <v>0</v>
      </c>
      <c r="BR20" s="518">
        <v>21.922301000000001</v>
      </c>
      <c r="BS20" s="518">
        <f t="shared" si="4"/>
        <v>124.70295130000001</v>
      </c>
      <c r="BT20" s="519"/>
      <c r="BU20" s="518">
        <v>0</v>
      </c>
      <c r="BV20" s="518">
        <v>0</v>
      </c>
      <c r="BW20" s="518">
        <v>6.4154860199999995</v>
      </c>
      <c r="BX20" s="518">
        <v>0</v>
      </c>
      <c r="BY20" s="518">
        <v>0</v>
      </c>
      <c r="BZ20" s="518">
        <v>13.817931700000001</v>
      </c>
      <c r="CA20" s="518">
        <v>0</v>
      </c>
      <c r="CB20" s="518">
        <v>0</v>
      </c>
      <c r="CC20" s="518">
        <v>0</v>
      </c>
      <c r="CD20" s="518">
        <v>0</v>
      </c>
      <c r="CE20" s="518">
        <v>10.6217083</v>
      </c>
      <c r="CF20" s="518">
        <v>133.58100028999999</v>
      </c>
      <c r="CG20" s="518">
        <f t="shared" si="5"/>
        <v>164.43612630999999</v>
      </c>
      <c r="CH20" s="519"/>
      <c r="CI20" s="518">
        <v>0</v>
      </c>
      <c r="CJ20" s="518">
        <v>17.664523490000001</v>
      </c>
      <c r="CK20" s="518">
        <v>0</v>
      </c>
      <c r="CL20" s="518">
        <v>0</v>
      </c>
      <c r="CM20" s="518">
        <v>7.3859060599999991</v>
      </c>
      <c r="CN20" s="518">
        <v>0</v>
      </c>
      <c r="CO20" s="518">
        <v>0</v>
      </c>
      <c r="CP20" s="518">
        <v>0</v>
      </c>
      <c r="CQ20" s="518">
        <v>0</v>
      </c>
      <c r="CR20" s="518">
        <v>60</v>
      </c>
      <c r="CS20" s="518">
        <v>0</v>
      </c>
      <c r="CT20" s="518">
        <v>0</v>
      </c>
      <c r="CU20" s="518">
        <f t="shared" si="6"/>
        <v>85.050429550000004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1.6460354000000001</v>
      </c>
      <c r="DC20" s="518">
        <v>0</v>
      </c>
      <c r="DD20" s="518">
        <v>3.3245222799999996</v>
      </c>
      <c r="DE20" s="518">
        <v>0</v>
      </c>
      <c r="DF20" s="518">
        <v>17.405536380000001</v>
      </c>
      <c r="DG20" s="518">
        <v>0</v>
      </c>
      <c r="DH20" s="518">
        <v>0</v>
      </c>
      <c r="DI20" s="518">
        <f t="shared" si="7"/>
        <v>22.37609406</v>
      </c>
      <c r="DJ20" s="519"/>
      <c r="DK20" s="518">
        <v>0</v>
      </c>
      <c r="DL20" s="518">
        <v>0.18098848000000001</v>
      </c>
      <c r="DM20" s="518">
        <v>0</v>
      </c>
      <c r="DN20" s="518">
        <v>1.2411304700000001</v>
      </c>
      <c r="DO20" s="518">
        <v>0</v>
      </c>
      <c r="DP20" s="518">
        <v>25</v>
      </c>
      <c r="DQ20" s="518">
        <v>0</v>
      </c>
      <c r="DR20" s="518">
        <v>0</v>
      </c>
      <c r="DS20" s="518">
        <v>-8.8391999999999995E-4</v>
      </c>
      <c r="DT20" s="518">
        <v>0</v>
      </c>
      <c r="DU20" s="518">
        <v>0</v>
      </c>
      <c r="DV20" s="518">
        <v>1.54360019</v>
      </c>
      <c r="DW20" s="518">
        <f t="shared" si="8"/>
        <v>27.964835220000001</v>
      </c>
      <c r="DX20" s="519"/>
      <c r="DY20" s="518">
        <v>0</v>
      </c>
      <c r="DZ20" s="518">
        <v>0</v>
      </c>
      <c r="EA20" s="518">
        <v>0.34704446999999999</v>
      </c>
      <c r="EB20" s="518">
        <v>0</v>
      </c>
      <c r="EC20" s="518">
        <v>0</v>
      </c>
      <c r="ED20" s="518">
        <v>0</v>
      </c>
      <c r="EE20" s="518">
        <v>0.95988728000000001</v>
      </c>
      <c r="EF20" s="518">
        <v>0</v>
      </c>
      <c r="EG20" s="518">
        <v>0</v>
      </c>
      <c r="EH20" s="518">
        <v>0</v>
      </c>
      <c r="EI20" s="518">
        <v>0</v>
      </c>
      <c r="EJ20" s="518">
        <v>0.88267085000000001</v>
      </c>
      <c r="EK20" s="518">
        <f t="shared" si="9"/>
        <v>2.1896025999999997</v>
      </c>
      <c r="EL20" s="519"/>
      <c r="EM20" s="518">
        <v>0</v>
      </c>
      <c r="EN20" s="518">
        <v>0</v>
      </c>
      <c r="EO20" s="518">
        <v>3.7581909699999998</v>
      </c>
      <c r="EP20" s="518"/>
      <c r="EQ20" s="518"/>
      <c r="ER20" s="518"/>
      <c r="ES20" s="518"/>
      <c r="ET20" s="518"/>
      <c r="EU20" s="518"/>
      <c r="EV20" s="518"/>
      <c r="EW20" s="518"/>
      <c r="EX20" s="518"/>
      <c r="EY20" s="518">
        <f t="shared" si="10"/>
        <v>3.7581909699999998</v>
      </c>
      <c r="EZ20" s="519"/>
    </row>
    <row r="21" spans="2:156" ht="15.75" x14ac:dyDescent="0.25">
      <c r="B21" s="696" t="s">
        <v>33</v>
      </c>
      <c r="C21" s="518">
        <v>0.29948765000000005</v>
      </c>
      <c r="D21" s="518">
        <v>0</v>
      </c>
      <c r="E21" s="518">
        <v>0.35484770000000004</v>
      </c>
      <c r="F21" s="518">
        <v>0</v>
      </c>
      <c r="G21" s="518">
        <v>0</v>
      </c>
      <c r="H21" s="518">
        <v>0.50204537999999999</v>
      </c>
      <c r="I21" s="518">
        <v>0</v>
      </c>
      <c r="J21" s="518">
        <v>0.38666591</v>
      </c>
      <c r="K21" s="518">
        <v>0</v>
      </c>
      <c r="L21" s="518">
        <v>0.31289047999999997</v>
      </c>
      <c r="M21" s="518">
        <v>0</v>
      </c>
      <c r="N21" s="518">
        <v>0.56562483999999991</v>
      </c>
      <c r="O21" s="518">
        <f t="shared" si="0"/>
        <v>2.42156196</v>
      </c>
      <c r="P21" s="519"/>
      <c r="Q21" s="518">
        <v>0.14811473999999999</v>
      </c>
      <c r="R21" s="518">
        <v>0</v>
      </c>
      <c r="S21" s="518">
        <v>1.00998403</v>
      </c>
      <c r="T21" s="518">
        <v>0</v>
      </c>
      <c r="U21" s="518">
        <v>0</v>
      </c>
      <c r="V21" s="518">
        <v>1.4327122699999999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1.92841058</v>
      </c>
      <c r="AC21" s="518">
        <f t="shared" si="1"/>
        <v>4.5192216199999997</v>
      </c>
      <c r="AD21" s="519"/>
      <c r="AE21" s="518">
        <v>0</v>
      </c>
      <c r="AF21" s="518">
        <v>0</v>
      </c>
      <c r="AG21" s="518">
        <v>0</v>
      </c>
      <c r="AH21" s="518">
        <v>2.2999999999999998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2.2456999999999998</v>
      </c>
      <c r="AQ21" s="518">
        <f t="shared" si="2"/>
        <v>4.5457000000000001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1</v>
      </c>
      <c r="BB21" s="518">
        <v>0</v>
      </c>
      <c r="BC21" s="518">
        <v>0</v>
      </c>
      <c r="BD21" s="518">
        <v>3</v>
      </c>
      <c r="BE21" s="518">
        <f t="shared" si="3"/>
        <v>4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1.6</v>
      </c>
      <c r="BS21" s="518">
        <f t="shared" si="4"/>
        <v>1.6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0.46</v>
      </c>
      <c r="CD21" s="518">
        <v>0</v>
      </c>
      <c r="CE21" s="518">
        <v>0</v>
      </c>
      <c r="CF21" s="518">
        <v>1.03317715</v>
      </c>
      <c r="CG21" s="518">
        <f t="shared" si="5"/>
        <v>1.49317715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0.34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0.34</v>
      </c>
      <c r="DX21" s="519"/>
      <c r="DY21" s="518">
        <v>0</v>
      </c>
      <c r="DZ21" s="518">
        <v>0.52540772000000002</v>
      </c>
      <c r="EA21" s="518">
        <v>0</v>
      </c>
      <c r="EB21" s="518">
        <v>0</v>
      </c>
      <c r="EC21" s="518">
        <v>0</v>
      </c>
      <c r="ED21" s="518">
        <v>1.8524900900000001</v>
      </c>
      <c r="EE21" s="518">
        <v>0</v>
      </c>
      <c r="EF21" s="518">
        <v>0</v>
      </c>
      <c r="EG21" s="518">
        <v>0.84928722999999995</v>
      </c>
      <c r="EH21" s="518">
        <v>0</v>
      </c>
      <c r="EI21" s="518">
        <v>0</v>
      </c>
      <c r="EJ21" s="518">
        <v>7.6663933499999999</v>
      </c>
      <c r="EK21" s="518">
        <f t="shared" si="9"/>
        <v>10.89357839</v>
      </c>
      <c r="EL21" s="519"/>
      <c r="EM21" s="518">
        <v>0</v>
      </c>
      <c r="EN21" s="518">
        <v>0</v>
      </c>
      <c r="EO21" s="518">
        <v>0</v>
      </c>
      <c r="EP21" s="518"/>
      <c r="EQ21" s="518"/>
      <c r="ER21" s="518"/>
      <c r="ES21" s="518"/>
      <c r="ET21" s="518"/>
      <c r="EU21" s="518"/>
      <c r="EV21" s="518"/>
      <c r="EW21" s="518"/>
      <c r="EX21" s="518"/>
      <c r="EY21" s="518">
        <f t="shared" si="10"/>
        <v>0</v>
      </c>
      <c r="EZ21" s="519"/>
    </row>
    <row r="22" spans="2:156" ht="15.75" x14ac:dyDescent="0.25">
      <c r="B22" s="696" t="s">
        <v>34</v>
      </c>
      <c r="C22" s="518">
        <v>10.851983000000001</v>
      </c>
      <c r="D22" s="518">
        <v>0</v>
      </c>
      <c r="E22" s="518">
        <v>20.83344598</v>
      </c>
      <c r="F22" s="518">
        <v>27.966326240000001</v>
      </c>
      <c r="G22" s="518">
        <v>1.9615010799999999</v>
      </c>
      <c r="H22" s="518">
        <v>8.02861008</v>
      </c>
      <c r="I22" s="518">
        <v>0</v>
      </c>
      <c r="J22" s="518">
        <v>7.7535238900000003</v>
      </c>
      <c r="K22" s="518">
        <v>2.5738179799999998</v>
      </c>
      <c r="L22" s="518">
        <v>5.2943489500000007</v>
      </c>
      <c r="M22" s="518">
        <v>17.903711539999996</v>
      </c>
      <c r="N22" s="518">
        <v>51.135522539999997</v>
      </c>
      <c r="O22" s="518">
        <f t="shared" si="0"/>
        <v>154.30279128000001</v>
      </c>
      <c r="P22" s="519"/>
      <c r="Q22" s="518">
        <v>0</v>
      </c>
      <c r="R22" s="518">
        <v>0</v>
      </c>
      <c r="S22" s="518">
        <v>0</v>
      </c>
      <c r="T22" s="518">
        <v>3.9840391899999998</v>
      </c>
      <c r="U22" s="518">
        <v>0</v>
      </c>
      <c r="V22" s="518">
        <v>17.11455672</v>
      </c>
      <c r="W22" s="518">
        <v>0</v>
      </c>
      <c r="X22" s="518">
        <v>8.5819586399999999</v>
      </c>
      <c r="Y22" s="518">
        <v>18.961298899999999</v>
      </c>
      <c r="Z22" s="518">
        <v>3.9074476300000001</v>
      </c>
      <c r="AA22" s="518">
        <v>11.95028097</v>
      </c>
      <c r="AB22" s="518">
        <v>13.6552302</v>
      </c>
      <c r="AC22" s="518">
        <f t="shared" si="1"/>
        <v>78.154812250000006</v>
      </c>
      <c r="AD22" s="519"/>
      <c r="AE22" s="518">
        <v>6.2171943000000001</v>
      </c>
      <c r="AF22" s="518">
        <v>0</v>
      </c>
      <c r="AG22" s="518">
        <v>0</v>
      </c>
      <c r="AH22" s="518">
        <v>0</v>
      </c>
      <c r="AI22" s="518">
        <v>3.3965806999999999</v>
      </c>
      <c r="AJ22" s="518">
        <v>0</v>
      </c>
      <c r="AK22" s="518">
        <v>3.3851988699999995</v>
      </c>
      <c r="AL22" s="518">
        <v>3.0965806899999997</v>
      </c>
      <c r="AM22" s="518">
        <v>1.33063697</v>
      </c>
      <c r="AN22" s="518">
        <v>0</v>
      </c>
      <c r="AO22" s="518">
        <v>0</v>
      </c>
      <c r="AP22" s="518">
        <v>21.783282309999997</v>
      </c>
      <c r="AQ22" s="518">
        <f t="shared" si="2"/>
        <v>39.209473840000001</v>
      </c>
      <c r="AR22" s="519"/>
      <c r="AS22" s="518">
        <v>0</v>
      </c>
      <c r="AT22" s="518">
        <v>14.807373150000002</v>
      </c>
      <c r="AU22" s="518">
        <v>0</v>
      </c>
      <c r="AV22" s="518">
        <v>0</v>
      </c>
      <c r="AW22" s="518">
        <v>15.31349552</v>
      </c>
      <c r="AX22" s="518">
        <v>0</v>
      </c>
      <c r="AY22" s="518">
        <v>0</v>
      </c>
      <c r="AZ22" s="518">
        <v>10</v>
      </c>
      <c r="BA22" s="518">
        <v>1.83043194</v>
      </c>
      <c r="BB22" s="518">
        <v>14.8</v>
      </c>
      <c r="BC22" s="518">
        <v>0</v>
      </c>
      <c r="BD22" s="518">
        <v>2.1966401700000002</v>
      </c>
      <c r="BE22" s="518">
        <f t="shared" si="3"/>
        <v>58.947940780000003</v>
      </c>
      <c r="BF22" s="519"/>
      <c r="BG22" s="518">
        <v>0</v>
      </c>
      <c r="BH22" s="518">
        <v>0</v>
      </c>
      <c r="BI22" s="518">
        <v>0</v>
      </c>
      <c r="BJ22" s="518">
        <v>10.573263470000001</v>
      </c>
      <c r="BK22" s="518">
        <v>6</v>
      </c>
      <c r="BL22" s="518">
        <v>5.8743298900000003</v>
      </c>
      <c r="BM22" s="518">
        <v>0</v>
      </c>
      <c r="BN22" s="518">
        <v>0.5</v>
      </c>
      <c r="BO22" s="518">
        <v>22.21396524</v>
      </c>
      <c r="BP22" s="518">
        <v>7.7469867300000006</v>
      </c>
      <c r="BQ22" s="518">
        <v>0</v>
      </c>
      <c r="BR22" s="518">
        <v>14.18532094</v>
      </c>
      <c r="BS22" s="518">
        <f t="shared" si="4"/>
        <v>67.093866270000007</v>
      </c>
      <c r="BT22" s="519"/>
      <c r="BU22" s="518">
        <v>0</v>
      </c>
      <c r="BV22" s="518">
        <v>5.1324096700000004</v>
      </c>
      <c r="BW22" s="518">
        <v>0.75745731000000005</v>
      </c>
      <c r="BX22" s="518">
        <v>1.6002809999999998</v>
      </c>
      <c r="BY22" s="518">
        <v>0.20050000000000001</v>
      </c>
      <c r="BZ22" s="518">
        <v>0</v>
      </c>
      <c r="CA22" s="518">
        <v>0</v>
      </c>
      <c r="CB22" s="518">
        <v>6.3974216100000003</v>
      </c>
      <c r="CC22" s="518">
        <v>12.34304</v>
      </c>
      <c r="CD22" s="518">
        <v>0.57217881000000015</v>
      </c>
      <c r="CE22" s="518">
        <v>0</v>
      </c>
      <c r="CF22" s="518">
        <v>99.8</v>
      </c>
      <c r="CG22" s="518">
        <f t="shared" si="5"/>
        <v>126.8032884</v>
      </c>
      <c r="CH22" s="519"/>
      <c r="CI22" s="518">
        <v>0.81877860000000002</v>
      </c>
      <c r="CJ22" s="518">
        <v>0</v>
      </c>
      <c r="CK22" s="518">
        <v>5</v>
      </c>
      <c r="CL22" s="518">
        <v>0</v>
      </c>
      <c r="CM22" s="518">
        <v>0</v>
      </c>
      <c r="CN22" s="518">
        <v>0</v>
      </c>
      <c r="CO22" s="518">
        <v>0</v>
      </c>
      <c r="CP22" s="518">
        <v>3.9465506100000001</v>
      </c>
      <c r="CQ22" s="518">
        <v>2.03779435</v>
      </c>
      <c r="CR22" s="518">
        <v>0</v>
      </c>
      <c r="CS22" s="518">
        <v>8.5</v>
      </c>
      <c r="CT22" s="518">
        <v>0</v>
      </c>
      <c r="CU22" s="518">
        <f t="shared" si="6"/>
        <v>20.303123560000003</v>
      </c>
      <c r="CV22" s="519"/>
      <c r="CW22" s="518">
        <v>3.0611756699999999</v>
      </c>
      <c r="CX22" s="518">
        <v>0</v>
      </c>
      <c r="CY22" s="518">
        <v>0</v>
      </c>
      <c r="CZ22" s="518">
        <v>26.048321560000002</v>
      </c>
      <c r="DA22" s="518">
        <v>0</v>
      </c>
      <c r="DB22" s="518">
        <v>2.1004222599999998</v>
      </c>
      <c r="DC22" s="518">
        <v>30</v>
      </c>
      <c r="DD22" s="518">
        <v>0</v>
      </c>
      <c r="DE22" s="518">
        <v>2.7742645300000004</v>
      </c>
      <c r="DF22" s="518">
        <v>0</v>
      </c>
      <c r="DG22" s="518">
        <v>6.3002818100000004</v>
      </c>
      <c r="DH22" s="518">
        <v>36.833658389999997</v>
      </c>
      <c r="DI22" s="518">
        <f t="shared" si="7"/>
        <v>107.11812422</v>
      </c>
      <c r="DJ22" s="519"/>
      <c r="DK22" s="518">
        <v>0</v>
      </c>
      <c r="DL22" s="518">
        <v>0</v>
      </c>
      <c r="DM22" s="518">
        <v>2.50706937</v>
      </c>
      <c r="DN22" s="518">
        <v>0</v>
      </c>
      <c r="DO22" s="518">
        <v>0</v>
      </c>
      <c r="DP22" s="518">
        <v>9.8000000000000007</v>
      </c>
      <c r="DQ22" s="518">
        <v>0</v>
      </c>
      <c r="DR22" s="518">
        <v>0</v>
      </c>
      <c r="DS22" s="518">
        <v>0</v>
      </c>
      <c r="DT22" s="518">
        <v>0</v>
      </c>
      <c r="DU22" s="518">
        <v>9.8000000000000007</v>
      </c>
      <c r="DV22" s="518">
        <v>0</v>
      </c>
      <c r="DW22" s="518">
        <f t="shared" si="8"/>
        <v>22.107069370000001</v>
      </c>
      <c r="DX22" s="519"/>
      <c r="DY22" s="518">
        <v>0</v>
      </c>
      <c r="DZ22" s="518">
        <v>0</v>
      </c>
      <c r="EA22" s="518">
        <v>1.38410258</v>
      </c>
      <c r="EB22" s="518">
        <v>0</v>
      </c>
      <c r="EC22" s="518">
        <v>3.9206698100000001</v>
      </c>
      <c r="ED22" s="518">
        <v>1.6712595100000001</v>
      </c>
      <c r="EE22" s="518">
        <v>0</v>
      </c>
      <c r="EF22" s="518">
        <v>9.8000000000000007</v>
      </c>
      <c r="EG22" s="518">
        <v>0</v>
      </c>
      <c r="EH22" s="518">
        <v>9.8000000000000007</v>
      </c>
      <c r="EI22" s="518">
        <v>21.919950759999999</v>
      </c>
      <c r="EJ22" s="518">
        <v>0</v>
      </c>
      <c r="EK22" s="518">
        <f t="shared" si="9"/>
        <v>48.495982659999996</v>
      </c>
      <c r="EL22" s="519"/>
      <c r="EM22" s="518">
        <v>0</v>
      </c>
      <c r="EN22" s="518">
        <v>0</v>
      </c>
      <c r="EO22" s="518">
        <v>0</v>
      </c>
      <c r="EP22" s="518"/>
      <c r="EQ22" s="518"/>
      <c r="ER22" s="518"/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/>
      <c r="EQ23" s="518"/>
      <c r="ER23" s="518"/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/>
      <c r="EQ24" s="518"/>
      <c r="ER24" s="518"/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/>
      <c r="EQ25" s="518"/>
      <c r="ER25" s="518"/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x14ac:dyDescent="0.25">
      <c r="B26" s="694" t="s">
        <v>37</v>
      </c>
      <c r="C26" s="518">
        <v>0</v>
      </c>
      <c r="D26" s="518">
        <v>0</v>
      </c>
      <c r="E26" s="518">
        <v>1.7064587499999999</v>
      </c>
      <c r="F26" s="518">
        <v>1.7088831699999998</v>
      </c>
      <c r="G26" s="518">
        <v>1.13565151</v>
      </c>
      <c r="H26" s="518">
        <v>0</v>
      </c>
      <c r="I26" s="518">
        <v>0</v>
      </c>
      <c r="J26" s="518">
        <v>0</v>
      </c>
      <c r="K26" s="518">
        <v>2.1633752100000003</v>
      </c>
      <c r="L26" s="518">
        <v>1.1511800299999999</v>
      </c>
      <c r="M26" s="518">
        <v>0</v>
      </c>
      <c r="N26" s="518">
        <v>0</v>
      </c>
      <c r="O26" s="15">
        <f t="shared" si="0"/>
        <v>7.8655486699999999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0.59615143599999998</v>
      </c>
      <c r="W26" s="518">
        <v>0</v>
      </c>
      <c r="X26" s="518">
        <v>0</v>
      </c>
      <c r="Y26" s="518">
        <v>0.60973405999999997</v>
      </c>
      <c r="Z26" s="518">
        <v>1.1206333390000001</v>
      </c>
      <c r="AA26" s="518">
        <v>0</v>
      </c>
      <c r="AB26" s="518">
        <v>0</v>
      </c>
      <c r="AC26" s="15">
        <f t="shared" si="1"/>
        <v>2.3265188349999999</v>
      </c>
      <c r="AD26" s="16"/>
      <c r="AE26" s="518">
        <v>0</v>
      </c>
      <c r="AF26" s="518">
        <v>1.2981345799999999</v>
      </c>
      <c r="AG26" s="518">
        <v>0</v>
      </c>
      <c r="AH26" s="518">
        <v>0</v>
      </c>
      <c r="AI26" s="518">
        <v>0</v>
      </c>
      <c r="AJ26" s="518">
        <v>2.3086611499999998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3.60679573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2.52371554</v>
      </c>
      <c r="AZ26" s="518">
        <v>0</v>
      </c>
      <c r="BA26" s="518">
        <v>0</v>
      </c>
      <c r="BB26" s="518">
        <v>0.81069376999999998</v>
      </c>
      <c r="BC26" s="518">
        <v>0</v>
      </c>
      <c r="BD26" s="518">
        <v>4.5763109499999999</v>
      </c>
      <c r="BE26" s="15">
        <f t="shared" si="3"/>
        <v>7.9107202599999997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0.68280399999999997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0.68280399999999997</v>
      </c>
      <c r="BT26" s="16"/>
      <c r="BU26" s="518">
        <v>15.413286099999999</v>
      </c>
      <c r="BV26" s="518">
        <v>0</v>
      </c>
      <c r="BW26" s="518">
        <v>0</v>
      </c>
      <c r="BX26" s="518">
        <v>0</v>
      </c>
      <c r="BY26" s="518">
        <v>24.00958219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5.4026238200000005</v>
      </c>
      <c r="CG26" s="15">
        <f t="shared" si="5"/>
        <v>44.825492109999999</v>
      </c>
      <c r="CH26" s="16"/>
      <c r="CI26" s="518">
        <v>9.9550587870000005</v>
      </c>
      <c r="CJ26" s="518">
        <v>4.6266447199999989</v>
      </c>
      <c r="CK26" s="518">
        <v>0</v>
      </c>
      <c r="CL26" s="518">
        <v>5.6513379299999995</v>
      </c>
      <c r="CM26" s="518">
        <v>5.4457687200000002</v>
      </c>
      <c r="CN26" s="518">
        <v>7.1927165799999999</v>
      </c>
      <c r="CO26" s="518">
        <v>0</v>
      </c>
      <c r="CP26" s="518">
        <v>0</v>
      </c>
      <c r="CQ26" s="518">
        <v>0</v>
      </c>
      <c r="CR26" s="518">
        <v>4.5739198180000002</v>
      </c>
      <c r="CS26" s="518">
        <v>23.523502930000003</v>
      </c>
      <c r="CT26" s="518">
        <v>3.0550947000000002</v>
      </c>
      <c r="CU26" s="15">
        <f t="shared" si="6"/>
        <v>64.024044185000008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0.53118570099999995</v>
      </c>
      <c r="DB26" s="518">
        <v>0</v>
      </c>
      <c r="DC26" s="518">
        <v>0</v>
      </c>
      <c r="DD26" s="518">
        <v>1.4604257700000001</v>
      </c>
      <c r="DE26" s="518">
        <v>0</v>
      </c>
      <c r="DF26" s="518">
        <v>0</v>
      </c>
      <c r="DG26" s="518">
        <v>0</v>
      </c>
      <c r="DH26" s="518">
        <v>1.4947039099999999</v>
      </c>
      <c r="DI26" s="15">
        <f t="shared" si="7"/>
        <v>3.4863153809999998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1.4616863500000001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0.47848779800000002</v>
      </c>
      <c r="DV26" s="518">
        <v>1.24474855</v>
      </c>
      <c r="DW26" s="15">
        <f t="shared" si="8"/>
        <v>3.1849226980000003</v>
      </c>
      <c r="DX26" s="16"/>
      <c r="DY26" s="518">
        <v>1.4342021999999999</v>
      </c>
      <c r="DZ26" s="518">
        <v>5.0077499999999997E-2</v>
      </c>
      <c r="EA26" s="518">
        <v>2.1398167999999997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3.6240964999999994</v>
      </c>
      <c r="EL26" s="16"/>
      <c r="EM26" s="518">
        <v>0</v>
      </c>
      <c r="EN26" s="518">
        <v>0</v>
      </c>
      <c r="EO26" s="518">
        <v>0</v>
      </c>
      <c r="EP26" s="518"/>
      <c r="EQ26" s="518"/>
      <c r="ER26" s="518"/>
      <c r="ES26" s="518"/>
      <c r="ET26" s="518"/>
      <c r="EU26" s="518"/>
      <c r="EV26" s="518"/>
      <c r="EW26" s="518"/>
      <c r="EX26" s="518"/>
      <c r="EY26" s="15">
        <f t="shared" si="10"/>
        <v>0</v>
      </c>
      <c r="EZ26" s="16"/>
    </row>
    <row r="27" spans="2:156" ht="15.75" hidden="1" x14ac:dyDescent="0.25">
      <c r="B27" s="694" t="s">
        <v>684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f t="shared" si="4"/>
        <v>0</v>
      </c>
      <c r="BT27" s="16"/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0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/>
      <c r="EQ27" s="15"/>
      <c r="ER27" s="15"/>
      <c r="ES27" s="15"/>
      <c r="ET27" s="15"/>
      <c r="EU27" s="15"/>
      <c r="EV27" s="15"/>
      <c r="EW27" s="15"/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/>
      <c r="EQ28" s="15"/>
      <c r="ER28" s="15"/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</row>
    <row r="29" spans="2:156" ht="16.5" hidden="1" customHeight="1" x14ac:dyDescent="0.25">
      <c r="B29" s="698" t="s">
        <v>685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f t="shared" si="4"/>
        <v>0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</row>
    <row r="30" spans="2:156" ht="15.75" x14ac:dyDescent="0.25">
      <c r="B30" s="690" t="s">
        <v>97</v>
      </c>
      <c r="C30" s="20">
        <f>+C31</f>
        <v>5.5507148900000001</v>
      </c>
      <c r="D30" s="20">
        <f t="shared" ref="D30:N30" si="77">+D31</f>
        <v>7.6082152199999999</v>
      </c>
      <c r="E30" s="20">
        <f t="shared" si="77"/>
        <v>5.6595372299999998</v>
      </c>
      <c r="F30" s="20">
        <f t="shared" si="77"/>
        <v>22.276979749999999</v>
      </c>
      <c r="G30" s="20">
        <f t="shared" si="77"/>
        <v>13.370742770000001</v>
      </c>
      <c r="H30" s="20">
        <f t="shared" si="77"/>
        <v>12.091551429999999</v>
      </c>
      <c r="I30" s="20">
        <f t="shared" si="77"/>
        <v>16.211142059999997</v>
      </c>
      <c r="J30" s="20">
        <f t="shared" si="77"/>
        <v>23.105805289999999</v>
      </c>
      <c r="K30" s="20">
        <f t="shared" si="77"/>
        <v>16.824266360000003</v>
      </c>
      <c r="L30" s="20">
        <f t="shared" si="77"/>
        <v>20.700121630000002</v>
      </c>
      <c r="M30" s="20">
        <f t="shared" si="77"/>
        <v>17.412560109999998</v>
      </c>
      <c r="N30" s="20">
        <f t="shared" si="77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78">+R31</f>
        <v>8.5082825699999987</v>
      </c>
      <c r="S30" s="20">
        <f t="shared" si="78"/>
        <v>9.7379572400000001</v>
      </c>
      <c r="T30" s="20">
        <f t="shared" si="78"/>
        <v>8.7630396600000005</v>
      </c>
      <c r="U30" s="20">
        <f t="shared" si="78"/>
        <v>16.177798370000001</v>
      </c>
      <c r="V30" s="20">
        <f t="shared" si="78"/>
        <v>10.666581310000002</v>
      </c>
      <c r="W30" s="20">
        <f t="shared" si="78"/>
        <v>18.408572660000001</v>
      </c>
      <c r="X30" s="20">
        <f t="shared" si="78"/>
        <v>12.452937820000001</v>
      </c>
      <c r="Y30" s="20">
        <f t="shared" si="78"/>
        <v>25.748133639999999</v>
      </c>
      <c r="Z30" s="20">
        <f t="shared" si="78"/>
        <v>30.555768060000002</v>
      </c>
      <c r="AA30" s="20">
        <f t="shared" si="78"/>
        <v>56.478655369999998</v>
      </c>
      <c r="AB30" s="20">
        <f t="shared" si="78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79">+AF31</f>
        <v>20.1422174</v>
      </c>
      <c r="AG30" s="20">
        <f t="shared" si="79"/>
        <v>12.540757229999999</v>
      </c>
      <c r="AH30" s="20">
        <f t="shared" si="79"/>
        <v>14.287242979999998</v>
      </c>
      <c r="AI30" s="20">
        <f t="shared" si="79"/>
        <v>18.938540720000002</v>
      </c>
      <c r="AJ30" s="20">
        <f t="shared" si="79"/>
        <v>14.09442402</v>
      </c>
      <c r="AK30" s="20">
        <f t="shared" si="79"/>
        <v>19.030772610000003</v>
      </c>
      <c r="AL30" s="20">
        <f t="shared" si="79"/>
        <v>23.220054579999996</v>
      </c>
      <c r="AM30" s="20">
        <f t="shared" si="79"/>
        <v>16.261045020000001</v>
      </c>
      <c r="AN30" s="20">
        <f t="shared" si="79"/>
        <v>18.215480019999998</v>
      </c>
      <c r="AO30" s="20">
        <f t="shared" si="79"/>
        <v>21.059187850000001</v>
      </c>
      <c r="AP30" s="20">
        <f t="shared" si="79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80">+AT31</f>
        <v>19.749303470000001</v>
      </c>
      <c r="AU30" s="20">
        <f t="shared" si="80"/>
        <v>18.914038100000003</v>
      </c>
      <c r="AV30" s="20">
        <f t="shared" si="80"/>
        <v>33.594811460000003</v>
      </c>
      <c r="AW30" s="20">
        <f t="shared" si="80"/>
        <v>28.461151310000002</v>
      </c>
      <c r="AX30" s="20">
        <f t="shared" si="80"/>
        <v>27.624710179999994</v>
      </c>
      <c r="AY30" s="20">
        <f t="shared" si="80"/>
        <v>26.79032316</v>
      </c>
      <c r="AZ30" s="20">
        <f t="shared" si="80"/>
        <v>27.403391430000003</v>
      </c>
      <c r="BA30" s="20">
        <f t="shared" si="80"/>
        <v>28.173193509999997</v>
      </c>
      <c r="BB30" s="20">
        <f t="shared" si="80"/>
        <v>26.134556580000002</v>
      </c>
      <c r="BC30" s="20">
        <f t="shared" si="80"/>
        <v>26.606521330000003</v>
      </c>
      <c r="BD30" s="20">
        <f t="shared" si="80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81">+BH31</f>
        <v>10.546267820000001</v>
      </c>
      <c r="BI30" s="20">
        <f t="shared" si="81"/>
        <v>20.976857949999999</v>
      </c>
      <c r="BJ30" s="20">
        <f t="shared" si="81"/>
        <v>15.36336644</v>
      </c>
      <c r="BK30" s="20">
        <f t="shared" si="81"/>
        <v>12.08286556</v>
      </c>
      <c r="BL30" s="20">
        <f t="shared" si="81"/>
        <v>18.257186300000001</v>
      </c>
      <c r="BM30" s="20">
        <f t="shared" si="81"/>
        <v>12.760282009999999</v>
      </c>
      <c r="BN30" s="20">
        <f t="shared" si="81"/>
        <v>15.789528649999998</v>
      </c>
      <c r="BO30" s="20">
        <f t="shared" si="81"/>
        <v>25.700770609999999</v>
      </c>
      <c r="BP30" s="20">
        <f t="shared" si="81"/>
        <v>24.705543210000002</v>
      </c>
      <c r="BQ30" s="20">
        <f t="shared" si="81"/>
        <v>27.558129610000002</v>
      </c>
      <c r="BR30" s="20">
        <f t="shared" si="81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82">+BV31</f>
        <v>5.8143633600000006</v>
      </c>
      <c r="BW30" s="20">
        <f t="shared" si="82"/>
        <v>20.39097872</v>
      </c>
      <c r="BX30" s="20">
        <f t="shared" si="82"/>
        <v>15.74661901</v>
      </c>
      <c r="BY30" s="20">
        <f t="shared" si="82"/>
        <v>14.12727887</v>
      </c>
      <c r="BZ30" s="20">
        <f t="shared" si="82"/>
        <v>13.29381463</v>
      </c>
      <c r="CA30" s="20">
        <f t="shared" si="82"/>
        <v>18.595190719999998</v>
      </c>
      <c r="CB30" s="20">
        <f t="shared" si="82"/>
        <v>21.1018668</v>
      </c>
      <c r="CC30" s="20">
        <f t="shared" si="82"/>
        <v>23.641603189999998</v>
      </c>
      <c r="CD30" s="20">
        <f t="shared" si="82"/>
        <v>18.51755455</v>
      </c>
      <c r="CE30" s="20">
        <f t="shared" si="82"/>
        <v>17.337887970000001</v>
      </c>
      <c r="CF30" s="20">
        <f t="shared" si="82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83">+CJ31</f>
        <v>9.1002779899999986</v>
      </c>
      <c r="CK30" s="20">
        <f t="shared" si="83"/>
        <v>23.409517659999999</v>
      </c>
      <c r="CL30" s="20">
        <f t="shared" si="83"/>
        <v>21.707583639999996</v>
      </c>
      <c r="CM30" s="20">
        <f t="shared" si="83"/>
        <v>10.489696</v>
      </c>
      <c r="CN30" s="20">
        <f t="shared" si="83"/>
        <v>12.273839250000002</v>
      </c>
      <c r="CO30" s="20">
        <f t="shared" si="83"/>
        <v>15.54718491</v>
      </c>
      <c r="CP30" s="20">
        <f t="shared" si="83"/>
        <v>17.46819056</v>
      </c>
      <c r="CQ30" s="20">
        <f t="shared" si="83"/>
        <v>12.651154750000002</v>
      </c>
      <c r="CR30" s="20">
        <f t="shared" si="83"/>
        <v>15.6717195</v>
      </c>
      <c r="CS30" s="20">
        <f t="shared" si="83"/>
        <v>22.362324670000003</v>
      </c>
      <c r="CT30" s="20">
        <f t="shared" si="83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84">+CX31</f>
        <v>25.4640095</v>
      </c>
      <c r="CY30" s="20">
        <f t="shared" si="84"/>
        <v>10.084169260000001</v>
      </c>
      <c r="CZ30" s="20">
        <f t="shared" si="84"/>
        <v>0.99248373000000001</v>
      </c>
      <c r="DA30" s="20">
        <f t="shared" si="84"/>
        <v>1.1575315899999998</v>
      </c>
      <c r="DB30" s="20">
        <f t="shared" si="84"/>
        <v>0.53632413000000001</v>
      </c>
      <c r="DC30" s="20">
        <f t="shared" si="84"/>
        <v>12.05482024</v>
      </c>
      <c r="DD30" s="20">
        <f t="shared" si="84"/>
        <v>11.621464420000001</v>
      </c>
      <c r="DE30" s="20">
        <f t="shared" si="84"/>
        <v>46.196651230000001</v>
      </c>
      <c r="DF30" s="20">
        <f t="shared" si="84"/>
        <v>45.207441370000005</v>
      </c>
      <c r="DG30" s="20">
        <f t="shared" si="84"/>
        <v>46.013665000000003</v>
      </c>
      <c r="DH30" s="20">
        <f t="shared" si="84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85">+DL31</f>
        <v>46.69369889</v>
      </c>
      <c r="DM30" s="20">
        <f t="shared" si="85"/>
        <v>95.946257779999996</v>
      </c>
      <c r="DN30" s="20">
        <f t="shared" si="85"/>
        <v>25.137417420000002</v>
      </c>
      <c r="DO30" s="20">
        <f t="shared" si="85"/>
        <v>41.680448519999999</v>
      </c>
      <c r="DP30" s="20">
        <f t="shared" si="85"/>
        <v>62.693770530000002</v>
      </c>
      <c r="DQ30" s="20">
        <f t="shared" si="85"/>
        <v>26.47010753</v>
      </c>
      <c r="DR30" s="20">
        <f t="shared" si="85"/>
        <v>13.925675879999998</v>
      </c>
      <c r="DS30" s="20">
        <f t="shared" si="85"/>
        <v>27.346034360000012</v>
      </c>
      <c r="DT30" s="20">
        <f t="shared" si="85"/>
        <v>22.704982610000002</v>
      </c>
      <c r="DU30" s="20">
        <f t="shared" si="85"/>
        <v>29.070602400000002</v>
      </c>
      <c r="DV30" s="20">
        <f t="shared" si="85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86">+DZ31</f>
        <v>23.317719929999999</v>
      </c>
      <c r="EA30" s="20">
        <f t="shared" si="86"/>
        <v>26.514658179999994</v>
      </c>
      <c r="EB30" s="20">
        <f t="shared" si="86"/>
        <v>15.74113816</v>
      </c>
      <c r="EC30" s="20">
        <f t="shared" si="86"/>
        <v>22.153528419999997</v>
      </c>
      <c r="ED30" s="20">
        <f t="shared" si="86"/>
        <v>28.696389800000002</v>
      </c>
      <c r="EE30" s="20">
        <f t="shared" si="86"/>
        <v>26.228393300000004</v>
      </c>
      <c r="EF30" s="20">
        <f t="shared" si="86"/>
        <v>23.387970760000002</v>
      </c>
      <c r="EG30" s="20">
        <f t="shared" si="86"/>
        <v>41.753352570000004</v>
      </c>
      <c r="EH30" s="20">
        <f t="shared" si="86"/>
        <v>22.848014239999998</v>
      </c>
      <c r="EI30" s="20">
        <f t="shared" si="86"/>
        <v>23.729449049999999</v>
      </c>
      <c r="EJ30" s="20">
        <f t="shared" si="86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87">+EN31</f>
        <v>36.97937743</v>
      </c>
      <c r="EO30" s="20">
        <f t="shared" si="87"/>
        <v>33.804965200000005</v>
      </c>
      <c r="EP30" s="20"/>
      <c r="EQ30" s="20"/>
      <c r="ER30" s="20"/>
      <c r="ES30" s="20"/>
      <c r="ET30" s="20"/>
      <c r="EU30" s="20"/>
      <c r="EV30" s="20"/>
      <c r="EW30" s="20"/>
      <c r="EX30" s="20"/>
      <c r="EY30" s="20">
        <f t="shared" si="10"/>
        <v>120.62134835999998</v>
      </c>
      <c r="EZ30" s="574"/>
    </row>
    <row r="31" spans="2:156" x14ac:dyDescent="0.25">
      <c r="B31" s="691" t="s">
        <v>695</v>
      </c>
      <c r="C31" s="15">
        <v>5.5507148900000001</v>
      </c>
      <c r="D31" s="15">
        <v>7.6082152199999999</v>
      </c>
      <c r="E31" s="15">
        <v>5.6595372299999998</v>
      </c>
      <c r="F31" s="15">
        <v>22.276979749999999</v>
      </c>
      <c r="G31" s="15">
        <v>13.370742770000001</v>
      </c>
      <c r="H31" s="15">
        <v>12.091551429999999</v>
      </c>
      <c r="I31" s="15">
        <v>16.211142059999997</v>
      </c>
      <c r="J31" s="15">
        <v>23.105805289999999</v>
      </c>
      <c r="K31" s="15">
        <v>16.824266360000003</v>
      </c>
      <c r="L31" s="15">
        <v>20.700121630000002</v>
      </c>
      <c r="M31" s="15">
        <v>17.412560109999998</v>
      </c>
      <c r="N31" s="15">
        <v>27.311190620000001</v>
      </c>
      <c r="O31" s="15">
        <f t="shared" si="0"/>
        <v>188.12282735999997</v>
      </c>
      <c r="P31" s="16"/>
      <c r="Q31" s="15">
        <v>13.364086589999999</v>
      </c>
      <c r="R31" s="15">
        <v>8.5082825699999987</v>
      </c>
      <c r="S31" s="15">
        <v>9.7379572400000001</v>
      </c>
      <c r="T31" s="15">
        <v>8.7630396600000005</v>
      </c>
      <c r="U31" s="15">
        <v>16.177798370000001</v>
      </c>
      <c r="V31" s="15">
        <v>10.666581310000002</v>
      </c>
      <c r="W31" s="15">
        <v>18.408572660000001</v>
      </c>
      <c r="X31" s="15">
        <v>12.452937820000001</v>
      </c>
      <c r="Y31" s="15">
        <v>25.748133639999999</v>
      </c>
      <c r="Z31" s="15">
        <v>30.555768060000002</v>
      </c>
      <c r="AA31" s="15">
        <v>56.478655369999998</v>
      </c>
      <c r="AB31" s="15">
        <v>64.921976950000001</v>
      </c>
      <c r="AC31" s="15">
        <f t="shared" si="1"/>
        <v>275.78379023999997</v>
      </c>
      <c r="AD31" s="16"/>
      <c r="AE31" s="15">
        <v>13.98097267</v>
      </c>
      <c r="AF31" s="15">
        <v>20.1422174</v>
      </c>
      <c r="AG31" s="15">
        <v>12.540757229999999</v>
      </c>
      <c r="AH31" s="15">
        <v>14.287242979999998</v>
      </c>
      <c r="AI31" s="15">
        <v>18.938540720000002</v>
      </c>
      <c r="AJ31" s="15">
        <v>14.09442402</v>
      </c>
      <c r="AK31" s="15">
        <v>19.030772610000003</v>
      </c>
      <c r="AL31" s="15">
        <v>23.220054579999996</v>
      </c>
      <c r="AM31" s="15">
        <v>16.261045020000001</v>
      </c>
      <c r="AN31" s="15">
        <v>18.215480019999998</v>
      </c>
      <c r="AO31" s="15">
        <v>21.059187850000001</v>
      </c>
      <c r="AP31" s="15">
        <v>35.895459770000002</v>
      </c>
      <c r="AQ31" s="15">
        <f t="shared" si="2"/>
        <v>227.66615487000001</v>
      </c>
      <c r="AR31" s="16"/>
      <c r="AS31" s="15">
        <v>13.519733459999999</v>
      </c>
      <c r="AT31" s="15">
        <v>19.749303470000001</v>
      </c>
      <c r="AU31" s="15">
        <v>18.914038100000003</v>
      </c>
      <c r="AV31" s="15">
        <v>33.594811460000003</v>
      </c>
      <c r="AW31" s="15">
        <v>28.461151310000002</v>
      </c>
      <c r="AX31" s="15">
        <v>27.624710179999994</v>
      </c>
      <c r="AY31" s="15">
        <v>26.79032316</v>
      </c>
      <c r="AZ31" s="15">
        <v>27.403391430000003</v>
      </c>
      <c r="BA31" s="15">
        <v>28.173193509999997</v>
      </c>
      <c r="BB31" s="15">
        <v>26.134556580000002</v>
      </c>
      <c r="BC31" s="15">
        <v>26.606521330000003</v>
      </c>
      <c r="BD31" s="15">
        <v>64.607555989999994</v>
      </c>
      <c r="BE31" s="15">
        <f t="shared" si="3"/>
        <v>341.57928998</v>
      </c>
      <c r="BF31" s="16"/>
      <c r="BG31" s="15">
        <v>8.3970244100000002</v>
      </c>
      <c r="BH31" s="15">
        <v>10.546267820000001</v>
      </c>
      <c r="BI31" s="15">
        <v>20.976857949999999</v>
      </c>
      <c r="BJ31" s="15">
        <v>15.36336644</v>
      </c>
      <c r="BK31" s="15">
        <v>12.08286556</v>
      </c>
      <c r="BL31" s="15">
        <v>18.257186300000001</v>
      </c>
      <c r="BM31" s="15">
        <v>12.760282009999999</v>
      </c>
      <c r="BN31" s="15">
        <v>15.789528649999998</v>
      </c>
      <c r="BO31" s="15">
        <v>25.700770609999999</v>
      </c>
      <c r="BP31" s="15">
        <v>24.705543210000002</v>
      </c>
      <c r="BQ31" s="15">
        <v>27.558129610000002</v>
      </c>
      <c r="BR31" s="15">
        <v>52.104181379999993</v>
      </c>
      <c r="BS31" s="15">
        <f t="shared" si="4"/>
        <v>244.24200395</v>
      </c>
      <c r="BT31" s="16"/>
      <c r="BU31" s="15">
        <v>10.26622143</v>
      </c>
      <c r="BV31" s="15">
        <v>5.8143633600000006</v>
      </c>
      <c r="BW31" s="15">
        <v>20.39097872</v>
      </c>
      <c r="BX31" s="15">
        <v>15.74661901</v>
      </c>
      <c r="BY31" s="15">
        <v>14.12727887</v>
      </c>
      <c r="BZ31" s="15">
        <v>13.29381463</v>
      </c>
      <c r="CA31" s="15">
        <v>18.595190719999998</v>
      </c>
      <c r="CB31" s="15">
        <v>21.1018668</v>
      </c>
      <c r="CC31" s="15">
        <v>23.641603189999998</v>
      </c>
      <c r="CD31" s="15">
        <v>18.51755455</v>
      </c>
      <c r="CE31" s="15">
        <v>17.337887970000001</v>
      </c>
      <c r="CF31" s="15">
        <v>72.853246660000011</v>
      </c>
      <c r="CG31" s="15">
        <f t="shared" si="5"/>
        <v>251.68662590999998</v>
      </c>
      <c r="CH31" s="16"/>
      <c r="CI31" s="15">
        <v>14.869514410000001</v>
      </c>
      <c r="CJ31" s="15">
        <v>9.1002779899999986</v>
      </c>
      <c r="CK31" s="15">
        <v>23.409517659999999</v>
      </c>
      <c r="CL31" s="15">
        <v>21.707583639999996</v>
      </c>
      <c r="CM31" s="15">
        <v>10.489696</v>
      </c>
      <c r="CN31" s="15">
        <v>12.273839250000002</v>
      </c>
      <c r="CO31" s="15">
        <v>15.54718491</v>
      </c>
      <c r="CP31" s="15">
        <v>17.46819056</v>
      </c>
      <c r="CQ31" s="15">
        <v>12.651154750000002</v>
      </c>
      <c r="CR31" s="15">
        <v>15.6717195</v>
      </c>
      <c r="CS31" s="15">
        <v>22.362324670000003</v>
      </c>
      <c r="CT31" s="15">
        <v>117.64298144999999</v>
      </c>
      <c r="CU31" s="15">
        <f t="shared" si="6"/>
        <v>293.19398478999994</v>
      </c>
      <c r="CV31" s="16"/>
      <c r="CW31" s="15">
        <v>11.721771079999998</v>
      </c>
      <c r="CX31" s="15">
        <v>25.4640095</v>
      </c>
      <c r="CY31" s="15">
        <v>10.084169260000001</v>
      </c>
      <c r="CZ31" s="15">
        <v>0.99248373000000001</v>
      </c>
      <c r="DA31" s="15">
        <v>1.1575315899999998</v>
      </c>
      <c r="DB31" s="15">
        <v>0.53632413000000001</v>
      </c>
      <c r="DC31" s="15">
        <v>12.05482024</v>
      </c>
      <c r="DD31" s="15">
        <v>11.621464420000001</v>
      </c>
      <c r="DE31" s="15">
        <v>46.196651230000001</v>
      </c>
      <c r="DF31" s="15">
        <v>45.207441370000005</v>
      </c>
      <c r="DG31" s="15">
        <v>46.013665000000003</v>
      </c>
      <c r="DH31" s="15">
        <v>93.360700099999988</v>
      </c>
      <c r="DI31" s="15">
        <f t="shared" si="7"/>
        <v>304.41103164999998</v>
      </c>
      <c r="DJ31" s="16"/>
      <c r="DK31" s="15">
        <v>25.980013679999999</v>
      </c>
      <c r="DL31" s="15">
        <v>46.69369889</v>
      </c>
      <c r="DM31" s="15">
        <v>95.946257779999996</v>
      </c>
      <c r="DN31" s="15">
        <v>25.137417420000002</v>
      </c>
      <c r="DO31" s="15">
        <v>41.680448519999999</v>
      </c>
      <c r="DP31" s="15">
        <v>62.693770530000002</v>
      </c>
      <c r="DQ31" s="15">
        <v>26.47010753</v>
      </c>
      <c r="DR31" s="15">
        <v>13.925675879999998</v>
      </c>
      <c r="DS31" s="15">
        <v>27.346034360000012</v>
      </c>
      <c r="DT31" s="15">
        <v>22.704982610000002</v>
      </c>
      <c r="DU31" s="15">
        <v>29.070602400000002</v>
      </c>
      <c r="DV31" s="15">
        <v>38.17867768</v>
      </c>
      <c r="DW31" s="15">
        <f t="shared" si="8"/>
        <v>455.82768728000002</v>
      </c>
      <c r="DX31" s="16"/>
      <c r="DY31" s="15">
        <v>14.15756419</v>
      </c>
      <c r="DZ31" s="15">
        <v>23.317719929999999</v>
      </c>
      <c r="EA31" s="15">
        <v>26.514658179999994</v>
      </c>
      <c r="EB31" s="15">
        <v>15.74113816</v>
      </c>
      <c r="EC31" s="15">
        <v>22.153528419999997</v>
      </c>
      <c r="ED31" s="15">
        <v>28.696389800000002</v>
      </c>
      <c r="EE31" s="15">
        <v>26.228393300000004</v>
      </c>
      <c r="EF31" s="15">
        <v>23.387970760000002</v>
      </c>
      <c r="EG31" s="15">
        <v>41.753352570000004</v>
      </c>
      <c r="EH31" s="15">
        <v>22.848014239999998</v>
      </c>
      <c r="EI31" s="15">
        <v>23.729449049999999</v>
      </c>
      <c r="EJ31" s="15">
        <v>46.196279090000004</v>
      </c>
      <c r="EK31" s="15">
        <f t="shared" si="9"/>
        <v>314.72445769000001</v>
      </c>
      <c r="EL31" s="16"/>
      <c r="EM31" s="15">
        <v>49.837005729999994</v>
      </c>
      <c r="EN31" s="15">
        <v>36.97937743</v>
      </c>
      <c r="EO31" s="15">
        <v>33.804965200000005</v>
      </c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120.62134835999998</v>
      </c>
      <c r="EZ31" s="16"/>
    </row>
    <row r="32" spans="2:156" ht="15.75" x14ac:dyDescent="0.25">
      <c r="B32" s="690" t="s">
        <v>40</v>
      </c>
      <c r="C32" s="20">
        <f>+C33+C38+C39+C35</f>
        <v>-122.01329572919987</v>
      </c>
      <c r="D32" s="20">
        <f t="shared" ref="D32" si="88">+D33+D38+D39+D35</f>
        <v>7.4232420891994959</v>
      </c>
      <c r="E32" s="20">
        <f t="shared" ref="E32" si="89">+E33+E38+E39+E35</f>
        <v>31.286064320000285</v>
      </c>
      <c r="F32" s="20">
        <f t="shared" ref="F32" si="90">+F33+F38+F39+F35</f>
        <v>47.0123213299998</v>
      </c>
      <c r="G32" s="20">
        <f t="shared" ref="G32" si="91">+G33+G38+G39+G35</f>
        <v>-7.8155734799998129</v>
      </c>
      <c r="H32" s="20">
        <f t="shared" ref="H32" si="92">+H33+H38+H39+H35</f>
        <v>-37.967894019999569</v>
      </c>
      <c r="I32" s="20">
        <f t="shared" ref="I32" si="93">+I33+I38+I39+I35</f>
        <v>-14.135094030000067</v>
      </c>
      <c r="J32" s="20">
        <f t="shared" ref="J32" si="94">+J33+J38+J39+J35</f>
        <v>-2.9445746100003793</v>
      </c>
      <c r="K32" s="20">
        <f t="shared" ref="K32" si="95">+K33+K38+K39+K35</f>
        <v>-80.254098819999768</v>
      </c>
      <c r="L32" s="20">
        <f t="shared" ref="L32" si="96">+L33+L38+L39+L35</f>
        <v>2.7813042617994306</v>
      </c>
      <c r="M32" s="20">
        <f t="shared" ref="M32" si="97">+M33+M38+M39+M35</f>
        <v>48.568886712499406</v>
      </c>
      <c r="N32" s="20">
        <f t="shared" ref="N32" si="98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99">+R33+R38+R39+R35</f>
        <v>14.876469009999894</v>
      </c>
      <c r="S32" s="20">
        <f t="shared" ref="S32" si="100">+S33+S38+S39+S35</f>
        <v>-10.501003729999981</v>
      </c>
      <c r="T32" s="20">
        <f t="shared" ref="T32" si="101">+T33+T38+T39+T35</f>
        <v>-17.138383263800097</v>
      </c>
      <c r="U32" s="20">
        <f t="shared" ref="U32" si="102">+U33+U38+U39+U35</f>
        <v>-5.3741388299999908</v>
      </c>
      <c r="V32" s="20">
        <f t="shared" ref="V32" si="103">+V33+V38+V39+V35</f>
        <v>95.815622033999233</v>
      </c>
      <c r="W32" s="20">
        <f t="shared" ref="W32" si="104">+W33+W38+W39+W35</f>
        <v>-77.537608899998943</v>
      </c>
      <c r="X32" s="20">
        <f t="shared" ref="X32" si="105">+X33+X38+X39+X35</f>
        <v>-16.490954850000257</v>
      </c>
      <c r="Y32" s="20">
        <f t="shared" ref="Y32" si="106">+Y33+Y38+Y39+Y35</f>
        <v>4.1352877500000673</v>
      </c>
      <c r="Z32" s="20">
        <f t="shared" ref="Z32" si="107">+Z33+Z38+Z39+Z35</f>
        <v>-26.095063979000997</v>
      </c>
      <c r="AA32" s="20">
        <f t="shared" ref="AA32" si="108">+AA33+AA38+AA39+AA35</f>
        <v>1.5013283800015067</v>
      </c>
      <c r="AB32" s="20">
        <f t="shared" ref="AB32" si="109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10">+AF33+AF38+AF39+AF35</f>
        <v>-21.938869839999953</v>
      </c>
      <c r="AG32" s="20">
        <f t="shared" ref="AG32" si="111">+AG33+AG38+AG39+AG35</f>
        <v>-213.47281488999988</v>
      </c>
      <c r="AH32" s="20">
        <f t="shared" ref="AH32" si="112">+AH33+AH38+AH39+AH35</f>
        <v>62.986119240000569</v>
      </c>
      <c r="AI32" s="20">
        <f t="shared" ref="AI32" si="113">+AI33+AI38+AI39+AI35</f>
        <v>-40.993414270000088</v>
      </c>
      <c r="AJ32" s="20">
        <f t="shared" ref="AJ32" si="114">+AJ33+AJ38+AJ39+AJ35</f>
        <v>-11.557595540000147</v>
      </c>
      <c r="AK32" s="20">
        <f t="shared" ref="AK32" si="115">+AK33+AK38+AK39+AK35</f>
        <v>-109.24104052000025</v>
      </c>
      <c r="AL32" s="20">
        <f t="shared" ref="AL32" si="116">+AL33+AL38+AL39+AL35</f>
        <v>169.11657082000073</v>
      </c>
      <c r="AM32" s="20">
        <f t="shared" ref="AM32" si="117">+AM33+AM38+AM39+AM35</f>
        <v>-72.559384420000697</v>
      </c>
      <c r="AN32" s="20">
        <f t="shared" ref="AN32" si="118">+AN33+AN38+AN39+AN35</f>
        <v>-36.6397123699996</v>
      </c>
      <c r="AO32" s="20">
        <f t="shared" ref="AO32" si="119">+AO33+AO38+AO39+AO35</f>
        <v>13.712629829999347</v>
      </c>
      <c r="AP32" s="20">
        <f t="shared" ref="AP32" si="120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21">+AT33+AT38+AT39+AT35</f>
        <v>266.74025158999996</v>
      </c>
      <c r="AU32" s="20">
        <f t="shared" ref="AU32" si="122">+AU33+AU38+AU39+AU35</f>
        <v>-92.502651279999682</v>
      </c>
      <c r="AV32" s="20">
        <f t="shared" ref="AV32" si="123">+AV33+AV38+AV39+AV35</f>
        <v>-67.667235640000001</v>
      </c>
      <c r="AW32" s="20">
        <f t="shared" ref="AW32" si="124">+AW33+AW38+AW39+AW35</f>
        <v>-17.419662419999916</v>
      </c>
      <c r="AX32" s="20">
        <f t="shared" ref="AX32" si="125">+AX33+AX38+AX39+AX35</f>
        <v>-15.698931590001285</v>
      </c>
      <c r="AY32" s="20">
        <f t="shared" ref="AY32" si="126">+AY33+AY38+AY39+AY35</f>
        <v>-0.5540361799995619</v>
      </c>
      <c r="AZ32" s="20">
        <f t="shared" ref="AZ32" si="127">+AZ33+AZ38+AZ39+AZ35</f>
        <v>24.138302660000157</v>
      </c>
      <c r="BA32" s="20">
        <f t="shared" ref="BA32" si="128">+BA33+BA38+BA39+BA35</f>
        <v>-1.5135633299990947</v>
      </c>
      <c r="BB32" s="20">
        <f t="shared" ref="BB32" si="129">+BB33+BB38+BB39+BB35</f>
        <v>41.296647919999693</v>
      </c>
      <c r="BC32" s="20">
        <f t="shared" ref="BC32" si="130">+BC33+BC38+BC39+BC35</f>
        <v>53.17751473000061</v>
      </c>
      <c r="BD32" s="20">
        <f t="shared" ref="BD32" si="131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32">+BH33+BH38+BH39+BH35</f>
        <v>-123.53643204999946</v>
      </c>
      <c r="BI32" s="20">
        <f t="shared" ref="BI32" si="133">+BI33+BI38+BI39+BI35</f>
        <v>-43.008640510000035</v>
      </c>
      <c r="BJ32" s="20">
        <f t="shared" ref="BJ32" si="134">+BJ33+BJ38+BJ39+BJ35</f>
        <v>-9.2927700004175051E-3</v>
      </c>
      <c r="BK32" s="20">
        <f t="shared" ref="BK32" si="135">+BK33+BK38+BK39+BK35</f>
        <v>-9.7057541799997509</v>
      </c>
      <c r="BL32" s="20">
        <f t="shared" ref="BL32" si="136">+BL33+BL38+BL39+BL35</f>
        <v>-59.579330340000212</v>
      </c>
      <c r="BM32" s="20">
        <f t="shared" ref="BM32" si="137">+BM33+BM38+BM39+BM35</f>
        <v>-39.710372320000189</v>
      </c>
      <c r="BN32" s="20">
        <f t="shared" ref="BN32" si="138">+BN33+BN38+BN39+BN35</f>
        <v>-11.79093531999942</v>
      </c>
      <c r="BO32" s="20">
        <f t="shared" ref="BO32" si="139">+BO33+BO38+BO39+BO35</f>
        <v>-70.859365370000702</v>
      </c>
      <c r="BP32" s="20">
        <f t="shared" ref="BP32" si="140">+BP33+BP38+BP39+BP35</f>
        <v>17.361115889999081</v>
      </c>
      <c r="BQ32" s="20">
        <f t="shared" ref="BQ32" si="141">+BQ33+BQ38+BQ39+BQ35</f>
        <v>35.378199310001001</v>
      </c>
      <c r="BR32" s="20">
        <f t="shared" ref="BR32" si="142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43">+BV33+BV38+BV39+BV35</f>
        <v>14.828506820000108</v>
      </c>
      <c r="BW32" s="20">
        <f t="shared" ref="BW32" si="144">+BW33+BW38+BW39+BW35</f>
        <v>-169.92933360000069</v>
      </c>
      <c r="BX32" s="20">
        <f t="shared" ref="BX32" si="145">+BX33+BX38+BX39+BX35</f>
        <v>-88.318774409999079</v>
      </c>
      <c r="BY32" s="20">
        <f t="shared" ref="BY32" si="146">+BY33+BY38+BY39+BY35</f>
        <v>-87.40265385700053</v>
      </c>
      <c r="BZ32" s="20">
        <f t="shared" ref="BZ32" si="147">+BZ33+BZ38+BZ39+BZ35</f>
        <v>28.094431025999864</v>
      </c>
      <c r="CA32" s="20">
        <f t="shared" ref="CA32" si="148">+CA33+CA38+CA39+CA35</f>
        <v>122.47610941300083</v>
      </c>
      <c r="CB32" s="20">
        <f t="shared" ref="CB32" si="149">+CB33+CB38+CB39+CB35</f>
        <v>-26.775783549998909</v>
      </c>
      <c r="CC32" s="20">
        <f t="shared" ref="CC32" si="150">+CC33+CC38+CC39+CC35</f>
        <v>237.22945737999891</v>
      </c>
      <c r="CD32" s="20">
        <f t="shared" ref="CD32" si="151">+CD33+CD38+CD39+CD35</f>
        <v>-27.150076859998919</v>
      </c>
      <c r="CE32" s="20">
        <f t="shared" ref="CE32" si="152">+CE33+CE38+CE39+CE35</f>
        <v>-3.0091867600012847</v>
      </c>
      <c r="CF32" s="20">
        <f t="shared" ref="CF32" si="153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54">+CJ33+CJ38+CJ39+CJ35</f>
        <v>-10.159204929999859</v>
      </c>
      <c r="CK32" s="20">
        <f t="shared" ref="CK32" si="155">+CK33+CK38+CK39+CK35</f>
        <v>-27.847858410000029</v>
      </c>
      <c r="CL32" s="20">
        <f t="shared" ref="CL32" si="156">+CL33+CL38+CL39+CL35</f>
        <v>25.37781040999921</v>
      </c>
      <c r="CM32" s="20">
        <f t="shared" ref="CM32" si="157">+CM33+CM38+CM39+CM35</f>
        <v>29.673834300001111</v>
      </c>
      <c r="CN32" s="20">
        <f t="shared" ref="CN32" si="158">+CN33+CN38+CN39+CN35</f>
        <v>26.728054879999284</v>
      </c>
      <c r="CO32" s="20">
        <f t="shared" ref="CO32" si="159">+CO33+CO38+CO39+CO35</f>
        <v>80.606406923000122</v>
      </c>
      <c r="CP32" s="20">
        <f t="shared" ref="CP32" si="160">+CP33+CP38+CP39+CP35</f>
        <v>-96.840949570000447</v>
      </c>
      <c r="CQ32" s="20">
        <f t="shared" ref="CQ32" si="161">+CQ33+CQ38+CQ39+CQ35</f>
        <v>-215.71583707000025</v>
      </c>
      <c r="CR32" s="20">
        <f t="shared" ref="CR32" si="162">+CR33+CR38+CR39+CR35</f>
        <v>191.54956505200019</v>
      </c>
      <c r="CS32" s="20">
        <f t="shared" ref="CS32" si="163">+CS33+CS38+CS39+CS35</f>
        <v>107.64422997000023</v>
      </c>
      <c r="CT32" s="20">
        <f t="shared" ref="CT32" si="164">+CT33+CT38+CT39+CT35</f>
        <v>-292.11194917999995</v>
      </c>
      <c r="CU32" s="20">
        <f t="shared" si="6"/>
        <v>-330.07629252900017</v>
      </c>
      <c r="CV32" s="574"/>
      <c r="CW32" s="20">
        <f>+CW33+CW38+CW39+CW35</f>
        <v>167.44443917000021</v>
      </c>
      <c r="CX32" s="20">
        <f t="shared" ref="CX32" si="165">+CX33+CX38+CX39+CX35</f>
        <v>-100.51958138000016</v>
      </c>
      <c r="CY32" s="20">
        <f t="shared" ref="CY32" si="166">+CY33+CY38+CY39+CY35</f>
        <v>-85.280872699999676</v>
      </c>
      <c r="CZ32" s="20">
        <f t="shared" ref="CZ32" si="167">+CZ33+CZ38+CZ39+CZ35</f>
        <v>-22.798007169999696</v>
      </c>
      <c r="DA32" s="20">
        <f t="shared" ref="DA32" si="168">+DA33+DA38+DA39+DA35</f>
        <v>-576.01559347100056</v>
      </c>
      <c r="DB32" s="20">
        <f t="shared" ref="DB32" si="169">+DB33+DB38+DB39+DB35</f>
        <v>-31.026604709999447</v>
      </c>
      <c r="DC32" s="20">
        <f t="shared" ref="DC32" si="170">+DC33+DC38+DC39+DC35</f>
        <v>-3.5776243270004437</v>
      </c>
      <c r="DD32" s="20">
        <f t="shared" ref="DD32" si="171">+DD33+DD38+DD39+DD35</f>
        <v>-146.64584655999977</v>
      </c>
      <c r="DE32" s="20">
        <f t="shared" ref="DE32" si="172">+DE33+DE38+DE39+DE35</f>
        <v>61.612148400000443</v>
      </c>
      <c r="DF32" s="20">
        <f t="shared" ref="DF32" si="173">+DF33+DF38+DF39+DF35</f>
        <v>258.85904551000073</v>
      </c>
      <c r="DG32" s="20">
        <f t="shared" ref="DG32" si="174">+DG33+DG38+DG39+DG35</f>
        <v>6.9450694199976155</v>
      </c>
      <c r="DH32" s="20">
        <f t="shared" ref="DH32" si="175">+DH33+DH38+DH39+DH35</f>
        <v>244.35617872090069</v>
      </c>
      <c r="DI32" s="20">
        <f t="shared" si="7"/>
        <v>-226.64724909710003</v>
      </c>
      <c r="DJ32" s="574"/>
      <c r="DK32" s="20">
        <f>+DK33+DK38+DK39+DK35</f>
        <v>-282.23969467090018</v>
      </c>
      <c r="DL32" s="20">
        <f t="shared" ref="DL32" si="176">+DL33+DL38+DL39+DL35</f>
        <v>-47.024620579999748</v>
      </c>
      <c r="DM32" s="20">
        <f t="shared" ref="DM32" si="177">+DM33+DM38+DM39+DM35</f>
        <v>165.90865391999881</v>
      </c>
      <c r="DN32" s="20">
        <f t="shared" ref="DN32" si="178">+DN33+DN38+DN39+DN35</f>
        <v>-26.962651189998908</v>
      </c>
      <c r="DO32" s="20">
        <f t="shared" ref="DO32" si="179">+DO33+DO38+DO39+DO35</f>
        <v>41.628650059999188</v>
      </c>
      <c r="DP32" s="20">
        <f t="shared" ref="DP32" si="180">+DP33+DP38+DP39+DP35</f>
        <v>-81.415873359999296</v>
      </c>
      <c r="DQ32" s="20">
        <f t="shared" ref="DQ32" si="181">+DQ33+DQ38+DQ39+DQ35</f>
        <v>-24.975602817001366</v>
      </c>
      <c r="DR32" s="20">
        <f t="shared" ref="DR32" si="182">+DR33+DR38+DR39+DR35</f>
        <v>-50.312020089999486</v>
      </c>
      <c r="DS32" s="20">
        <f t="shared" ref="DS32" si="183">+DS33+DS38+DS39+DS35</f>
        <v>174.78707954559991</v>
      </c>
      <c r="DT32" s="20">
        <f t="shared" ref="DT32" si="184">+DT33+DT38+DT39+DT35</f>
        <v>-187.83075027999621</v>
      </c>
      <c r="DU32" s="20">
        <f t="shared" ref="DU32" si="185">+DU33+DU38+DU39+DU35</f>
        <v>25.080005242000688</v>
      </c>
      <c r="DV32" s="20">
        <f t="shared" ref="DV32" si="186">+DV33+DV38+DV39+DV35</f>
        <v>42.343150759996519</v>
      </c>
      <c r="DW32" s="20">
        <f t="shared" si="8"/>
        <v>-251.01367346030005</v>
      </c>
      <c r="DX32" s="574"/>
      <c r="DY32" s="20">
        <f>+DY33+DY38+DY39+DY35</f>
        <v>247.97418303799995</v>
      </c>
      <c r="DZ32" s="20">
        <f t="shared" ref="DZ32" si="187">+DZ33+DZ38+DZ39+DZ35</f>
        <v>-223.22701989499981</v>
      </c>
      <c r="EA32" s="20">
        <f t="shared" ref="EA32" si="188">+EA33+EA38+EA39+EA35</f>
        <v>-8.0591186999996829</v>
      </c>
      <c r="EB32" s="20">
        <f t="shared" ref="EB32" si="189">+EB33+EB38+EB39+EB35</f>
        <v>18.238107520000398</v>
      </c>
      <c r="EC32" s="20">
        <f t="shared" ref="EC32" si="190">+EC33+EC38+EC39+EC35</f>
        <v>186.85787697000009</v>
      </c>
      <c r="ED32" s="20">
        <f t="shared" ref="ED32" si="191">+ED33+ED38+ED39+ED35</f>
        <v>-229.29765705000042</v>
      </c>
      <c r="EE32" s="20">
        <f t="shared" ref="EE32" si="192">+EE33+EE38+EE39+EE35</f>
        <v>17.311734339998953</v>
      </c>
      <c r="EF32" s="20">
        <f t="shared" ref="EF32" si="193">+EF33+EF38+EF39+EF35</f>
        <v>-19.424679150001204</v>
      </c>
      <c r="EG32" s="20">
        <f t="shared" ref="EG32" si="194">+EG33+EG38+EG39+EG35</f>
        <v>-34.014280579997759</v>
      </c>
      <c r="EH32" s="20">
        <f t="shared" ref="EH32" si="195">+EH33+EH38+EH39+EH35</f>
        <v>-29.145123060000333</v>
      </c>
      <c r="EI32" s="20">
        <f t="shared" ref="EI32" si="196">+EI33+EI38+EI39+EI35</f>
        <v>34.934611139998395</v>
      </c>
      <c r="EJ32" s="20">
        <f t="shared" ref="EJ32" si="197">+EJ33+EJ38+EJ39+EJ35</f>
        <v>-15.56503559999835</v>
      </c>
      <c r="EK32" s="20">
        <f t="shared" si="9"/>
        <v>-53.416401026999779</v>
      </c>
      <c r="EL32" s="574"/>
      <c r="EM32" s="20">
        <f>+EM33+EM38+EM39+EM35</f>
        <v>271.91969319000003</v>
      </c>
      <c r="EN32" s="20">
        <f t="shared" ref="EN32" si="198">+EN33+EN38+EN39+EN35</f>
        <v>-384.59173327000002</v>
      </c>
      <c r="EO32" s="20">
        <f t="shared" ref="EO32" si="199">+EO33+EO38+EO39+EO35</f>
        <v>15.437087064999769</v>
      </c>
      <c r="EP32" s="20"/>
      <c r="EQ32" s="20"/>
      <c r="ER32" s="20"/>
      <c r="ES32" s="20"/>
      <c r="ET32" s="20"/>
      <c r="EU32" s="20"/>
      <c r="EV32" s="20"/>
      <c r="EW32" s="20"/>
      <c r="EX32" s="20"/>
      <c r="EY32" s="20">
        <f t="shared" si="10"/>
        <v>-97.234953015000215</v>
      </c>
      <c r="EZ32" s="574"/>
    </row>
    <row r="33" spans="2:156" x14ac:dyDescent="0.25">
      <c r="B33" s="692" t="s">
        <v>99</v>
      </c>
      <c r="C33" s="15">
        <v>-139.41003696416277</v>
      </c>
      <c r="D33" s="15">
        <v>9.8032420891994914</v>
      </c>
      <c r="E33" s="15">
        <v>27.696064320000289</v>
      </c>
      <c r="F33" s="15">
        <v>57.802321329999799</v>
      </c>
      <c r="G33" s="15">
        <v>-22.102939529999812</v>
      </c>
      <c r="H33" s="15">
        <v>-37.967894019999569</v>
      </c>
      <c r="I33" s="15">
        <v>-13.965094030000069</v>
      </c>
      <c r="J33" s="15">
        <v>0.44542538999962145</v>
      </c>
      <c r="K33" s="15">
        <v>-88.794098819999761</v>
      </c>
      <c r="L33" s="15">
        <v>2.0413042617994286</v>
      </c>
      <c r="M33" s="15">
        <v>52.04888671249941</v>
      </c>
      <c r="N33" s="15">
        <v>74.623031720000427</v>
      </c>
      <c r="O33" s="15">
        <f t="shared" si="0"/>
        <v>-77.779787540663506</v>
      </c>
      <c r="P33" s="16"/>
      <c r="Q33" s="15">
        <v>-56.221421403799951</v>
      </c>
      <c r="R33" s="15">
        <v>18.346469009999897</v>
      </c>
      <c r="S33" s="15">
        <v>-11.961003729999982</v>
      </c>
      <c r="T33" s="15">
        <v>-16.378383263800096</v>
      </c>
      <c r="U33" s="15">
        <v>-1.4441388299999907</v>
      </c>
      <c r="V33" s="15">
        <v>100.58562203399923</v>
      </c>
      <c r="W33" s="15">
        <v>-86.557608899998939</v>
      </c>
      <c r="X33" s="15">
        <v>-16.990954850000257</v>
      </c>
      <c r="Y33" s="15">
        <v>5.8952877500000653</v>
      </c>
      <c r="Z33" s="15">
        <v>-18.945063979000999</v>
      </c>
      <c r="AA33" s="15">
        <v>-10.13867161999849</v>
      </c>
      <c r="AB33" s="15">
        <v>98.25860987134979</v>
      </c>
      <c r="AC33" s="15">
        <f t="shared" si="1"/>
        <v>4.4487420887502651</v>
      </c>
      <c r="AD33" s="16"/>
      <c r="AE33" s="15">
        <v>-89.279969210000203</v>
      </c>
      <c r="AF33" s="15">
        <v>-74.188869839999953</v>
      </c>
      <c r="AG33" s="15">
        <v>-217.48281488999987</v>
      </c>
      <c r="AH33" s="15">
        <v>56.426119240000567</v>
      </c>
      <c r="AI33" s="15">
        <v>-35.163414270000082</v>
      </c>
      <c r="AJ33" s="15">
        <v>-13.017595540000148</v>
      </c>
      <c r="AK33" s="15">
        <v>-103.11104052000026</v>
      </c>
      <c r="AL33" s="15">
        <v>167.30657082000073</v>
      </c>
      <c r="AM33" s="15">
        <v>-85.129384420000704</v>
      </c>
      <c r="AN33" s="15">
        <v>-43.619712369999604</v>
      </c>
      <c r="AO33" s="15">
        <v>18.842629829999346</v>
      </c>
      <c r="AP33" s="15">
        <v>-391.61671854676189</v>
      </c>
      <c r="AQ33" s="15">
        <f t="shared" si="2"/>
        <v>-810.03419971676203</v>
      </c>
      <c r="AR33" s="16"/>
      <c r="AS33" s="15">
        <v>35.201754740000219</v>
      </c>
      <c r="AT33" s="15">
        <v>224.45391825999997</v>
      </c>
      <c r="AU33" s="15">
        <v>-99.702651279999685</v>
      </c>
      <c r="AV33" s="15">
        <v>-66.687235639999997</v>
      </c>
      <c r="AW33" s="15">
        <v>-18.259662419999916</v>
      </c>
      <c r="AX33" s="15">
        <v>8.971068409998713</v>
      </c>
      <c r="AY33" s="15">
        <v>-8.0540361799995619</v>
      </c>
      <c r="AZ33" s="15">
        <v>36.65830266000016</v>
      </c>
      <c r="BA33" s="15">
        <v>2.5964366700009047</v>
      </c>
      <c r="BB33" s="15">
        <v>28.006647919999693</v>
      </c>
      <c r="BC33" s="15">
        <v>44.717514730000609</v>
      </c>
      <c r="BD33" s="15">
        <v>-75.110378610000851</v>
      </c>
      <c r="BE33" s="15">
        <f t="shared" si="3"/>
        <v>112.79167926000028</v>
      </c>
      <c r="BF33" s="16"/>
      <c r="BG33" s="15">
        <v>163.54314016999945</v>
      </c>
      <c r="BH33" s="15">
        <v>-118.95643204999946</v>
      </c>
      <c r="BI33" s="15">
        <v>-50.158640510000033</v>
      </c>
      <c r="BJ33" s="15">
        <v>-20.474626100000414</v>
      </c>
      <c r="BK33" s="15">
        <v>6.1636886300002489</v>
      </c>
      <c r="BL33" s="15">
        <v>-54.229330340000217</v>
      </c>
      <c r="BM33" s="15">
        <v>-41.120372320000186</v>
      </c>
      <c r="BN33" s="15">
        <v>-17.710935319999418</v>
      </c>
      <c r="BO33" s="15">
        <v>-62.269365370000706</v>
      </c>
      <c r="BP33" s="15">
        <v>23.061115889999083</v>
      </c>
      <c r="BQ33" s="15">
        <v>52.038199310000998</v>
      </c>
      <c r="BR33" s="15">
        <v>-61.754218199997901</v>
      </c>
      <c r="BS33" s="15">
        <f t="shared" si="4"/>
        <v>-181.86777620999854</v>
      </c>
      <c r="BT33" s="16"/>
      <c r="BU33" s="15">
        <v>74.706098820000079</v>
      </c>
      <c r="BV33" s="15">
        <v>31.807907110000109</v>
      </c>
      <c r="BW33" s="15">
        <v>-177.01933360000069</v>
      </c>
      <c r="BX33" s="15">
        <v>-87.268774409999082</v>
      </c>
      <c r="BY33" s="15">
        <v>-120.64116827700053</v>
      </c>
      <c r="BZ33" s="15">
        <v>29.484431025999864</v>
      </c>
      <c r="CA33" s="15">
        <v>124.86610941300083</v>
      </c>
      <c r="CB33" s="15">
        <v>-51.174932559998908</v>
      </c>
      <c r="CC33" s="15">
        <v>234.22945737999891</v>
      </c>
      <c r="CD33" s="15">
        <v>-35.68007685999892</v>
      </c>
      <c r="CE33" s="15">
        <v>43.830813239998712</v>
      </c>
      <c r="CF33" s="15">
        <v>5.5451889999166892E-2</v>
      </c>
      <c r="CG33" s="15">
        <f t="shared" si="5"/>
        <v>67.195983171999544</v>
      </c>
      <c r="CH33" s="16"/>
      <c r="CI33" s="15">
        <v>-146.41039490399984</v>
      </c>
      <c r="CJ33" s="15">
        <v>-8.8692049299998601</v>
      </c>
      <c r="CK33" s="15">
        <v>-29.877858410000027</v>
      </c>
      <c r="CL33" s="15">
        <v>26.907810409999207</v>
      </c>
      <c r="CM33" s="15">
        <v>-3.1275056999988871</v>
      </c>
      <c r="CN33" s="15">
        <v>22.228054879999284</v>
      </c>
      <c r="CO33" s="15">
        <v>80.336406923000126</v>
      </c>
      <c r="CP33" s="15">
        <v>-99.700949570000446</v>
      </c>
      <c r="CQ33" s="15">
        <v>-214.53583707000024</v>
      </c>
      <c r="CR33" s="15">
        <v>186.74956505200018</v>
      </c>
      <c r="CS33" s="15">
        <v>110.37422997000023</v>
      </c>
      <c r="CT33" s="15">
        <v>-290.10194917999996</v>
      </c>
      <c r="CU33" s="15">
        <f t="shared" si="6"/>
        <v>-366.02763252900019</v>
      </c>
      <c r="CV33" s="16"/>
      <c r="CW33" s="15">
        <v>163.0444391700002</v>
      </c>
      <c r="CX33" s="15">
        <v>-19.707236419646797</v>
      </c>
      <c r="CY33" s="15">
        <v>-90.330872699999674</v>
      </c>
      <c r="CZ33" s="15">
        <v>-17.519904800973769</v>
      </c>
      <c r="DA33" s="15">
        <v>-584.1496420910006</v>
      </c>
      <c r="DB33" s="15">
        <v>-35.933562549999444</v>
      </c>
      <c r="DC33" s="15">
        <v>-2.187624327000445</v>
      </c>
      <c r="DD33" s="15">
        <v>-153.09601464999977</v>
      </c>
      <c r="DE33" s="15">
        <v>73.442038038996301</v>
      </c>
      <c r="DF33" s="15">
        <v>272.43419481807581</v>
      </c>
      <c r="DG33" s="15">
        <v>49.695544576803073</v>
      </c>
      <c r="DH33" s="15">
        <v>303.25471439421477</v>
      </c>
      <c r="DI33" s="15">
        <f t="shared" si="7"/>
        <v>-41.053926540530369</v>
      </c>
      <c r="DJ33" s="16"/>
      <c r="DK33" s="15">
        <v>-280.93969467090017</v>
      </c>
      <c r="DL33" s="15">
        <v>-26.855779949999754</v>
      </c>
      <c r="DM33" s="15">
        <v>139.31696409999884</v>
      </c>
      <c r="DN33" s="15">
        <v>35.773232581914023</v>
      </c>
      <c r="DO33" s="15">
        <v>158.91386412194595</v>
      </c>
      <c r="DP33" s="15">
        <v>-99.927577849999295</v>
      </c>
      <c r="DQ33" s="15">
        <v>-23.610613817001369</v>
      </c>
      <c r="DR33" s="15">
        <v>-45.064093309999485</v>
      </c>
      <c r="DS33" s="15">
        <v>175.30371054559993</v>
      </c>
      <c r="DT33" s="15">
        <v>-199.1833905799962</v>
      </c>
      <c r="DU33" s="15">
        <v>27.542775772000684</v>
      </c>
      <c r="DV33" s="15">
        <v>75.223265146454395</v>
      </c>
      <c r="DW33" s="15">
        <f t="shared" si="8"/>
        <v>-63.507337909982482</v>
      </c>
      <c r="DX33" s="16"/>
      <c r="DY33" s="15">
        <v>252.51164003799994</v>
      </c>
      <c r="DZ33" s="15">
        <v>-226.9644388949998</v>
      </c>
      <c r="EA33" s="15">
        <v>-13.190881699999686</v>
      </c>
      <c r="EB33" s="15">
        <v>-44.247245549999604</v>
      </c>
      <c r="EC33" s="15">
        <v>185.75191497000009</v>
      </c>
      <c r="ED33" s="15">
        <v>-233.69739405000041</v>
      </c>
      <c r="EE33" s="15">
        <v>31.417582339998951</v>
      </c>
      <c r="EF33" s="15">
        <v>-27.75530287406853</v>
      </c>
      <c r="EG33" s="15">
        <v>-31.421438579997762</v>
      </c>
      <c r="EH33" s="15">
        <v>-23.25413906000033</v>
      </c>
      <c r="EI33" s="15">
        <v>26.999440139998395</v>
      </c>
      <c r="EJ33" s="15">
        <v>-24.989604599998348</v>
      </c>
      <c r="EK33" s="15">
        <f t="shared" si="9"/>
        <v>-128.83986782106712</v>
      </c>
      <c r="EL33" s="16"/>
      <c r="EM33" s="15">
        <v>213.37007503000004</v>
      </c>
      <c r="EN33" s="15">
        <v>-380.18336827000002</v>
      </c>
      <c r="EO33" s="15">
        <v>13.119087064999768</v>
      </c>
      <c r="EP33" s="15"/>
      <c r="EQ33" s="15"/>
      <c r="ER33" s="15"/>
      <c r="ES33" s="15"/>
      <c r="ET33" s="15"/>
      <c r="EU33" s="15"/>
      <c r="EV33" s="15"/>
      <c r="EW33" s="15"/>
      <c r="EX33" s="15"/>
      <c r="EY33" s="15">
        <f t="shared" si="10"/>
        <v>-153.6942061750002</v>
      </c>
      <c r="EZ33" s="16"/>
    </row>
    <row r="34" spans="2:156" x14ac:dyDescent="0.25">
      <c r="B34" s="692" t="s">
        <v>204</v>
      </c>
      <c r="C34" s="15">
        <v>-78.017678494162737</v>
      </c>
      <c r="D34" s="15">
        <v>8.1225712491995203</v>
      </c>
      <c r="E34" s="15">
        <v>9.9747011100003249</v>
      </c>
      <c r="F34" s="15">
        <v>22.371529419999547</v>
      </c>
      <c r="G34" s="15">
        <v>-18.491135339999758</v>
      </c>
      <c r="H34" s="15">
        <v>3.4965091600003824</v>
      </c>
      <c r="I34" s="15">
        <v>-22.379696439999933</v>
      </c>
      <c r="J34" s="15">
        <v>-1.0750198900005756</v>
      </c>
      <c r="K34" s="15">
        <v>29.020668850000476</v>
      </c>
      <c r="L34" s="15">
        <v>-13.226515138200739</v>
      </c>
      <c r="M34" s="15">
        <v>29.459959782499304</v>
      </c>
      <c r="N34" s="15">
        <v>-55.917765699999563</v>
      </c>
      <c r="O34" s="15">
        <f t="shared" si="0"/>
        <v>-86.661871430663751</v>
      </c>
      <c r="P34" s="16"/>
      <c r="Q34" s="15">
        <v>-195.4525941038001</v>
      </c>
      <c r="R34" s="15">
        <v>19.473211520000092</v>
      </c>
      <c r="S34" s="15">
        <v>-3.7204110000000838</v>
      </c>
      <c r="T34" s="15">
        <v>-19.451214513800181</v>
      </c>
      <c r="U34" s="15">
        <v>-6.0336889199996051</v>
      </c>
      <c r="V34" s="15">
        <v>-9.1109373060011478</v>
      </c>
      <c r="W34" s="15">
        <v>-42.404998819998646</v>
      </c>
      <c r="X34" s="15">
        <v>-1.7116516700005775</v>
      </c>
      <c r="Y34" s="15">
        <v>-26.541736089999414</v>
      </c>
      <c r="Z34" s="15">
        <v>-24.784459779001317</v>
      </c>
      <c r="AA34" s="15">
        <v>24.663730650001568</v>
      </c>
      <c r="AB34" s="15">
        <v>93.075783691349784</v>
      </c>
      <c r="AC34" s="15">
        <f t="shared" si="1"/>
        <v>-191.99896634124968</v>
      </c>
      <c r="AD34" s="16"/>
      <c r="AE34" s="15">
        <v>-398.89743556000042</v>
      </c>
      <c r="AF34" s="15">
        <v>17.378864970000109</v>
      </c>
      <c r="AG34" s="15">
        <v>-15.645415479999764</v>
      </c>
      <c r="AH34" s="15">
        <v>-8.9009788899992373</v>
      </c>
      <c r="AI34" s="15">
        <v>4.8740841899997918</v>
      </c>
      <c r="AJ34" s="15">
        <v>11.895165589999962</v>
      </c>
      <c r="AK34" s="15">
        <v>-24.47216743000034</v>
      </c>
      <c r="AL34" s="15">
        <v>34.68312703000035</v>
      </c>
      <c r="AM34" s="15">
        <v>-47.764784020000434</v>
      </c>
      <c r="AN34" s="15">
        <v>-11.014728769999461</v>
      </c>
      <c r="AO34" s="15">
        <v>4.3288065299992695</v>
      </c>
      <c r="AP34" s="15">
        <v>69.142801293237994</v>
      </c>
      <c r="AQ34" s="15">
        <f t="shared" si="2"/>
        <v>-364.39266054676216</v>
      </c>
      <c r="AR34" s="16"/>
      <c r="AS34" s="15">
        <v>-254.31005799999951</v>
      </c>
      <c r="AT34" s="15">
        <v>42.704377919999857</v>
      </c>
      <c r="AU34" s="15">
        <v>-3.7189277899998814</v>
      </c>
      <c r="AV34" s="15">
        <v>-10.755585309999475</v>
      </c>
      <c r="AW34" s="15">
        <v>-27.075868100000235</v>
      </c>
      <c r="AX34" s="15">
        <v>49.653691369998512</v>
      </c>
      <c r="AY34" s="15">
        <v>-0.66146137999956522</v>
      </c>
      <c r="AZ34" s="15">
        <v>25.831320400000106</v>
      </c>
      <c r="BA34" s="15">
        <v>12.808833980000699</v>
      </c>
      <c r="BB34" s="15">
        <v>-7.7862542299998552</v>
      </c>
      <c r="BC34" s="15">
        <v>12.228052280000668</v>
      </c>
      <c r="BD34" s="15">
        <v>28.121720549998884</v>
      </c>
      <c r="BE34" s="15">
        <f t="shared" si="3"/>
        <v>-132.96015830999985</v>
      </c>
      <c r="BF34" s="16"/>
      <c r="BG34" s="15">
        <v>-202.51277611000026</v>
      </c>
      <c r="BH34" s="15">
        <v>-5.0869574899995769</v>
      </c>
      <c r="BI34" s="15">
        <v>-29.974143099999864</v>
      </c>
      <c r="BJ34" s="15">
        <v>-16.159619990000472</v>
      </c>
      <c r="BK34" s="15">
        <v>-11.803475919999912</v>
      </c>
      <c r="BL34" s="15">
        <v>-8.139096880000082</v>
      </c>
      <c r="BM34" s="15">
        <v>-0.98961134000035145</v>
      </c>
      <c r="BN34" s="15">
        <v>-29.744381739998843</v>
      </c>
      <c r="BO34" s="15">
        <v>-11.875224340001381</v>
      </c>
      <c r="BP34" s="15">
        <v>8.2661209899993366</v>
      </c>
      <c r="BQ34" s="15">
        <v>35.648491030000869</v>
      </c>
      <c r="BR34" s="15">
        <v>-6.6820226099979436</v>
      </c>
      <c r="BS34" s="15">
        <f t="shared" si="4"/>
        <v>-279.05269749999854</v>
      </c>
      <c r="BT34" s="16"/>
      <c r="BU34" s="15">
        <v>-322.5743821799997</v>
      </c>
      <c r="BV34" s="15">
        <v>-18.449585979999767</v>
      </c>
      <c r="BW34" s="15">
        <v>8.017133329999325</v>
      </c>
      <c r="BX34" s="15">
        <v>-20.97846741999922</v>
      </c>
      <c r="BY34" s="15">
        <v>45.147683422999165</v>
      </c>
      <c r="BZ34" s="15">
        <v>-0.29679903399956942</v>
      </c>
      <c r="CA34" s="15">
        <v>105.63425245300081</v>
      </c>
      <c r="CB34" s="15">
        <v>-74.869197369998659</v>
      </c>
      <c r="CC34" s="15">
        <v>200.31431642999874</v>
      </c>
      <c r="CD34" s="15">
        <v>-0.71267890999851602</v>
      </c>
      <c r="CE34" s="15">
        <v>39.277601289998017</v>
      </c>
      <c r="CF34" s="15">
        <v>35.913864659999376</v>
      </c>
      <c r="CG34" s="15">
        <f t="shared" si="5"/>
        <v>-3.5762593079999192</v>
      </c>
      <c r="CH34" s="16"/>
      <c r="CI34" s="15">
        <v>-11.897032693999776</v>
      </c>
      <c r="CJ34" s="15">
        <v>-59.829769920000004</v>
      </c>
      <c r="CK34" s="15">
        <v>-20.335325669999577</v>
      </c>
      <c r="CL34" s="15">
        <v>41.60083302999891</v>
      </c>
      <c r="CM34" s="15">
        <v>6.8190822900005514</v>
      </c>
      <c r="CN34" s="15">
        <v>37.774808139999323</v>
      </c>
      <c r="CO34" s="15">
        <v>85.224755813001053</v>
      </c>
      <c r="CP34" s="15">
        <v>-106.45864998000076</v>
      </c>
      <c r="CQ34" s="15">
        <v>-2.0406163000008917</v>
      </c>
      <c r="CR34" s="15">
        <v>-17.646440827999527</v>
      </c>
      <c r="CS34" s="15">
        <v>178.71387970000063</v>
      </c>
      <c r="CT34" s="15">
        <v>-127.55226942999994</v>
      </c>
      <c r="CU34" s="15">
        <f t="shared" si="6"/>
        <v>4.3732541509999976</v>
      </c>
      <c r="CV34" s="16"/>
      <c r="CW34" s="15">
        <v>76.808485759999712</v>
      </c>
      <c r="CX34" s="15">
        <v>59.416456190353188</v>
      </c>
      <c r="CY34" s="15">
        <v>-52.27697086000012</v>
      </c>
      <c r="CZ34" s="15">
        <v>16.665553219026449</v>
      </c>
      <c r="DA34" s="15">
        <v>-5.0812876310002366</v>
      </c>
      <c r="DB34" s="15">
        <v>-6.1818067599997804</v>
      </c>
      <c r="DC34" s="15">
        <v>0.59575916299955622</v>
      </c>
      <c r="DD34" s="15">
        <v>-100.65885124999964</v>
      </c>
      <c r="DE34" s="15">
        <v>11.719108778996386</v>
      </c>
      <c r="DF34" s="15">
        <v>36.411492508075369</v>
      </c>
      <c r="DG34" s="15">
        <v>9.7013487168039632</v>
      </c>
      <c r="DH34" s="15">
        <v>177.5277299942143</v>
      </c>
      <c r="DI34" s="15">
        <f t="shared" si="7"/>
        <v>224.64701782946912</v>
      </c>
      <c r="DJ34" s="16"/>
      <c r="DK34" s="15">
        <v>30.997431889099971</v>
      </c>
      <c r="DL34" s="15">
        <v>113.81111537000029</v>
      </c>
      <c r="DM34" s="15">
        <v>-147.12271790000091</v>
      </c>
      <c r="DN34" s="15">
        <v>80.16603849191354</v>
      </c>
      <c r="DO34" s="15">
        <v>42.680759801946188</v>
      </c>
      <c r="DP34" s="15">
        <v>-32.950706689998668</v>
      </c>
      <c r="DQ34" s="15">
        <v>-4.8800953770017585</v>
      </c>
      <c r="DR34" s="15">
        <v>-18.41877015999934</v>
      </c>
      <c r="DS34" s="15">
        <v>38.540677025599365</v>
      </c>
      <c r="DT34" s="15">
        <v>3.7767557800032705</v>
      </c>
      <c r="DU34" s="15">
        <v>-62.976118257998621</v>
      </c>
      <c r="DV34" s="15">
        <v>-66.091372973545731</v>
      </c>
      <c r="DW34" s="15">
        <f t="shared" si="8"/>
        <v>-22.467002999982398</v>
      </c>
      <c r="DX34" s="16"/>
      <c r="DY34" s="15">
        <v>164.09618371299962</v>
      </c>
      <c r="DZ34" s="15">
        <v>5.5954463400006773</v>
      </c>
      <c r="EA34" s="15">
        <v>14.179804880000169</v>
      </c>
      <c r="EB34" s="15">
        <v>10.10420900000004</v>
      </c>
      <c r="EC34" s="15">
        <v>28.600064860000195</v>
      </c>
      <c r="ED34" s="15">
        <v>-5.0425605800001563</v>
      </c>
      <c r="EE34" s="15">
        <v>13.807946789998354</v>
      </c>
      <c r="EF34" s="15">
        <v>-16.869414424068339</v>
      </c>
      <c r="EG34" s="15">
        <v>-19.221849149997858</v>
      </c>
      <c r="EH34" s="15">
        <v>7.2006516033329717</v>
      </c>
      <c r="EI34" s="15">
        <v>-1.4846935173348967</v>
      </c>
      <c r="EJ34" s="15">
        <v>-32.215744829998215</v>
      </c>
      <c r="EK34" s="15">
        <f t="shared" si="9"/>
        <v>168.75004468493259</v>
      </c>
      <c r="EL34" s="16"/>
      <c r="EM34" s="15">
        <v>31.745699409999915</v>
      </c>
      <c r="EN34" s="15">
        <v>-13.405327989999591</v>
      </c>
      <c r="EO34" s="15">
        <v>-10.796000760000936</v>
      </c>
      <c r="EP34" s="15"/>
      <c r="EQ34" s="15"/>
      <c r="ER34" s="15"/>
      <c r="ES34" s="15"/>
      <c r="ET34" s="15"/>
      <c r="EU34" s="15"/>
      <c r="EV34" s="15"/>
      <c r="EW34" s="15"/>
      <c r="EX34" s="15"/>
      <c r="EY34" s="15">
        <f t="shared" si="10"/>
        <v>7.5443706599993874</v>
      </c>
      <c r="EZ34" s="16"/>
    </row>
    <row r="35" spans="2:156" x14ac:dyDescent="0.25">
      <c r="B35" s="692" t="s">
        <v>688</v>
      </c>
      <c r="C35" s="15">
        <f>+SUM(C36:C37)</f>
        <v>-4.0632587650370997</v>
      </c>
      <c r="D35" s="15">
        <f t="shared" ref="D35:N35" si="200">+SUM(D36:D37)</f>
        <v>0</v>
      </c>
      <c r="E35" s="15">
        <f t="shared" si="200"/>
        <v>0</v>
      </c>
      <c r="F35" s="15">
        <f t="shared" si="200"/>
        <v>0</v>
      </c>
      <c r="G35" s="15">
        <f t="shared" si="200"/>
        <v>4.08736605</v>
      </c>
      <c r="H35" s="15">
        <f t="shared" si="200"/>
        <v>0</v>
      </c>
      <c r="I35" s="15">
        <f t="shared" si="200"/>
        <v>0</v>
      </c>
      <c r="J35" s="15">
        <f t="shared" si="200"/>
        <v>0</v>
      </c>
      <c r="K35" s="15">
        <f t="shared" si="200"/>
        <v>0</v>
      </c>
      <c r="L35" s="15">
        <f t="shared" si="200"/>
        <v>0</v>
      </c>
      <c r="M35" s="15">
        <f t="shared" si="200"/>
        <v>0</v>
      </c>
      <c r="N35" s="15">
        <f t="shared" si="200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01">+SUM(R36:R37)</f>
        <v>0</v>
      </c>
      <c r="S35" s="15">
        <f t="shared" si="201"/>
        <v>0</v>
      </c>
      <c r="T35" s="15">
        <f t="shared" si="201"/>
        <v>0</v>
      </c>
      <c r="U35" s="15">
        <f t="shared" si="201"/>
        <v>0</v>
      </c>
      <c r="V35" s="15">
        <f t="shared" si="201"/>
        <v>0</v>
      </c>
      <c r="W35" s="15">
        <f t="shared" si="201"/>
        <v>0</v>
      </c>
      <c r="X35" s="15">
        <f t="shared" si="201"/>
        <v>0</v>
      </c>
      <c r="Y35" s="15">
        <f t="shared" si="201"/>
        <v>0</v>
      </c>
      <c r="Z35" s="15">
        <f t="shared" si="201"/>
        <v>0</v>
      </c>
      <c r="AA35" s="15">
        <f t="shared" si="201"/>
        <v>0</v>
      </c>
      <c r="AB35" s="15">
        <f t="shared" si="201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02">+SUM(AF36:AF37)</f>
        <v>60</v>
      </c>
      <c r="AG35" s="15">
        <f t="shared" si="202"/>
        <v>0</v>
      </c>
      <c r="AH35" s="15">
        <f t="shared" si="202"/>
        <v>0</v>
      </c>
      <c r="AI35" s="15">
        <f t="shared" si="202"/>
        <v>0</v>
      </c>
      <c r="AJ35" s="15">
        <f t="shared" si="202"/>
        <v>0</v>
      </c>
      <c r="AK35" s="15">
        <f t="shared" si="202"/>
        <v>0</v>
      </c>
      <c r="AL35" s="15">
        <f t="shared" si="202"/>
        <v>0</v>
      </c>
      <c r="AM35" s="15">
        <f t="shared" si="202"/>
        <v>0</v>
      </c>
      <c r="AN35" s="15">
        <f t="shared" si="202"/>
        <v>0</v>
      </c>
      <c r="AO35" s="15">
        <f t="shared" si="202"/>
        <v>0</v>
      </c>
      <c r="AP35" s="15">
        <f t="shared" si="202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03">+SUM(AT36:AT37)</f>
        <v>50.296333329999996</v>
      </c>
      <c r="AU35" s="15">
        <f t="shared" si="203"/>
        <v>0</v>
      </c>
      <c r="AV35" s="15">
        <f t="shared" si="203"/>
        <v>0</v>
      </c>
      <c r="AW35" s="15">
        <f t="shared" si="203"/>
        <v>0</v>
      </c>
      <c r="AX35" s="15">
        <f t="shared" si="203"/>
        <v>0</v>
      </c>
      <c r="AY35" s="15">
        <f t="shared" si="203"/>
        <v>0</v>
      </c>
      <c r="AZ35" s="15">
        <f t="shared" si="203"/>
        <v>0</v>
      </c>
      <c r="BA35" s="15">
        <f t="shared" si="203"/>
        <v>0</v>
      </c>
      <c r="BB35" s="15">
        <f t="shared" si="203"/>
        <v>0</v>
      </c>
      <c r="BC35" s="15">
        <f t="shared" si="203"/>
        <v>0</v>
      </c>
      <c r="BD35" s="15">
        <f t="shared" si="203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04">+SUM(BH36:BH37)</f>
        <v>0</v>
      </c>
      <c r="BI35" s="15">
        <f t="shared" si="204"/>
        <v>0</v>
      </c>
      <c r="BJ35" s="15">
        <f t="shared" si="204"/>
        <v>20.135333329999998</v>
      </c>
      <c r="BK35" s="15">
        <f t="shared" si="204"/>
        <v>-17.179442809999998</v>
      </c>
      <c r="BL35" s="15">
        <f t="shared" si="204"/>
        <v>0</v>
      </c>
      <c r="BM35" s="15">
        <f t="shared" si="204"/>
        <v>0</v>
      </c>
      <c r="BN35" s="15">
        <f t="shared" si="204"/>
        <v>0</v>
      </c>
      <c r="BO35" s="15">
        <f t="shared" si="204"/>
        <v>0</v>
      </c>
      <c r="BP35" s="15">
        <f t="shared" si="204"/>
        <v>0</v>
      </c>
      <c r="BQ35" s="15">
        <f t="shared" si="204"/>
        <v>-17</v>
      </c>
      <c r="BR35" s="15">
        <f t="shared" si="204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05">+SUM(BV36:BV37)</f>
        <v>-20.959400289999998</v>
      </c>
      <c r="BW35" s="15">
        <f t="shared" si="205"/>
        <v>0</v>
      </c>
      <c r="BX35" s="15">
        <f t="shared" si="205"/>
        <v>0</v>
      </c>
      <c r="BY35" s="15">
        <f t="shared" si="205"/>
        <v>34.898514420000005</v>
      </c>
      <c r="BZ35" s="15">
        <f t="shared" si="205"/>
        <v>0</v>
      </c>
      <c r="CA35" s="15">
        <f t="shared" si="205"/>
        <v>0</v>
      </c>
      <c r="CB35" s="15">
        <f t="shared" si="205"/>
        <v>21.209149010000001</v>
      </c>
      <c r="CC35" s="15">
        <f t="shared" si="205"/>
        <v>0</v>
      </c>
      <c r="CD35" s="15">
        <f t="shared" si="205"/>
        <v>0</v>
      </c>
      <c r="CE35" s="15">
        <f t="shared" si="205"/>
        <v>-36</v>
      </c>
      <c r="CF35" s="15">
        <f t="shared" si="205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06">+SUM(CJ36:CJ37)</f>
        <v>0</v>
      </c>
      <c r="CK35" s="15">
        <f t="shared" si="206"/>
        <v>0</v>
      </c>
      <c r="CL35" s="15">
        <f t="shared" si="206"/>
        <v>0</v>
      </c>
      <c r="CM35" s="15">
        <f t="shared" si="206"/>
        <v>36.431339999999999</v>
      </c>
      <c r="CN35" s="15">
        <f t="shared" si="206"/>
        <v>0</v>
      </c>
      <c r="CO35" s="15">
        <f t="shared" si="206"/>
        <v>0</v>
      </c>
      <c r="CP35" s="15">
        <f t="shared" si="206"/>
        <v>0</v>
      </c>
      <c r="CQ35" s="15">
        <f t="shared" si="206"/>
        <v>0</v>
      </c>
      <c r="CR35" s="15">
        <f t="shared" si="206"/>
        <v>0</v>
      </c>
      <c r="CS35" s="15">
        <f t="shared" si="206"/>
        <v>0</v>
      </c>
      <c r="CT35" s="15">
        <f t="shared" si="206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07">+SUM(CX36:CX37)</f>
        <v>-77.832344960353367</v>
      </c>
      <c r="CY35" s="15">
        <f t="shared" si="207"/>
        <v>0</v>
      </c>
      <c r="CZ35" s="15">
        <f t="shared" si="207"/>
        <v>-2.1381023690259275</v>
      </c>
      <c r="DA35" s="15">
        <f t="shared" si="207"/>
        <v>8.9340486199999987</v>
      </c>
      <c r="DB35" s="15">
        <f t="shared" si="207"/>
        <v>0.22695783999999897</v>
      </c>
      <c r="DC35" s="15">
        <f t="shared" si="207"/>
        <v>0</v>
      </c>
      <c r="DD35" s="15">
        <f t="shared" si="207"/>
        <v>8.7301680899999994</v>
      </c>
      <c r="DE35" s="15">
        <f t="shared" si="207"/>
        <v>-9.1298896389958575</v>
      </c>
      <c r="DF35" s="15">
        <f t="shared" si="207"/>
        <v>-14.865149308075118</v>
      </c>
      <c r="DG35" s="15">
        <f t="shared" si="207"/>
        <v>-39.320475156805458</v>
      </c>
      <c r="DH35" s="15">
        <f t="shared" si="207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08">+SUM(DL36:DL37)</f>
        <v>-21.878840629999999</v>
      </c>
      <c r="DM35" s="15">
        <f t="shared" si="208"/>
        <v>24.701689819999999</v>
      </c>
      <c r="DN35" s="15">
        <f t="shared" si="208"/>
        <v>-61.865883771912934</v>
      </c>
      <c r="DO35" s="15">
        <f t="shared" si="208"/>
        <v>-115.69459706194675</v>
      </c>
      <c r="DP35" s="15">
        <f t="shared" si="208"/>
        <v>20.85932549</v>
      </c>
      <c r="DQ35" s="15">
        <f t="shared" si="208"/>
        <v>0</v>
      </c>
      <c r="DR35" s="15">
        <f t="shared" si="208"/>
        <v>0.58985122000000001</v>
      </c>
      <c r="DS35" s="15">
        <f t="shared" si="208"/>
        <v>0</v>
      </c>
      <c r="DT35" s="15">
        <f t="shared" si="208"/>
        <v>5.4048153000000001</v>
      </c>
      <c r="DU35" s="15">
        <f t="shared" si="208"/>
        <v>0.95023446999999994</v>
      </c>
      <c r="DV35" s="15">
        <f t="shared" si="208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09">+SUM(DZ36:DZ37)</f>
        <v>0</v>
      </c>
      <c r="EA35" s="15">
        <f t="shared" si="209"/>
        <v>0</v>
      </c>
      <c r="EB35" s="15">
        <f t="shared" si="209"/>
        <v>61.309870070000002</v>
      </c>
      <c r="EC35" s="15">
        <f t="shared" si="209"/>
        <v>0</v>
      </c>
      <c r="ED35" s="15">
        <f t="shared" si="209"/>
        <v>0</v>
      </c>
      <c r="EE35" s="15">
        <f t="shared" si="209"/>
        <v>0</v>
      </c>
      <c r="EF35" s="15">
        <f t="shared" si="209"/>
        <v>-1.9006822759326754</v>
      </c>
      <c r="EG35" s="15">
        <f t="shared" si="209"/>
        <v>0</v>
      </c>
      <c r="EH35" s="15">
        <f t="shared" si="209"/>
        <v>0</v>
      </c>
      <c r="EI35" s="15">
        <f t="shared" si="209"/>
        <v>0</v>
      </c>
      <c r="EJ35" s="15">
        <f t="shared" si="209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10">+SUM(EN36:EN37)</f>
        <v>0</v>
      </c>
      <c r="EO35" s="15">
        <f t="shared" si="210"/>
        <v>0</v>
      </c>
      <c r="EP35" s="15"/>
      <c r="EQ35" s="15"/>
      <c r="ER35" s="15"/>
      <c r="ES35" s="15"/>
      <c r="ET35" s="15"/>
      <c r="EU35" s="15"/>
      <c r="EV35" s="15"/>
      <c r="EW35" s="15"/>
      <c r="EX35" s="15"/>
      <c r="EY35" s="15">
        <f t="shared" si="10"/>
        <v>56.493609160000005</v>
      </c>
      <c r="EZ35" s="16"/>
    </row>
    <row r="36" spans="2:156" x14ac:dyDescent="0.25">
      <c r="B36" s="707" t="s">
        <v>98</v>
      </c>
      <c r="C36" s="15">
        <v>-4.0632587650370997</v>
      </c>
      <c r="D36" s="15">
        <v>0</v>
      </c>
      <c r="E36" s="15">
        <v>0</v>
      </c>
      <c r="F36" s="15">
        <v>0</v>
      </c>
      <c r="G36" s="15">
        <v>4.08736605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f t="shared" si="0"/>
        <v>2.4107284962900266E-2</v>
      </c>
      <c r="P36" s="16"/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-9.9775505113494631</v>
      </c>
      <c r="AC36" s="15">
        <f t="shared" si="1"/>
        <v>-9.9775505113494631</v>
      </c>
      <c r="AD36" s="16"/>
      <c r="AE36" s="15">
        <v>0</v>
      </c>
      <c r="AF36" s="15">
        <v>10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-13.000000003236508</v>
      </c>
      <c r="AQ36" s="15">
        <f t="shared" si="2"/>
        <v>-3.000000003236508</v>
      </c>
      <c r="AR36" s="16"/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-6.6110833299999996</v>
      </c>
      <c r="BE36" s="15"/>
      <c r="BF36" s="16"/>
      <c r="BG36" s="15">
        <v>0</v>
      </c>
      <c r="BH36" s="15">
        <v>0</v>
      </c>
      <c r="BI36" s="15">
        <v>0</v>
      </c>
      <c r="BJ36" s="15">
        <v>20.135333329999998</v>
      </c>
      <c r="BK36" s="15">
        <v>-17.179442809999998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-17</v>
      </c>
      <c r="BR36" s="15">
        <v>0</v>
      </c>
      <c r="BS36" s="15"/>
      <c r="BT36" s="16"/>
      <c r="BU36" s="15">
        <v>0</v>
      </c>
      <c r="BV36" s="15">
        <v>-20.959400289999998</v>
      </c>
      <c r="BW36" s="15">
        <v>0</v>
      </c>
      <c r="BX36" s="15">
        <v>0</v>
      </c>
      <c r="BY36" s="15">
        <v>34.898514420000005</v>
      </c>
      <c r="BZ36" s="15">
        <v>0</v>
      </c>
      <c r="CA36" s="15">
        <v>0</v>
      </c>
      <c r="CB36" s="15">
        <v>21.209149010000001</v>
      </c>
      <c r="CC36" s="15">
        <v>0</v>
      </c>
      <c r="CD36" s="15">
        <v>0</v>
      </c>
      <c r="CE36" s="15">
        <v>-36</v>
      </c>
      <c r="CF36" s="15">
        <v>0</v>
      </c>
      <c r="CG36" s="15"/>
      <c r="CH36" s="16"/>
      <c r="CI36" s="15">
        <v>0</v>
      </c>
      <c r="CJ36" s="15">
        <v>0</v>
      </c>
      <c r="CK36" s="15">
        <v>0</v>
      </c>
      <c r="CL36" s="15">
        <v>0</v>
      </c>
      <c r="CM36" s="15">
        <v>36.431339999999999</v>
      </c>
      <c r="CN36" s="15">
        <v>0</v>
      </c>
      <c r="CO36" s="15">
        <v>0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/>
      <c r="CV36" s="16"/>
      <c r="CW36" s="15">
        <v>0</v>
      </c>
      <c r="CX36" s="15">
        <v>-26.145233789999999</v>
      </c>
      <c r="CY36" s="15">
        <v>0</v>
      </c>
      <c r="CZ36" s="15">
        <v>0</v>
      </c>
      <c r="DA36" s="15">
        <v>8.9340486199999987</v>
      </c>
      <c r="DB36" s="15">
        <v>8.6888978399999992</v>
      </c>
      <c r="DC36" s="15">
        <v>0</v>
      </c>
      <c r="DD36" s="15">
        <v>8.7301680899999994</v>
      </c>
      <c r="DE36" s="15">
        <v>0</v>
      </c>
      <c r="DF36" s="15">
        <v>-1.6608461500000002</v>
      </c>
      <c r="DG36" s="15">
        <v>-3.9320475100000003</v>
      </c>
      <c r="DH36" s="15">
        <v>-28.62434631</v>
      </c>
      <c r="DI36" s="15"/>
      <c r="DJ36" s="16"/>
      <c r="DK36" s="15">
        <v>0</v>
      </c>
      <c r="DL36" s="15">
        <v>-21.878840629999999</v>
      </c>
      <c r="DM36" s="15">
        <v>24.701689819999999</v>
      </c>
      <c r="DN36" s="15">
        <v>0</v>
      </c>
      <c r="DO36" s="15">
        <v>0</v>
      </c>
      <c r="DP36" s="15">
        <v>20.85932549</v>
      </c>
      <c r="DQ36" s="15">
        <v>0</v>
      </c>
      <c r="DR36" s="15">
        <v>0.58985122000000001</v>
      </c>
      <c r="DS36" s="15">
        <v>0</v>
      </c>
      <c r="DT36" s="15">
        <v>5.4048153000000001</v>
      </c>
      <c r="DU36" s="15">
        <v>0.95023446999999994</v>
      </c>
      <c r="DV36" s="15">
        <v>4.1677326900000002</v>
      </c>
      <c r="DW36" s="15"/>
      <c r="DX36" s="16"/>
      <c r="DY36" s="15">
        <v>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f t="shared" si="9"/>
        <v>0</v>
      </c>
      <c r="EL36" s="16"/>
      <c r="EM36" s="15">
        <v>0</v>
      </c>
      <c r="EN36" s="15">
        <v>0</v>
      </c>
      <c r="EO36" s="15">
        <v>0</v>
      </c>
      <c r="EP36" s="15"/>
      <c r="EQ36" s="15"/>
      <c r="ER36" s="15"/>
      <c r="ES36" s="15"/>
      <c r="ET36" s="15"/>
      <c r="EU36" s="15"/>
      <c r="EV36" s="15"/>
      <c r="EW36" s="15"/>
      <c r="EX36" s="15"/>
      <c r="EY36" s="15">
        <f t="shared" si="10"/>
        <v>0</v>
      </c>
      <c r="EZ36" s="16"/>
    </row>
    <row r="37" spans="2:156" x14ac:dyDescent="0.25">
      <c r="B37" s="707" t="s">
        <v>687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f t="shared" si="0"/>
        <v>0</v>
      </c>
      <c r="P37" s="16"/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-49.842166470000002</v>
      </c>
      <c r="AC37" s="15">
        <f t="shared" si="1"/>
        <v>-49.842166470000002</v>
      </c>
      <c r="AD37" s="16"/>
      <c r="AE37" s="15">
        <v>0</v>
      </c>
      <c r="AF37" s="15">
        <v>50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-50</v>
      </c>
      <c r="AQ37" s="15">
        <f t="shared" si="2"/>
        <v>0</v>
      </c>
      <c r="AR37" s="16"/>
      <c r="AS37" s="15">
        <v>0</v>
      </c>
      <c r="AT37" s="15">
        <v>50.296333329999996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/>
      <c r="BF37" s="16"/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/>
      <c r="BT37" s="16"/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/>
      <c r="CH37" s="16"/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/>
      <c r="CV37" s="16"/>
      <c r="CW37" s="15">
        <v>0</v>
      </c>
      <c r="CX37" s="15">
        <v>-51.687111170353369</v>
      </c>
      <c r="CY37" s="15">
        <v>0</v>
      </c>
      <c r="CZ37" s="15">
        <v>-2.1381023690259275</v>
      </c>
      <c r="DA37" s="15">
        <v>0</v>
      </c>
      <c r="DB37" s="15">
        <v>-8.4619400000000002</v>
      </c>
      <c r="DC37" s="15">
        <v>0</v>
      </c>
      <c r="DD37" s="15">
        <v>0</v>
      </c>
      <c r="DE37" s="15">
        <v>-9.1298896389958575</v>
      </c>
      <c r="DF37" s="15">
        <v>-13.204303158075117</v>
      </c>
      <c r="DG37" s="15">
        <v>-35.388427646805461</v>
      </c>
      <c r="DH37" s="15">
        <v>-25.554189363314112</v>
      </c>
      <c r="DI37" s="15"/>
      <c r="DJ37" s="16"/>
      <c r="DK37" s="15">
        <v>0</v>
      </c>
      <c r="DL37" s="15">
        <v>0</v>
      </c>
      <c r="DM37" s="15">
        <v>0</v>
      </c>
      <c r="DN37" s="15">
        <v>-61.865883771912934</v>
      </c>
      <c r="DO37" s="15">
        <v>-115.69459706194675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-42.028179076457882</v>
      </c>
      <c r="DW37" s="15"/>
      <c r="DX37" s="16"/>
      <c r="DY37" s="15">
        <v>0</v>
      </c>
      <c r="DZ37" s="15">
        <v>0</v>
      </c>
      <c r="EA37" s="15">
        <v>0</v>
      </c>
      <c r="EB37" s="15">
        <v>61.309870070000002</v>
      </c>
      <c r="EC37" s="15">
        <v>0</v>
      </c>
      <c r="ED37" s="15">
        <v>0</v>
      </c>
      <c r="EE37" s="15">
        <v>0</v>
      </c>
      <c r="EF37" s="15">
        <v>-1.9006822759326754</v>
      </c>
      <c r="EG37" s="15">
        <v>0</v>
      </c>
      <c r="EH37" s="15">
        <v>0</v>
      </c>
      <c r="EI37" s="15">
        <v>0</v>
      </c>
      <c r="EJ37" s="15">
        <v>0</v>
      </c>
      <c r="EK37" s="15">
        <f t="shared" si="9"/>
        <v>59.409187794067329</v>
      </c>
      <c r="EL37" s="16"/>
      <c r="EM37" s="15">
        <v>56.493609160000005</v>
      </c>
      <c r="EN37" s="15">
        <v>0</v>
      </c>
      <c r="EO37" s="15">
        <v>0</v>
      </c>
      <c r="EP37" s="15"/>
      <c r="EQ37" s="15"/>
      <c r="ER37" s="15"/>
      <c r="ES37" s="15"/>
      <c r="ET37" s="15"/>
      <c r="EU37" s="15"/>
      <c r="EV37" s="15"/>
      <c r="EW37" s="15"/>
      <c r="EX37" s="15"/>
      <c r="EY37" s="15">
        <f t="shared" si="10"/>
        <v>56.493609160000005</v>
      </c>
      <c r="EZ37" s="16"/>
    </row>
    <row r="38" spans="2:156" x14ac:dyDescent="0.25">
      <c r="B38" s="692" t="s">
        <v>736</v>
      </c>
      <c r="C38" s="15">
        <v>21.46</v>
      </c>
      <c r="D38" s="15">
        <v>-2.3799999999999955</v>
      </c>
      <c r="E38" s="15">
        <v>3.5899999999999963</v>
      </c>
      <c r="F38" s="15">
        <v>-10.79</v>
      </c>
      <c r="G38" s="15">
        <v>10.199999999999999</v>
      </c>
      <c r="H38" s="15">
        <v>0</v>
      </c>
      <c r="I38" s="15">
        <v>-0.16999999999999815</v>
      </c>
      <c r="J38" s="15">
        <v>-3.3900000000000006</v>
      </c>
      <c r="K38" s="15">
        <v>8.5399999999999991</v>
      </c>
      <c r="L38" s="15">
        <v>0.74000000000000199</v>
      </c>
      <c r="M38" s="15">
        <v>-3.4800000000000004</v>
      </c>
      <c r="N38" s="15">
        <v>3.3900000000000006</v>
      </c>
      <c r="O38" s="15">
        <f t="shared" si="0"/>
        <v>27.710000000000004</v>
      </c>
      <c r="P38" s="16"/>
      <c r="Q38" s="15">
        <v>2.0500000000000007</v>
      </c>
      <c r="R38" s="15">
        <v>-3.4700000000000024</v>
      </c>
      <c r="S38" s="15">
        <v>1.4600000000000009</v>
      </c>
      <c r="T38" s="15">
        <v>-0.76000000000000156</v>
      </c>
      <c r="U38" s="15">
        <v>-3.9299999999999997</v>
      </c>
      <c r="V38" s="15">
        <v>-4.769999999999996</v>
      </c>
      <c r="W38" s="15">
        <v>9.019999999999996</v>
      </c>
      <c r="X38" s="15">
        <v>0.5</v>
      </c>
      <c r="Y38" s="15">
        <v>-1.759999999999998</v>
      </c>
      <c r="Z38" s="15">
        <v>-7.1499999999999986</v>
      </c>
      <c r="AA38" s="15">
        <v>11.639999999999997</v>
      </c>
      <c r="AB38" s="15">
        <v>-6.7399999999999984</v>
      </c>
      <c r="AC38" s="15">
        <f t="shared" si="1"/>
        <v>-3.91</v>
      </c>
      <c r="AD38" s="16"/>
      <c r="AE38" s="15">
        <v>4.93</v>
      </c>
      <c r="AF38" s="15">
        <v>-7.75</v>
      </c>
      <c r="AG38" s="15">
        <v>4.009999999999998</v>
      </c>
      <c r="AH38" s="15">
        <v>6.5600000000000023</v>
      </c>
      <c r="AI38" s="15">
        <v>-5.8300000000000018</v>
      </c>
      <c r="AJ38" s="15">
        <v>1.4600000000000009</v>
      </c>
      <c r="AK38" s="15">
        <v>-6.129999999999999</v>
      </c>
      <c r="AL38" s="15">
        <v>1.8099999999999987</v>
      </c>
      <c r="AM38" s="15">
        <v>12.57</v>
      </c>
      <c r="AN38" s="15">
        <v>6.98</v>
      </c>
      <c r="AO38" s="15">
        <v>-5.129999999999999</v>
      </c>
      <c r="AP38" s="15">
        <v>-7.7900000000000027</v>
      </c>
      <c r="AQ38" s="15">
        <f t="shared" si="2"/>
        <v>5.6899999999999977</v>
      </c>
      <c r="AR38" s="16"/>
      <c r="AS38" s="15">
        <v>9.2800000000000011</v>
      </c>
      <c r="AT38" s="15">
        <v>-8.009999999999998</v>
      </c>
      <c r="AU38" s="15">
        <v>7.1999999999999975</v>
      </c>
      <c r="AV38" s="15">
        <v>-0.97999999999999865</v>
      </c>
      <c r="AW38" s="15">
        <v>0.83999999999999986</v>
      </c>
      <c r="AX38" s="15">
        <v>-24.669999999999998</v>
      </c>
      <c r="AY38" s="15">
        <v>7.5</v>
      </c>
      <c r="AZ38" s="15">
        <v>-12.520000000000003</v>
      </c>
      <c r="BA38" s="15">
        <v>-4.1099999999999994</v>
      </c>
      <c r="BB38" s="15">
        <v>13.29</v>
      </c>
      <c r="BC38" s="15">
        <v>8.4600000000000009</v>
      </c>
      <c r="BD38" s="15">
        <v>-10.75</v>
      </c>
      <c r="BE38" s="15">
        <f>+SUM(AS38:BD38)</f>
        <v>-14.469999999999999</v>
      </c>
      <c r="BF38" s="16"/>
      <c r="BG38" s="15">
        <v>6.8500000000000014</v>
      </c>
      <c r="BH38" s="15">
        <v>-4.5799999999999983</v>
      </c>
      <c r="BI38" s="15">
        <v>7.1499999999999986</v>
      </c>
      <c r="BJ38" s="15">
        <v>0.32999999999999829</v>
      </c>
      <c r="BK38" s="15">
        <v>1.3099999999999987</v>
      </c>
      <c r="BL38" s="15">
        <v>-5.3499999999999979</v>
      </c>
      <c r="BM38" s="15">
        <v>1.4100000000000001</v>
      </c>
      <c r="BN38" s="15">
        <v>5.9199999999999982</v>
      </c>
      <c r="BO38" s="15">
        <v>-8.5899999999999963</v>
      </c>
      <c r="BP38" s="15">
        <v>-5.7000000000000028</v>
      </c>
      <c r="BQ38" s="15">
        <v>0.34000000000000341</v>
      </c>
      <c r="BR38" s="15">
        <v>11.119999999999997</v>
      </c>
      <c r="BS38" s="15">
        <f>+SUM(BG38:BR38)</f>
        <v>10.210000000000001</v>
      </c>
      <c r="BT38" s="16"/>
      <c r="BU38" s="15">
        <v>-0.37000000000000099</v>
      </c>
      <c r="BV38" s="15">
        <v>3.9800000000000004</v>
      </c>
      <c r="BW38" s="15">
        <v>7.09</v>
      </c>
      <c r="BX38" s="15">
        <v>-1.0500000000000007</v>
      </c>
      <c r="BY38" s="15">
        <v>-1.6600000000000001</v>
      </c>
      <c r="BZ38" s="15">
        <v>-1.3900000000000006</v>
      </c>
      <c r="CA38" s="15">
        <v>-2.389999999999997</v>
      </c>
      <c r="CB38" s="15">
        <v>3.1899999999999977</v>
      </c>
      <c r="CC38" s="15">
        <v>3</v>
      </c>
      <c r="CD38" s="15">
        <v>8.5300000000000011</v>
      </c>
      <c r="CE38" s="15">
        <v>-10.84</v>
      </c>
      <c r="CF38" s="15">
        <v>-2.1999999999999993</v>
      </c>
      <c r="CG38" s="15">
        <f>+SUM(BU38:CF38)</f>
        <v>5.8900000000000006</v>
      </c>
      <c r="CH38" s="16"/>
      <c r="CI38" s="15">
        <v>-2.5700000000000003</v>
      </c>
      <c r="CJ38" s="15">
        <v>-1.2899999999999991</v>
      </c>
      <c r="CK38" s="15">
        <v>2.0299999999999976</v>
      </c>
      <c r="CL38" s="15">
        <v>-1.5299999999999976</v>
      </c>
      <c r="CM38" s="15">
        <v>-3.6300000000000026</v>
      </c>
      <c r="CN38" s="15">
        <v>4.5</v>
      </c>
      <c r="CO38" s="15">
        <v>0.26999999999999957</v>
      </c>
      <c r="CP38" s="15">
        <v>2.860000000000003</v>
      </c>
      <c r="CQ38" s="15">
        <v>-1.1800000000000033</v>
      </c>
      <c r="CR38" s="15">
        <v>4.8000000000000007</v>
      </c>
      <c r="CS38" s="15">
        <v>-2.7300000000000004</v>
      </c>
      <c r="CT38" s="15">
        <v>-2.009999999999998</v>
      </c>
      <c r="CU38" s="15">
        <f>+SUM(CI38:CT38)</f>
        <v>-0.48000000000000043</v>
      </c>
      <c r="CV38" s="16"/>
      <c r="CW38" s="15">
        <v>4.3999999999999986</v>
      </c>
      <c r="CX38" s="15">
        <v>-2.9800000000000004</v>
      </c>
      <c r="CY38" s="15">
        <v>5.0500000000000007</v>
      </c>
      <c r="CZ38" s="15">
        <v>-3.1400000000000006</v>
      </c>
      <c r="DA38" s="15">
        <v>-0.80000000000000071</v>
      </c>
      <c r="DB38" s="15">
        <v>4.6800000000000015</v>
      </c>
      <c r="DC38" s="15">
        <v>-1.3899999999999988</v>
      </c>
      <c r="DD38" s="15">
        <v>-2.2800000000000011</v>
      </c>
      <c r="DE38" s="15">
        <v>-2.6999999999999993</v>
      </c>
      <c r="DF38" s="15">
        <v>1.2899999999999991</v>
      </c>
      <c r="DG38" s="15">
        <v>-3.4299999999999997</v>
      </c>
      <c r="DH38" s="15">
        <v>-4.7199999999999989</v>
      </c>
      <c r="DI38" s="15">
        <f>+SUM(CW38:DH38)</f>
        <v>-6.02</v>
      </c>
      <c r="DJ38" s="16"/>
      <c r="DK38" s="15">
        <v>-1.3000000000000007</v>
      </c>
      <c r="DL38" s="15">
        <v>1.7100000000000009</v>
      </c>
      <c r="DM38" s="15">
        <v>1.889999999999997</v>
      </c>
      <c r="DN38" s="15">
        <v>-0.86999999999999744</v>
      </c>
      <c r="DO38" s="15">
        <v>-1.5906170000000017</v>
      </c>
      <c r="DP38" s="15">
        <v>-2.3476210000000002</v>
      </c>
      <c r="DQ38" s="15">
        <v>-1.3649889999999978</v>
      </c>
      <c r="DR38" s="15">
        <v>-5.8377780000000001</v>
      </c>
      <c r="DS38" s="15">
        <v>-0.51663100000000384</v>
      </c>
      <c r="DT38" s="15">
        <v>5.9478250000000017</v>
      </c>
      <c r="DU38" s="15">
        <v>-3.4130049999999983</v>
      </c>
      <c r="DV38" s="15">
        <v>4.9803320000000006</v>
      </c>
      <c r="DW38" s="15">
        <f>+SUM(DK38:DV38)</f>
        <v>-2.7124839999999999</v>
      </c>
      <c r="DX38" s="16"/>
      <c r="DY38" s="15">
        <v>-4.5374569999999999</v>
      </c>
      <c r="DZ38" s="15">
        <v>3.7374189999999956</v>
      </c>
      <c r="EA38" s="15">
        <v>5.131763000000003</v>
      </c>
      <c r="EB38" s="15">
        <v>1.1754829999999998</v>
      </c>
      <c r="EC38" s="15">
        <v>1.1059620000000017</v>
      </c>
      <c r="ED38" s="15">
        <v>4.3997369999999982</v>
      </c>
      <c r="EE38" s="15">
        <v>-14.105847999999998</v>
      </c>
      <c r="EF38" s="15">
        <v>10.231306</v>
      </c>
      <c r="EG38" s="15">
        <v>-2.592842000000001</v>
      </c>
      <c r="EH38" s="15">
        <v>-5.8909840000000031</v>
      </c>
      <c r="EI38" s="15">
        <v>7.935171000000004</v>
      </c>
      <c r="EJ38" s="15">
        <v>9.4245689999999982</v>
      </c>
      <c r="EK38" s="15">
        <f t="shared" si="9"/>
        <v>16.014278999999998</v>
      </c>
      <c r="EL38" s="16"/>
      <c r="EM38" s="15">
        <v>2.0560089999999995</v>
      </c>
      <c r="EN38" s="15">
        <v>-4.4083649999999999</v>
      </c>
      <c r="EO38" s="15">
        <v>2.3180000000000014</v>
      </c>
      <c r="EP38" s="15"/>
      <c r="EQ38" s="15"/>
      <c r="ER38" s="15"/>
      <c r="ES38" s="15"/>
      <c r="ET38" s="15"/>
      <c r="EU38" s="15"/>
      <c r="EV38" s="15"/>
      <c r="EW38" s="15"/>
      <c r="EX38" s="15"/>
      <c r="EY38" s="15">
        <f t="shared" si="10"/>
        <v>-3.4355999999998943E-2</v>
      </c>
      <c r="EZ38" s="16"/>
    </row>
    <row r="39" spans="2:156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</row>
    <row r="40" spans="2:156" ht="15.75" x14ac:dyDescent="0.25">
      <c r="B40" s="693" t="s">
        <v>741</v>
      </c>
      <c r="C40" s="24">
        <v>-57.155552000000057</v>
      </c>
      <c r="D40" s="24">
        <v>-19.872175999999968</v>
      </c>
      <c r="E40" s="24">
        <v>5.1013769999999568</v>
      </c>
      <c r="F40" s="24">
        <v>39.29043999999999</v>
      </c>
      <c r="G40" s="24">
        <v>-32.201491000000033</v>
      </c>
      <c r="H40" s="24">
        <v>18.433387000000039</v>
      </c>
      <c r="I40" s="24">
        <v>-8.946967000000086</v>
      </c>
      <c r="J40" s="24">
        <v>-47.3067759999999</v>
      </c>
      <c r="K40" s="24">
        <v>-119.61459500000001</v>
      </c>
      <c r="L40" s="24">
        <v>13.357287000000042</v>
      </c>
      <c r="M40" s="24">
        <v>-26.736717000000112</v>
      </c>
      <c r="N40" s="24">
        <v>118.26758300000006</v>
      </c>
      <c r="O40" s="24">
        <f t="shared" si="0"/>
        <v>-117.38420000000008</v>
      </c>
      <c r="P40" s="685"/>
      <c r="Q40" s="24">
        <v>-127.04439700000012</v>
      </c>
      <c r="R40" s="24">
        <v>-37.861763999999994</v>
      </c>
      <c r="S40" s="24">
        <v>27.974920999999995</v>
      </c>
      <c r="T40" s="24">
        <v>85.417007000000126</v>
      </c>
      <c r="U40" s="24">
        <v>-95.168427999999835</v>
      </c>
      <c r="V40" s="24">
        <v>-183.71037600000022</v>
      </c>
      <c r="W40" s="24">
        <v>25.189760000000206</v>
      </c>
      <c r="X40" s="24">
        <v>-72.236308000000236</v>
      </c>
      <c r="Y40" s="24">
        <v>-45.669986000000108</v>
      </c>
      <c r="Z40" s="24">
        <v>-30.294529999999668</v>
      </c>
      <c r="AA40" s="24">
        <v>-78.547045000000026</v>
      </c>
      <c r="AB40" s="24">
        <v>180.66567599999985</v>
      </c>
      <c r="AC40" s="24">
        <f t="shared" si="1"/>
        <v>-351.28547000000003</v>
      </c>
      <c r="AD40" s="685"/>
      <c r="AE40" s="24">
        <v>-20.223820999999816</v>
      </c>
      <c r="AF40" s="24">
        <v>-166.49422400000026</v>
      </c>
      <c r="AG40" s="24">
        <v>210.69615199999998</v>
      </c>
      <c r="AH40" s="24">
        <v>-157.42522799999983</v>
      </c>
      <c r="AI40" s="24">
        <v>-64.455948000000035</v>
      </c>
      <c r="AJ40" s="24">
        <v>-23.332897999999886</v>
      </c>
      <c r="AK40" s="24">
        <v>-9.4043020000001434</v>
      </c>
      <c r="AL40" s="24">
        <v>9.8701749999997901</v>
      </c>
      <c r="AM40" s="24">
        <v>280.05597200000011</v>
      </c>
      <c r="AN40" s="24">
        <v>50.729623000000174</v>
      </c>
      <c r="AO40" s="24">
        <v>28.673589999999876</v>
      </c>
      <c r="AP40" s="24">
        <v>284.62107600000013</v>
      </c>
      <c r="AQ40" s="24">
        <f t="shared" si="2"/>
        <v>423.31016700000009</v>
      </c>
      <c r="AR40" s="685"/>
      <c r="AS40" s="24">
        <v>-101.14895400000012</v>
      </c>
      <c r="AT40" s="24">
        <v>-111.06801399999983</v>
      </c>
      <c r="AU40" s="24">
        <v>71.666776999999797</v>
      </c>
      <c r="AV40" s="24">
        <v>-35.37423699999988</v>
      </c>
      <c r="AW40" s="24">
        <v>160.78863300000012</v>
      </c>
      <c r="AX40" s="24">
        <v>-161.97720200000015</v>
      </c>
      <c r="AY40" s="24">
        <v>-212.96953199999996</v>
      </c>
      <c r="AZ40" s="24">
        <v>-3.4632520000000113</v>
      </c>
      <c r="BA40" s="24">
        <v>4.7482809999999063</v>
      </c>
      <c r="BB40" s="24">
        <v>-0.61275499999987915</v>
      </c>
      <c r="BC40" s="24">
        <v>97.194709000000103</v>
      </c>
      <c r="BD40" s="24">
        <v>119.67779199999984</v>
      </c>
      <c r="BE40" s="24">
        <f>+SUM(AS40:BD40)</f>
        <v>-172.53775400000006</v>
      </c>
      <c r="BF40" s="685"/>
      <c r="BG40" s="24">
        <v>-242.16951199999983</v>
      </c>
      <c r="BH40" s="24">
        <v>79.386042999999745</v>
      </c>
      <c r="BI40" s="24">
        <v>-24.019653999999946</v>
      </c>
      <c r="BJ40" s="24">
        <v>-2.5166400000000522</v>
      </c>
      <c r="BK40" s="24">
        <v>-85.046672999999828</v>
      </c>
      <c r="BL40" s="24">
        <v>-12.617690000000039</v>
      </c>
      <c r="BM40" s="24">
        <v>-13.995233000000098</v>
      </c>
      <c r="BN40" s="24">
        <v>-0.14833999999996195</v>
      </c>
      <c r="BO40" s="24">
        <v>246.73176899999999</v>
      </c>
      <c r="BP40" s="24">
        <v>-211.61929899999996</v>
      </c>
      <c r="BQ40" s="24">
        <v>-11.012300999999752</v>
      </c>
      <c r="BR40" s="24">
        <v>205.37217899999973</v>
      </c>
      <c r="BS40" s="24">
        <f>+SUM(BG40:BR40)</f>
        <v>-71.655350999999996</v>
      </c>
      <c r="BT40" s="685"/>
      <c r="BU40" s="24">
        <v>-168.01701000000003</v>
      </c>
      <c r="BV40" s="24">
        <v>-29.830248999999867</v>
      </c>
      <c r="BW40" s="24">
        <v>136.57319400000006</v>
      </c>
      <c r="BX40" s="24">
        <v>-17.62161900000001</v>
      </c>
      <c r="BY40" s="24">
        <v>-84.585467999999992</v>
      </c>
      <c r="BZ40" s="24">
        <v>8.042842999999948</v>
      </c>
      <c r="CA40" s="24">
        <v>-52.792581000000155</v>
      </c>
      <c r="CB40" s="24">
        <v>-82.404502000000093</v>
      </c>
      <c r="CC40" s="24">
        <v>-28.969616999999744</v>
      </c>
      <c r="CD40" s="24">
        <v>70.321660999999949</v>
      </c>
      <c r="CE40" s="24">
        <v>-20.014463000000205</v>
      </c>
      <c r="CF40" s="24">
        <v>43.633549000000357</v>
      </c>
      <c r="CG40" s="24">
        <f>+SUM(BU40:CF40)</f>
        <v>-225.66426199999978</v>
      </c>
      <c r="CH40" s="685"/>
      <c r="CI40" s="24">
        <v>12.285384999999906</v>
      </c>
      <c r="CJ40" s="24">
        <v>-7.0791730000000825</v>
      </c>
      <c r="CK40" s="24">
        <v>198.82379000000014</v>
      </c>
      <c r="CL40" s="24">
        <v>-130.2685170000002</v>
      </c>
      <c r="CM40" s="24">
        <v>-153.61477300000001</v>
      </c>
      <c r="CN40" s="24">
        <v>-127.57980500000008</v>
      </c>
      <c r="CO40" s="24">
        <v>-56.505696999999827</v>
      </c>
      <c r="CP40" s="24">
        <v>206.37821999999983</v>
      </c>
      <c r="CQ40" s="24">
        <v>20.897693000000118</v>
      </c>
      <c r="CR40" s="24">
        <v>-178.16811099999995</v>
      </c>
      <c r="CS40" s="24">
        <v>58.586059999999861</v>
      </c>
      <c r="CT40" s="24">
        <v>28.370350000000144</v>
      </c>
      <c r="CU40" s="24">
        <f>+SUM(CI40:CT40)</f>
        <v>-127.87457800000016</v>
      </c>
      <c r="CV40" s="685"/>
      <c r="CW40" s="24">
        <v>-94.015323999999964</v>
      </c>
      <c r="CX40" s="24">
        <v>-72.685478000000103</v>
      </c>
      <c r="CY40" s="24">
        <v>222.81521700000008</v>
      </c>
      <c r="CZ40" s="24">
        <v>64.39841599999977</v>
      </c>
      <c r="DA40" s="24">
        <v>-21.090602999999874</v>
      </c>
      <c r="DB40" s="24">
        <v>14.372261999999864</v>
      </c>
      <c r="DC40" s="24">
        <v>31.742661000000226</v>
      </c>
      <c r="DD40" s="24">
        <v>107.82325699999978</v>
      </c>
      <c r="DE40" s="24">
        <v>6.2959530000000541</v>
      </c>
      <c r="DF40" s="24">
        <v>-152.98806099999979</v>
      </c>
      <c r="DG40" s="24">
        <v>80.984046000000035</v>
      </c>
      <c r="DH40" s="24">
        <v>-77.151045000000067</v>
      </c>
      <c r="DI40" s="24">
        <f>+SUM(CW40:DH40)</f>
        <v>110.50130100000001</v>
      </c>
      <c r="DJ40" s="685"/>
      <c r="DK40" s="24">
        <v>-24.266346999999769</v>
      </c>
      <c r="DL40" s="24">
        <v>-15.473401000000194</v>
      </c>
      <c r="DM40" s="24">
        <v>-90.59479800000031</v>
      </c>
      <c r="DN40" s="24">
        <v>2.1905950000002576</v>
      </c>
      <c r="DO40" s="24">
        <v>-54.095992000000024</v>
      </c>
      <c r="DP40" s="24">
        <v>-104.06089399999996</v>
      </c>
      <c r="DQ40" s="24">
        <v>3.9557029999998576</v>
      </c>
      <c r="DR40" s="24">
        <v>73.884223000000247</v>
      </c>
      <c r="DS40" s="24">
        <v>-13.428724000000329</v>
      </c>
      <c r="DT40" s="24">
        <v>-20.244211999999834</v>
      </c>
      <c r="DU40" s="24">
        <v>11.739156999999977</v>
      </c>
      <c r="DV40" s="24">
        <v>64.392376999999897</v>
      </c>
      <c r="DW40" s="24">
        <f>+SUM(DK40:DV40)</f>
        <v>-166.00231300000019</v>
      </c>
      <c r="DX40" s="685"/>
      <c r="DY40" s="24">
        <v>-200.29574899999989</v>
      </c>
      <c r="DZ40" s="24">
        <v>13.191612999999961</v>
      </c>
      <c r="EA40" s="24">
        <v>50.662262999999939</v>
      </c>
      <c r="EB40" s="24">
        <v>-47.056464999999889</v>
      </c>
      <c r="EC40" s="24">
        <v>-109.21680100000003</v>
      </c>
      <c r="ED40" s="24">
        <v>-46.011655000000019</v>
      </c>
      <c r="EE40" s="24">
        <v>-49.79778199999987</v>
      </c>
      <c r="EF40" s="24">
        <v>5.3406899999999951</v>
      </c>
      <c r="EG40" s="24">
        <v>-2.9584239999999227</v>
      </c>
      <c r="EH40" s="24">
        <v>28.364378999999644</v>
      </c>
      <c r="EI40" s="24">
        <v>-22.157366999999567</v>
      </c>
      <c r="EJ40" s="24">
        <v>143.37226083999963</v>
      </c>
      <c r="EK40" s="24">
        <f t="shared" si="9"/>
        <v>-236.56303716000002</v>
      </c>
      <c r="EL40" s="685"/>
      <c r="EM40" s="24">
        <v>-163.93618115999971</v>
      </c>
      <c r="EN40" s="24">
        <v>60.602681809999922</v>
      </c>
      <c r="EO40" s="24">
        <v>52.049352499999941</v>
      </c>
      <c r="EP40" s="24"/>
      <c r="EQ40" s="24"/>
      <c r="ER40" s="24"/>
      <c r="ES40" s="24"/>
      <c r="ET40" s="24"/>
      <c r="EU40" s="24"/>
      <c r="EV40" s="24"/>
      <c r="EW40" s="24"/>
      <c r="EX40" s="24"/>
      <c r="EY40" s="24">
        <f t="shared" si="10"/>
        <v>-51.284146849999843</v>
      </c>
      <c r="EZ40" s="685"/>
    </row>
    <row r="41" spans="2:156" x14ac:dyDescent="0.25">
      <c r="B41" s="114" t="s">
        <v>735</v>
      </c>
    </row>
    <row r="42" spans="2:156" x14ac:dyDescent="0.25">
      <c r="B42" s="114" t="s">
        <v>742</v>
      </c>
    </row>
  </sheetData>
  <mergeCells count="11">
    <mergeCell ref="AS5:BE5"/>
    <mergeCell ref="BG5:BS5"/>
    <mergeCell ref="C5:O5"/>
    <mergeCell ref="Q5:AC5"/>
    <mergeCell ref="AE5:AQ5"/>
    <mergeCell ref="DK5:DW5"/>
    <mergeCell ref="DY5:EK5"/>
    <mergeCell ref="EM5:EY5"/>
    <mergeCell ref="BU5:CG5"/>
    <mergeCell ref="CI5:CU5"/>
    <mergeCell ref="CW5:DI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ignoredErrors>
    <ignoredError sqref="FA35:XFD40 C35:EO40 C19:EO34 C41:EZ42 EY35:EZ40 EY19:EZ3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L45"/>
  <sheetViews>
    <sheetView zoomScaleNormal="100" workbookViewId="0">
      <pane xSplit="2" ySplit="6" topLeftCell="EN16" activePane="bottomRight" state="frozen"/>
      <selection activeCell="B3" sqref="B3"/>
      <selection pane="topRight" activeCell="B3" sqref="B3"/>
      <selection pane="bottomLeft" activeCell="B3" sqref="B3"/>
      <selection pane="bottomRight" activeCell="EZ48" sqref="EZ48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45" width="10.140625" style="9" customWidth="1"/>
    <col min="146" max="152" width="10.140625" style="9" hidden="1" customWidth="1"/>
    <col min="153" max="153" width="11.42578125" style="9" hidden="1" customWidth="1"/>
    <col min="154" max="154" width="10.140625" style="9" hidden="1" customWidth="1"/>
    <col min="155" max="155" width="10.140625" style="9" customWidth="1"/>
    <col min="156" max="156" width="10.28515625" style="9" customWidth="1"/>
    <col min="157" max="16384" width="11.42578125" style="9"/>
  </cols>
  <sheetData>
    <row r="2" spans="2:156" ht="53.25" customHeight="1" x14ac:dyDescent="0.25">
      <c r="B2" s="686"/>
    </row>
    <row r="3" spans="2:156" ht="15.75" x14ac:dyDescent="0.25">
      <c r="B3" s="686" t="s">
        <v>692</v>
      </c>
    </row>
    <row r="4" spans="2:156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</row>
    <row r="5" spans="2:156" ht="15.75" customHeight="1" thickBot="1" x14ac:dyDescent="0.3">
      <c r="B5" s="713" t="s">
        <v>734</v>
      </c>
      <c r="C5" s="771">
        <v>2013</v>
      </c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3"/>
      <c r="P5" s="466"/>
      <c r="Q5" s="771">
        <v>2014</v>
      </c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3"/>
      <c r="AD5" s="466"/>
      <c r="AE5" s="771">
        <v>2015</v>
      </c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73"/>
      <c r="AR5" s="466"/>
      <c r="AS5" s="771">
        <v>2016</v>
      </c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3"/>
      <c r="BF5" s="466"/>
      <c r="BG5" s="771">
        <v>2017</v>
      </c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3"/>
      <c r="BT5" s="466"/>
      <c r="BU5" s="771">
        <v>2018</v>
      </c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3"/>
      <c r="CH5" s="466"/>
      <c r="CI5" s="771">
        <v>2019</v>
      </c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3"/>
      <c r="CV5" s="466"/>
      <c r="CW5" s="771">
        <v>2020</v>
      </c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3"/>
      <c r="DJ5" s="466"/>
      <c r="DK5" s="771">
        <v>2021</v>
      </c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3"/>
      <c r="DX5" s="466"/>
      <c r="DY5" s="771">
        <v>2022</v>
      </c>
      <c r="DZ5" s="772"/>
      <c r="EA5" s="772"/>
      <c r="EB5" s="772"/>
      <c r="EC5" s="772"/>
      <c r="ED5" s="772"/>
      <c r="EE5" s="772"/>
      <c r="EF5" s="772"/>
      <c r="EG5" s="772"/>
      <c r="EH5" s="772"/>
      <c r="EI5" s="772"/>
      <c r="EJ5" s="772"/>
      <c r="EK5" s="773"/>
      <c r="EL5" s="703"/>
      <c r="EM5" s="771">
        <v>2023</v>
      </c>
      <c r="EN5" s="772"/>
      <c r="EO5" s="772"/>
      <c r="EP5" s="772"/>
      <c r="EQ5" s="772"/>
      <c r="ER5" s="772"/>
      <c r="ES5" s="772"/>
      <c r="ET5" s="772"/>
      <c r="EU5" s="772"/>
      <c r="EV5" s="772"/>
      <c r="EW5" s="772"/>
      <c r="EX5" s="772"/>
      <c r="EY5" s="773"/>
      <c r="EZ5" s="703"/>
    </row>
    <row r="6" spans="2:156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</row>
    <row r="7" spans="2:156" ht="15.75" x14ac:dyDescent="0.25">
      <c r="B7" s="687" t="s">
        <v>678</v>
      </c>
      <c r="C7" s="542">
        <v>-267.06632407423518</v>
      </c>
      <c r="D7" s="542">
        <v>-100.4487127676403</v>
      </c>
      <c r="E7" s="542">
        <v>-267.56740172263756</v>
      </c>
      <c r="F7" s="542">
        <v>-240.93508995606675</v>
      </c>
      <c r="G7" s="542">
        <v>-209.30263773680974</v>
      </c>
      <c r="H7" s="542">
        <v>-205.29296737886887</v>
      </c>
      <c r="I7" s="542">
        <v>-65.055357729512195</v>
      </c>
      <c r="J7" s="542">
        <v>-56.734421083167888</v>
      </c>
      <c r="K7" s="542">
        <v>-181.92933951733301</v>
      </c>
      <c r="L7" s="542">
        <v>-250.50948580720774</v>
      </c>
      <c r="M7" s="542">
        <v>-189.28473092291733</v>
      </c>
      <c r="N7" s="542">
        <v>400.12249081639595</v>
      </c>
      <c r="O7" s="542">
        <f t="shared" ref="O7:O38" si="0">+SUM(C7:N7)</f>
        <v>-1634.003977880001</v>
      </c>
      <c r="P7" s="573"/>
      <c r="Q7" s="542">
        <v>-291.0094470917694</v>
      </c>
      <c r="R7" s="542">
        <v>-186.1028322348036</v>
      </c>
      <c r="S7" s="542">
        <v>-170.70939967626299</v>
      </c>
      <c r="T7" s="542">
        <v>-196.10871473926005</v>
      </c>
      <c r="U7" s="542">
        <v>-256.99991816339121</v>
      </c>
      <c r="V7" s="542">
        <v>-271.99197037163924</v>
      </c>
      <c r="W7" s="542">
        <v>-134.73841399100007</v>
      </c>
      <c r="X7" s="542">
        <v>-10.386977172730326</v>
      </c>
      <c r="Y7" s="542">
        <v>66.405306086612711</v>
      </c>
      <c r="Z7" s="542">
        <v>-299.88529674413292</v>
      </c>
      <c r="AA7" s="542">
        <v>-357.27576864630828</v>
      </c>
      <c r="AB7" s="542">
        <v>444.08491023662157</v>
      </c>
      <c r="AC7" s="542">
        <f t="shared" ref="AC7:AC38" si="1">+SUM(Q7:AB7)</f>
        <v>-1664.7185225080639</v>
      </c>
      <c r="AD7" s="573"/>
      <c r="AE7" s="542">
        <v>-358.60862041252057</v>
      </c>
      <c r="AF7" s="542">
        <v>-118.6373885214374</v>
      </c>
      <c r="AG7" s="542">
        <v>-134.47939264846616</v>
      </c>
      <c r="AH7" s="542">
        <v>-201.98434382616858</v>
      </c>
      <c r="AI7" s="542">
        <v>-134.92780107947442</v>
      </c>
      <c r="AJ7" s="542">
        <v>-292.76998394639077</v>
      </c>
      <c r="AK7" s="542">
        <v>-22.431711536689818</v>
      </c>
      <c r="AL7" s="542">
        <v>20.99780591089791</v>
      </c>
      <c r="AM7" s="542">
        <v>-117.41832915281094</v>
      </c>
      <c r="AN7" s="542">
        <v>-111.41613318443024</v>
      </c>
      <c r="AO7" s="542">
        <v>-113.2818616024349</v>
      </c>
      <c r="AP7" s="542">
        <v>203.48751571492528</v>
      </c>
      <c r="AQ7" s="542">
        <f t="shared" ref="AQ7:AQ38" si="2">+SUM(AE7:AP7)</f>
        <v>-1381.4702442850003</v>
      </c>
      <c r="AR7" s="573"/>
      <c r="AS7" s="542">
        <v>-151.47711511727169</v>
      </c>
      <c r="AT7" s="542">
        <v>-41.725859148055861</v>
      </c>
      <c r="AU7" s="542">
        <v>-104.98643829015384</v>
      </c>
      <c r="AV7" s="542">
        <v>-100.99110955284607</v>
      </c>
      <c r="AW7" s="542">
        <v>30.747518603635626</v>
      </c>
      <c r="AX7" s="542">
        <v>118.05276415039498</v>
      </c>
      <c r="AY7" s="542">
        <v>-17.307250079605069</v>
      </c>
      <c r="AZ7" s="542">
        <v>97.812886062083976</v>
      </c>
      <c r="BA7" s="542">
        <v>-40.402789516271582</v>
      </c>
      <c r="BB7" s="542">
        <v>6.361850913728631</v>
      </c>
      <c r="BC7" s="542">
        <v>-80.98016757627272</v>
      </c>
      <c r="BD7" s="542">
        <v>632.87913309372777</v>
      </c>
      <c r="BE7" s="542">
        <f t="shared" ref="BE7:BE38" si="3">+SUM(AS7:BD7)</f>
        <v>347.98342354309415</v>
      </c>
      <c r="BF7" s="573"/>
      <c r="BG7" s="542">
        <v>-169.50718722901308</v>
      </c>
      <c r="BH7" s="542">
        <v>-53.544259199013027</v>
      </c>
      <c r="BI7" s="542">
        <v>16.332765640986736</v>
      </c>
      <c r="BJ7" s="542">
        <v>-102.0096547290126</v>
      </c>
      <c r="BK7" s="542">
        <v>-39.222082679012829</v>
      </c>
      <c r="BL7" s="542">
        <v>89.037018671986402</v>
      </c>
      <c r="BM7" s="542">
        <v>157.26789130998702</v>
      </c>
      <c r="BN7" s="542">
        <v>249.7963316409876</v>
      </c>
      <c r="BO7" s="542">
        <v>-427.86684868901284</v>
      </c>
      <c r="BP7" s="542">
        <v>-210.57795747901355</v>
      </c>
      <c r="BQ7" s="542">
        <v>-95.955598159013334</v>
      </c>
      <c r="BR7" s="542">
        <v>434.04158244098642</v>
      </c>
      <c r="BS7" s="542">
        <f t="shared" ref="BS7:BS38" si="4">+SUM(BG7:BR7)</f>
        <v>-152.20799845815702</v>
      </c>
      <c r="BT7" s="573"/>
      <c r="BU7" s="542">
        <v>-190.48067043833316</v>
      </c>
      <c r="BV7" s="542">
        <v>-205.54229861833358</v>
      </c>
      <c r="BW7" s="542">
        <v>-1.7910435383333834</v>
      </c>
      <c r="BX7" s="542">
        <v>-187.98954715733373</v>
      </c>
      <c r="BY7" s="542">
        <v>-112.30440203833348</v>
      </c>
      <c r="BZ7" s="542">
        <v>77.289436871666453</v>
      </c>
      <c r="CA7" s="542">
        <v>57.440874971666744</v>
      </c>
      <c r="CB7" s="542">
        <v>-63.083925968333801</v>
      </c>
      <c r="CC7" s="542">
        <v>-25.168073708332713</v>
      </c>
      <c r="CD7" s="542">
        <v>-93.171979238332824</v>
      </c>
      <c r="CE7" s="542">
        <v>-87.66101210833358</v>
      </c>
      <c r="CF7" s="542">
        <v>348.15263560166693</v>
      </c>
      <c r="CG7" s="542">
        <f t="shared" ref="CG7:CG38" si="5">+SUM(BU7:CF7)</f>
        <v>-484.31000536900012</v>
      </c>
      <c r="CH7" s="573"/>
      <c r="CI7" s="542">
        <v>-375.42098223333323</v>
      </c>
      <c r="CJ7" s="542">
        <v>-184.99438899733298</v>
      </c>
      <c r="CK7" s="542">
        <v>25.883847662616745</v>
      </c>
      <c r="CL7" s="542">
        <v>-185.41790326333307</v>
      </c>
      <c r="CM7" s="542">
        <v>-97.507952189333309</v>
      </c>
      <c r="CN7" s="542">
        <v>-156.47780388933325</v>
      </c>
      <c r="CO7" s="542">
        <v>-115.00284928933331</v>
      </c>
      <c r="CP7" s="542">
        <v>-128.72497070133306</v>
      </c>
      <c r="CQ7" s="542">
        <v>-142.35796607373334</v>
      </c>
      <c r="CR7" s="542">
        <v>-164.89537884881611</v>
      </c>
      <c r="CS7" s="542">
        <v>326.85276900666707</v>
      </c>
      <c r="CT7" s="542">
        <v>-376.00586037533367</v>
      </c>
      <c r="CU7" s="542">
        <f t="shared" ref="CU7:CU38" si="6">+SUM(CI7:CT7)</f>
        <v>-1574.0694391919315</v>
      </c>
      <c r="CV7" s="573"/>
      <c r="CW7" s="542">
        <v>-259.16891481274001</v>
      </c>
      <c r="CX7" s="542">
        <v>-86.616108074725048</v>
      </c>
      <c r="CY7" s="542">
        <v>-87.479489168899931</v>
      </c>
      <c r="CZ7" s="542">
        <v>-142.34212460465005</v>
      </c>
      <c r="DA7" s="542">
        <v>-191.61640673229977</v>
      </c>
      <c r="DB7" s="542">
        <v>-119.79083105444977</v>
      </c>
      <c r="DC7" s="542">
        <v>-136.89486311550002</v>
      </c>
      <c r="DD7" s="542">
        <v>-17.774661553074907</v>
      </c>
      <c r="DE7" s="542">
        <v>-108.46420126932492</v>
      </c>
      <c r="DF7" s="542">
        <v>-27.459822694736431</v>
      </c>
      <c r="DG7" s="542">
        <v>-76.083604896622319</v>
      </c>
      <c r="DH7" s="542">
        <v>384.10953762944951</v>
      </c>
      <c r="DI7" s="542">
        <f t="shared" ref="DI7:DI38" si="7">+SUM(CW7:DH7)</f>
        <v>-869.58149034757344</v>
      </c>
      <c r="DJ7" s="573"/>
      <c r="DK7" s="542">
        <v>-52.633412001599595</v>
      </c>
      <c r="DL7" s="542">
        <v>-212.37889972215089</v>
      </c>
      <c r="DM7" s="542">
        <v>1.8035506924994706</v>
      </c>
      <c r="DN7" s="542">
        <v>-236.24865285758472</v>
      </c>
      <c r="DO7" s="542">
        <v>123.05977243912514</v>
      </c>
      <c r="DP7" s="542">
        <v>-147.65469701276891</v>
      </c>
      <c r="DQ7" s="542">
        <v>-110.08254004998344</v>
      </c>
      <c r="DR7" s="542">
        <v>-60.14599767346715</v>
      </c>
      <c r="DS7" s="542">
        <v>-119.72459780024951</v>
      </c>
      <c r="DT7" s="542">
        <v>-325.6000623912505</v>
      </c>
      <c r="DU7" s="542">
        <v>-70.244151245199305</v>
      </c>
      <c r="DV7" s="542">
        <v>53.271816174574496</v>
      </c>
      <c r="DW7" s="542">
        <f t="shared" ref="DW7:DW38" si="8">+SUM(DK7:DV7)</f>
        <v>-1156.577871448055</v>
      </c>
      <c r="DX7" s="573"/>
      <c r="DY7" s="542">
        <v>-116.63185270666611</v>
      </c>
      <c r="DZ7" s="542">
        <v>-151.07403459666659</v>
      </c>
      <c r="EA7" s="542">
        <v>-76.387750216666632</v>
      </c>
      <c r="EB7" s="542">
        <v>-125.53459126666655</v>
      </c>
      <c r="EC7" s="542">
        <v>-183.89013646666683</v>
      </c>
      <c r="ED7" s="542">
        <v>-173.64131950666638</v>
      </c>
      <c r="EE7" s="542">
        <v>-42.276862506666816</v>
      </c>
      <c r="EF7" s="542">
        <v>-74.178468376666615</v>
      </c>
      <c r="EG7" s="542">
        <v>-345.30781626000021</v>
      </c>
      <c r="EH7" s="542">
        <v>-239.65351848333364</v>
      </c>
      <c r="EI7" s="542">
        <v>-141.16134623866674</v>
      </c>
      <c r="EJ7" s="542">
        <v>230.86897966333345</v>
      </c>
      <c r="EK7" s="542">
        <f t="shared" ref="EK7:EK38" si="9">+SUM(DY7:EJ7)</f>
        <v>-1438.8687169619998</v>
      </c>
      <c r="EL7" s="573"/>
      <c r="EM7" s="542">
        <v>-186.7875890866668</v>
      </c>
      <c r="EN7" s="542">
        <v>-142.82144546666666</v>
      </c>
      <c r="EO7" s="542">
        <v>-6.1218726266670274</v>
      </c>
      <c r="EP7" s="542"/>
      <c r="EQ7" s="542"/>
      <c r="ER7" s="542"/>
      <c r="ES7" s="542"/>
      <c r="ET7" s="542"/>
      <c r="EU7" s="542"/>
      <c r="EV7" s="542"/>
      <c r="EW7" s="542"/>
      <c r="EX7" s="542"/>
      <c r="EY7" s="542">
        <f t="shared" ref="EY7:EY37" si="10">+SUM(EM7:EX7)</f>
        <v>-335.73090718000049</v>
      </c>
      <c r="EZ7" s="573"/>
    </row>
    <row r="8" spans="2:156" ht="15.75" x14ac:dyDescent="0.25">
      <c r="B8" s="688" t="s">
        <v>94</v>
      </c>
      <c r="C8" s="521">
        <f>+C9+C10</f>
        <v>0</v>
      </c>
      <c r="D8" s="521">
        <f t="shared" ref="D8:N8" si="11">+D9+D10</f>
        <v>0</v>
      </c>
      <c r="E8" s="521">
        <f t="shared" si="11"/>
        <v>0</v>
      </c>
      <c r="F8" s="521">
        <f t="shared" si="11"/>
        <v>0</v>
      </c>
      <c r="G8" s="521">
        <f t="shared" si="11"/>
        <v>0</v>
      </c>
      <c r="H8" s="521">
        <f t="shared" si="11"/>
        <v>0</v>
      </c>
      <c r="I8" s="521">
        <f t="shared" si="11"/>
        <v>0</v>
      </c>
      <c r="J8" s="521">
        <f t="shared" si="11"/>
        <v>0</v>
      </c>
      <c r="K8" s="521">
        <f t="shared" si="11"/>
        <v>0</v>
      </c>
      <c r="L8" s="521">
        <f t="shared" si="11"/>
        <v>0</v>
      </c>
      <c r="M8" s="521">
        <f t="shared" si="11"/>
        <v>0</v>
      </c>
      <c r="N8" s="521">
        <f t="shared" si="11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2">+R9+R10</f>
        <v>0</v>
      </c>
      <c r="S8" s="521">
        <f t="shared" si="12"/>
        <v>0</v>
      </c>
      <c r="T8" s="521">
        <f t="shared" si="12"/>
        <v>0</v>
      </c>
      <c r="U8" s="521">
        <f t="shared" si="12"/>
        <v>0</v>
      </c>
      <c r="V8" s="521">
        <f t="shared" si="12"/>
        <v>0</v>
      </c>
      <c r="W8" s="521">
        <f t="shared" si="12"/>
        <v>0</v>
      </c>
      <c r="X8" s="521">
        <f t="shared" si="12"/>
        <v>0</v>
      </c>
      <c r="Y8" s="521">
        <f t="shared" si="12"/>
        <v>0</v>
      </c>
      <c r="Z8" s="521">
        <f t="shared" si="12"/>
        <v>0</v>
      </c>
      <c r="AA8" s="521">
        <f t="shared" si="12"/>
        <v>0</v>
      </c>
      <c r="AB8" s="521">
        <f t="shared" si="12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3">+AF9+AF10</f>
        <v>0</v>
      </c>
      <c r="AG8" s="521">
        <f t="shared" si="13"/>
        <v>0</v>
      </c>
      <c r="AH8" s="521">
        <f t="shared" si="13"/>
        <v>0</v>
      </c>
      <c r="AI8" s="521">
        <f t="shared" si="13"/>
        <v>0</v>
      </c>
      <c r="AJ8" s="521">
        <f t="shared" si="13"/>
        <v>0</v>
      </c>
      <c r="AK8" s="521">
        <f t="shared" si="13"/>
        <v>0</v>
      </c>
      <c r="AL8" s="521">
        <f t="shared" si="13"/>
        <v>0</v>
      </c>
      <c r="AM8" s="521">
        <f t="shared" si="13"/>
        <v>0</v>
      </c>
      <c r="AN8" s="521">
        <f t="shared" si="13"/>
        <v>0</v>
      </c>
      <c r="AO8" s="521">
        <f t="shared" si="13"/>
        <v>0</v>
      </c>
      <c r="AP8" s="521">
        <f t="shared" si="13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4">+AT9+AT10</f>
        <v>0</v>
      </c>
      <c r="AU8" s="521">
        <f t="shared" si="14"/>
        <v>0</v>
      </c>
      <c r="AV8" s="521">
        <f t="shared" si="14"/>
        <v>0</v>
      </c>
      <c r="AW8" s="521">
        <f t="shared" si="14"/>
        <v>0</v>
      </c>
      <c r="AX8" s="521">
        <f t="shared" si="14"/>
        <v>0</v>
      </c>
      <c r="AY8" s="521">
        <f t="shared" si="14"/>
        <v>0</v>
      </c>
      <c r="AZ8" s="521">
        <f t="shared" si="14"/>
        <v>0</v>
      </c>
      <c r="BA8" s="521">
        <f t="shared" si="14"/>
        <v>0</v>
      </c>
      <c r="BB8" s="521">
        <f t="shared" si="14"/>
        <v>0</v>
      </c>
      <c r="BC8" s="521">
        <f t="shared" si="14"/>
        <v>0</v>
      </c>
      <c r="BD8" s="521">
        <f t="shared" si="14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5">+BH9+BH10</f>
        <v>0</v>
      </c>
      <c r="BI8" s="521">
        <f t="shared" si="15"/>
        <v>0</v>
      </c>
      <c r="BJ8" s="521">
        <f t="shared" si="15"/>
        <v>0</v>
      </c>
      <c r="BK8" s="521">
        <f t="shared" si="15"/>
        <v>0</v>
      </c>
      <c r="BL8" s="521">
        <f t="shared" si="15"/>
        <v>0</v>
      </c>
      <c r="BM8" s="521">
        <f t="shared" si="15"/>
        <v>0</v>
      </c>
      <c r="BN8" s="521">
        <f t="shared" si="15"/>
        <v>0.9504760699999999</v>
      </c>
      <c r="BO8" s="521">
        <f t="shared" si="15"/>
        <v>4.6423174000000005</v>
      </c>
      <c r="BP8" s="521">
        <f t="shared" si="15"/>
        <v>0</v>
      </c>
      <c r="BQ8" s="521">
        <f t="shared" si="15"/>
        <v>0</v>
      </c>
      <c r="BR8" s="521">
        <f t="shared" si="15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6">+BV9+BV10</f>
        <v>0</v>
      </c>
      <c r="BW8" s="521">
        <f t="shared" si="16"/>
        <v>4.6423174000000005</v>
      </c>
      <c r="BX8" s="521">
        <f t="shared" si="16"/>
        <v>5.4404758599999994</v>
      </c>
      <c r="BY8" s="521">
        <f t="shared" si="16"/>
        <v>0</v>
      </c>
      <c r="BZ8" s="521">
        <f t="shared" si="16"/>
        <v>0</v>
      </c>
      <c r="CA8" s="521">
        <f t="shared" si="16"/>
        <v>0</v>
      </c>
      <c r="CB8" s="521">
        <f t="shared" si="16"/>
        <v>2.0833330000000001</v>
      </c>
      <c r="CC8" s="521">
        <f t="shared" si="16"/>
        <v>4.6423174000000005</v>
      </c>
      <c r="CD8" s="521">
        <f t="shared" si="16"/>
        <v>3.3571428599999997</v>
      </c>
      <c r="CE8" s="521">
        <f t="shared" si="16"/>
        <v>0</v>
      </c>
      <c r="CF8" s="521">
        <f t="shared" si="16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7">+CJ9+CJ10</f>
        <v>1.9009521399999998</v>
      </c>
      <c r="CK8" s="521">
        <f t="shared" si="17"/>
        <v>4.6423174000000005</v>
      </c>
      <c r="CL8" s="521">
        <f t="shared" si="17"/>
        <v>5.4404758599999994</v>
      </c>
      <c r="CM8" s="521">
        <f t="shared" si="17"/>
        <v>0</v>
      </c>
      <c r="CN8" s="521">
        <f t="shared" si="17"/>
        <v>0</v>
      </c>
      <c r="CO8" s="521">
        <f t="shared" si="17"/>
        <v>0</v>
      </c>
      <c r="CP8" s="521">
        <f t="shared" si="17"/>
        <v>3.0338090700000002</v>
      </c>
      <c r="CQ8" s="521">
        <f t="shared" si="17"/>
        <v>4.6423174000000005</v>
      </c>
      <c r="CR8" s="521">
        <f t="shared" si="17"/>
        <v>3.3571428599999997</v>
      </c>
      <c r="CS8" s="521">
        <f t="shared" si="17"/>
        <v>0</v>
      </c>
      <c r="CT8" s="521">
        <f t="shared" si="17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8">+CX9+CX10</f>
        <v>0.9504760699999999</v>
      </c>
      <c r="CY8" s="521">
        <f t="shared" si="18"/>
        <v>4.6423174000000005</v>
      </c>
      <c r="CZ8" s="521">
        <f t="shared" si="18"/>
        <v>3.3571428599999997</v>
      </c>
      <c r="DA8" s="521">
        <f t="shared" si="18"/>
        <v>0</v>
      </c>
      <c r="DB8" s="521">
        <f t="shared" si="18"/>
        <v>0</v>
      </c>
      <c r="DC8" s="521">
        <f t="shared" si="18"/>
        <v>0</v>
      </c>
      <c r="DD8" s="521">
        <f t="shared" si="18"/>
        <v>0.9504760699999999</v>
      </c>
      <c r="DE8" s="521">
        <f t="shared" si="18"/>
        <v>4.6423174000000005</v>
      </c>
      <c r="DF8" s="521">
        <f t="shared" si="18"/>
        <v>3.3571428599999997</v>
      </c>
      <c r="DG8" s="521">
        <f t="shared" si="18"/>
        <v>0</v>
      </c>
      <c r="DH8" s="521">
        <f t="shared" si="18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19">+DL9+DL10</f>
        <v>0.9504760699999999</v>
      </c>
      <c r="DM8" s="521">
        <f t="shared" si="19"/>
        <v>4.6423174000000005</v>
      </c>
      <c r="DN8" s="521">
        <f t="shared" si="19"/>
        <v>3.3571428599999997</v>
      </c>
      <c r="DO8" s="521">
        <f t="shared" si="19"/>
        <v>0</v>
      </c>
      <c r="DP8" s="521">
        <f t="shared" si="19"/>
        <v>0</v>
      </c>
      <c r="DQ8" s="521">
        <f t="shared" si="19"/>
        <v>0</v>
      </c>
      <c r="DR8" s="521">
        <f t="shared" si="19"/>
        <v>0.9504760699999999</v>
      </c>
      <c r="DS8" s="521">
        <f t="shared" si="19"/>
        <v>4.6423174000000005</v>
      </c>
      <c r="DT8" s="521">
        <f t="shared" si="19"/>
        <v>3.3571428599999997</v>
      </c>
      <c r="DU8" s="521">
        <f t="shared" si="19"/>
        <v>0</v>
      </c>
      <c r="DV8" s="521">
        <f t="shared" si="19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0">+DZ9+DZ10</f>
        <v>0.9504760699999999</v>
      </c>
      <c r="EA8" s="521">
        <f t="shared" si="20"/>
        <v>4.6423174000000005</v>
      </c>
      <c r="EB8" s="521">
        <f t="shared" si="20"/>
        <v>3.3571428599999997</v>
      </c>
      <c r="EC8" s="521">
        <f t="shared" si="20"/>
        <v>0</v>
      </c>
      <c r="ED8" s="521">
        <f t="shared" si="20"/>
        <v>0</v>
      </c>
      <c r="EE8" s="521">
        <f t="shared" si="20"/>
        <v>0</v>
      </c>
      <c r="EF8" s="521">
        <f t="shared" si="20"/>
        <v>0.9504760699999999</v>
      </c>
      <c r="EG8" s="521">
        <f t="shared" si="20"/>
        <v>4.6423174000000005</v>
      </c>
      <c r="EH8" s="521">
        <f t="shared" si="20"/>
        <v>3.3571428599999997</v>
      </c>
      <c r="EI8" s="521">
        <f t="shared" si="20"/>
        <v>0</v>
      </c>
      <c r="EJ8" s="521">
        <f t="shared" si="20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O8" si="21">+EN9+EN10</f>
        <v>0.9504760699999999</v>
      </c>
      <c r="EO8" s="521">
        <f t="shared" si="21"/>
        <v>4.6423174000000005</v>
      </c>
      <c r="EP8" s="521"/>
      <c r="EQ8" s="521"/>
      <c r="ER8" s="521"/>
      <c r="ES8" s="521"/>
      <c r="ET8" s="521"/>
      <c r="EU8" s="521"/>
      <c r="EV8" s="521"/>
      <c r="EW8" s="521"/>
      <c r="EX8" s="521"/>
      <c r="EY8" s="521">
        <f t="shared" si="10"/>
        <v>5.5927934700000002</v>
      </c>
      <c r="EZ8" s="684"/>
    </row>
    <row r="9" spans="2:156" ht="15.75" hidden="1" x14ac:dyDescent="0.25">
      <c r="B9" s="689" t="s">
        <v>691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</row>
    <row r="10" spans="2:156" ht="15.75" x14ac:dyDescent="0.25">
      <c r="B10" s="689" t="s">
        <v>43</v>
      </c>
      <c r="C10" s="518">
        <f t="shared" ref="C10:N10" si="22">+SUM(C11:C15)</f>
        <v>0</v>
      </c>
      <c r="D10" s="518">
        <f t="shared" si="22"/>
        <v>0</v>
      </c>
      <c r="E10" s="518">
        <f t="shared" si="22"/>
        <v>0</v>
      </c>
      <c r="F10" s="518">
        <f t="shared" si="22"/>
        <v>0</v>
      </c>
      <c r="G10" s="518">
        <f t="shared" si="22"/>
        <v>0</v>
      </c>
      <c r="H10" s="518">
        <f t="shared" si="22"/>
        <v>0</v>
      </c>
      <c r="I10" s="518">
        <f t="shared" si="22"/>
        <v>0</v>
      </c>
      <c r="J10" s="518">
        <f t="shared" si="22"/>
        <v>0</v>
      </c>
      <c r="K10" s="518">
        <f t="shared" si="22"/>
        <v>0</v>
      </c>
      <c r="L10" s="518">
        <f t="shared" si="22"/>
        <v>0</v>
      </c>
      <c r="M10" s="518">
        <f t="shared" si="22"/>
        <v>0</v>
      </c>
      <c r="N10" s="518">
        <f t="shared" si="22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3">+SUM(R11:R15)</f>
        <v>0</v>
      </c>
      <c r="S10" s="518">
        <f t="shared" si="23"/>
        <v>0</v>
      </c>
      <c r="T10" s="518">
        <f t="shared" si="23"/>
        <v>0</v>
      </c>
      <c r="U10" s="518">
        <f t="shared" si="23"/>
        <v>0</v>
      </c>
      <c r="V10" s="518">
        <f t="shared" si="23"/>
        <v>0</v>
      </c>
      <c r="W10" s="518">
        <f t="shared" si="23"/>
        <v>0</v>
      </c>
      <c r="X10" s="518">
        <f t="shared" si="23"/>
        <v>0</v>
      </c>
      <c r="Y10" s="518">
        <f t="shared" si="23"/>
        <v>0</v>
      </c>
      <c r="Z10" s="518">
        <f t="shared" si="23"/>
        <v>0</v>
      </c>
      <c r="AA10" s="518">
        <f t="shared" si="23"/>
        <v>0</v>
      </c>
      <c r="AB10" s="518">
        <f t="shared" si="23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4">+SUM(AF11:AF15)</f>
        <v>0</v>
      </c>
      <c r="AG10" s="518">
        <f t="shared" si="24"/>
        <v>0</v>
      </c>
      <c r="AH10" s="518">
        <f t="shared" si="24"/>
        <v>0</v>
      </c>
      <c r="AI10" s="518">
        <f t="shared" si="24"/>
        <v>0</v>
      </c>
      <c r="AJ10" s="518">
        <f t="shared" si="24"/>
        <v>0</v>
      </c>
      <c r="AK10" s="518">
        <f t="shared" si="24"/>
        <v>0</v>
      </c>
      <c r="AL10" s="518">
        <f t="shared" si="24"/>
        <v>0</v>
      </c>
      <c r="AM10" s="518">
        <f t="shared" si="24"/>
        <v>0</v>
      </c>
      <c r="AN10" s="518">
        <f t="shared" si="24"/>
        <v>0</v>
      </c>
      <c r="AO10" s="518">
        <f t="shared" si="24"/>
        <v>0</v>
      </c>
      <c r="AP10" s="518">
        <f t="shared" si="24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5">+SUM(AT11:AT15)</f>
        <v>0</v>
      </c>
      <c r="AU10" s="518">
        <f t="shared" si="25"/>
        <v>0</v>
      </c>
      <c r="AV10" s="518">
        <f t="shared" si="25"/>
        <v>0</v>
      </c>
      <c r="AW10" s="518">
        <f t="shared" si="25"/>
        <v>0</v>
      </c>
      <c r="AX10" s="518">
        <f t="shared" si="25"/>
        <v>0</v>
      </c>
      <c r="AY10" s="518">
        <f t="shared" si="25"/>
        <v>0</v>
      </c>
      <c r="AZ10" s="518">
        <f t="shared" si="25"/>
        <v>0</v>
      </c>
      <c r="BA10" s="518">
        <f t="shared" si="25"/>
        <v>0</v>
      </c>
      <c r="BB10" s="518">
        <f t="shared" si="25"/>
        <v>0</v>
      </c>
      <c r="BC10" s="518">
        <f t="shared" si="25"/>
        <v>0</v>
      </c>
      <c r="BD10" s="518">
        <f t="shared" si="25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6">+SUM(BH11:BH15)</f>
        <v>0</v>
      </c>
      <c r="BI10" s="518">
        <f t="shared" si="26"/>
        <v>0</v>
      </c>
      <c r="BJ10" s="518">
        <f t="shared" si="26"/>
        <v>0</v>
      </c>
      <c r="BK10" s="518">
        <f t="shared" si="26"/>
        <v>0</v>
      </c>
      <c r="BL10" s="518">
        <f t="shared" si="26"/>
        <v>0</v>
      </c>
      <c r="BM10" s="518">
        <f t="shared" si="26"/>
        <v>0</v>
      </c>
      <c r="BN10" s="518">
        <f t="shared" si="26"/>
        <v>0.9504760699999999</v>
      </c>
      <c r="BO10" s="518">
        <f t="shared" si="26"/>
        <v>4.6423174000000005</v>
      </c>
      <c r="BP10" s="518">
        <f t="shared" si="26"/>
        <v>0</v>
      </c>
      <c r="BQ10" s="518">
        <f t="shared" si="26"/>
        <v>0</v>
      </c>
      <c r="BR10" s="518">
        <f t="shared" si="26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27">+SUM(BV11:BV15)</f>
        <v>0</v>
      </c>
      <c r="BW10" s="518">
        <f t="shared" si="27"/>
        <v>4.6423174000000005</v>
      </c>
      <c r="BX10" s="518">
        <f t="shared" si="27"/>
        <v>5.4404758599999994</v>
      </c>
      <c r="BY10" s="518">
        <f t="shared" si="27"/>
        <v>0</v>
      </c>
      <c r="BZ10" s="518">
        <f t="shared" si="27"/>
        <v>0</v>
      </c>
      <c r="CA10" s="518">
        <f t="shared" si="27"/>
        <v>0</v>
      </c>
      <c r="CB10" s="518">
        <f t="shared" si="27"/>
        <v>2.0833330000000001</v>
      </c>
      <c r="CC10" s="518">
        <f t="shared" si="27"/>
        <v>4.6423174000000005</v>
      </c>
      <c r="CD10" s="518">
        <f t="shared" si="27"/>
        <v>3.3571428599999997</v>
      </c>
      <c r="CE10" s="518">
        <f t="shared" si="27"/>
        <v>0</v>
      </c>
      <c r="CF10" s="518">
        <f t="shared" si="27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28">+SUM(CJ11:CJ15)</f>
        <v>1.9009521399999998</v>
      </c>
      <c r="CK10" s="518">
        <f t="shared" si="28"/>
        <v>4.6423174000000005</v>
      </c>
      <c r="CL10" s="518">
        <f t="shared" si="28"/>
        <v>5.4404758599999994</v>
      </c>
      <c r="CM10" s="518">
        <f t="shared" si="28"/>
        <v>0</v>
      </c>
      <c r="CN10" s="518">
        <f t="shared" si="28"/>
        <v>0</v>
      </c>
      <c r="CO10" s="518">
        <f t="shared" si="28"/>
        <v>0</v>
      </c>
      <c r="CP10" s="518">
        <f t="shared" si="28"/>
        <v>3.0338090700000002</v>
      </c>
      <c r="CQ10" s="518">
        <f t="shared" si="28"/>
        <v>4.6423174000000005</v>
      </c>
      <c r="CR10" s="518">
        <f t="shared" si="28"/>
        <v>3.3571428599999997</v>
      </c>
      <c r="CS10" s="518">
        <f t="shared" si="28"/>
        <v>0</v>
      </c>
      <c r="CT10" s="518">
        <f t="shared" si="28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29">+SUM(CX11:CX15)</f>
        <v>0.9504760699999999</v>
      </c>
      <c r="CY10" s="518">
        <f t="shared" si="29"/>
        <v>4.6423174000000005</v>
      </c>
      <c r="CZ10" s="518">
        <f t="shared" si="29"/>
        <v>3.3571428599999997</v>
      </c>
      <c r="DA10" s="518">
        <f t="shared" si="29"/>
        <v>0</v>
      </c>
      <c r="DB10" s="518">
        <f t="shared" si="29"/>
        <v>0</v>
      </c>
      <c r="DC10" s="518">
        <f t="shared" si="29"/>
        <v>0</v>
      </c>
      <c r="DD10" s="518">
        <f t="shared" si="29"/>
        <v>0.9504760699999999</v>
      </c>
      <c r="DE10" s="518">
        <f t="shared" si="29"/>
        <v>4.6423174000000005</v>
      </c>
      <c r="DF10" s="518">
        <f t="shared" si="29"/>
        <v>3.3571428599999997</v>
      </c>
      <c r="DG10" s="518">
        <f t="shared" si="29"/>
        <v>0</v>
      </c>
      <c r="DH10" s="518">
        <f t="shared" si="29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0">+SUM(DL11:DL15)</f>
        <v>0.9504760699999999</v>
      </c>
      <c r="DM10" s="518">
        <f t="shared" si="30"/>
        <v>4.6423174000000005</v>
      </c>
      <c r="DN10" s="518">
        <f t="shared" si="30"/>
        <v>3.3571428599999997</v>
      </c>
      <c r="DO10" s="518">
        <f t="shared" si="30"/>
        <v>0</v>
      </c>
      <c r="DP10" s="518">
        <f t="shared" si="30"/>
        <v>0</v>
      </c>
      <c r="DQ10" s="518">
        <f t="shared" si="30"/>
        <v>0</v>
      </c>
      <c r="DR10" s="518">
        <f t="shared" si="30"/>
        <v>0.9504760699999999</v>
      </c>
      <c r="DS10" s="518">
        <f t="shared" si="30"/>
        <v>4.6423174000000005</v>
      </c>
      <c r="DT10" s="518">
        <f t="shared" si="30"/>
        <v>3.3571428599999997</v>
      </c>
      <c r="DU10" s="518">
        <f t="shared" si="30"/>
        <v>0</v>
      </c>
      <c r="DV10" s="518">
        <f t="shared" si="30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1">+SUM(DZ11:DZ15)</f>
        <v>0.9504760699999999</v>
      </c>
      <c r="EA10" s="518">
        <f t="shared" si="31"/>
        <v>4.6423174000000005</v>
      </c>
      <c r="EB10" s="518">
        <f t="shared" si="31"/>
        <v>3.3571428599999997</v>
      </c>
      <c r="EC10" s="518">
        <f t="shared" si="31"/>
        <v>0</v>
      </c>
      <c r="ED10" s="518">
        <f t="shared" si="31"/>
        <v>0</v>
      </c>
      <c r="EE10" s="518">
        <f t="shared" si="31"/>
        <v>0</v>
      </c>
      <c r="EF10" s="518">
        <f t="shared" si="31"/>
        <v>0.9504760699999999</v>
      </c>
      <c r="EG10" s="518">
        <f t="shared" si="31"/>
        <v>4.6423174000000005</v>
      </c>
      <c r="EH10" s="518">
        <f t="shared" si="31"/>
        <v>3.3571428599999997</v>
      </c>
      <c r="EI10" s="518">
        <f t="shared" si="31"/>
        <v>0</v>
      </c>
      <c r="EJ10" s="518">
        <f t="shared" si="31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O10" si="32">+SUM(EN11:EN15)</f>
        <v>0.9504760699999999</v>
      </c>
      <c r="EO10" s="518">
        <f t="shared" si="32"/>
        <v>4.6423174000000005</v>
      </c>
      <c r="EP10" s="518"/>
      <c r="EQ10" s="518"/>
      <c r="ER10" s="518"/>
      <c r="ES10" s="518"/>
      <c r="ET10" s="518"/>
      <c r="EU10" s="518"/>
      <c r="EV10" s="518"/>
      <c r="EW10" s="518"/>
      <c r="EX10" s="518"/>
      <c r="EY10" s="518">
        <f t="shared" si="10"/>
        <v>5.5927934700000002</v>
      </c>
      <c r="EZ10" s="519"/>
    </row>
    <row r="11" spans="2:156" ht="15.75" hidden="1" x14ac:dyDescent="0.25">
      <c r="B11" s="695" t="s">
        <v>680</v>
      </c>
      <c r="C11" s="518">
        <v>0</v>
      </c>
      <c r="D11" s="518">
        <v>0</v>
      </c>
      <c r="E11" s="518">
        <v>0</v>
      </c>
      <c r="F11" s="518">
        <v>0</v>
      </c>
      <c r="G11" s="518">
        <v>0</v>
      </c>
      <c r="H11" s="518">
        <v>0</v>
      </c>
      <c r="I11" s="518">
        <v>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f t="shared" si="0"/>
        <v>0</v>
      </c>
      <c r="P11" s="519"/>
      <c r="Q11" s="518">
        <v>0</v>
      </c>
      <c r="R11" s="518">
        <v>0</v>
      </c>
      <c r="S11" s="518">
        <v>0</v>
      </c>
      <c r="T11" s="518">
        <v>0</v>
      </c>
      <c r="U11" s="518">
        <v>0</v>
      </c>
      <c r="V11" s="518">
        <v>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f t="shared" si="1"/>
        <v>0</v>
      </c>
      <c r="AD11" s="519"/>
      <c r="AE11" s="518">
        <v>0</v>
      </c>
      <c r="AF11" s="518">
        <v>0</v>
      </c>
      <c r="AG11" s="518">
        <v>0</v>
      </c>
      <c r="AH11" s="518">
        <v>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f t="shared" si="2"/>
        <v>0</v>
      </c>
      <c r="AR11" s="519"/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f t="shared" si="3"/>
        <v>0</v>
      </c>
      <c r="BF11" s="519"/>
      <c r="BG11" s="518">
        <v>0</v>
      </c>
      <c r="BH11" s="518">
        <v>0</v>
      </c>
      <c r="BI11" s="518">
        <v>0</v>
      </c>
      <c r="BJ11" s="518">
        <v>0</v>
      </c>
      <c r="BK11" s="518">
        <v>0</v>
      </c>
      <c r="BL11" s="518">
        <v>0</v>
      </c>
      <c r="BM11" s="518">
        <v>0</v>
      </c>
      <c r="BN11" s="518">
        <v>0</v>
      </c>
      <c r="BO11" s="518">
        <v>0</v>
      </c>
      <c r="BP11" s="518">
        <v>0</v>
      </c>
      <c r="BQ11" s="518">
        <v>0</v>
      </c>
      <c r="BR11" s="518">
        <v>0</v>
      </c>
      <c r="BS11" s="518">
        <f t="shared" si="4"/>
        <v>0</v>
      </c>
      <c r="BT11" s="519"/>
      <c r="BU11" s="518">
        <v>0</v>
      </c>
      <c r="BV11" s="518">
        <v>0</v>
      </c>
      <c r="BW11" s="518">
        <v>0</v>
      </c>
      <c r="BX11" s="518">
        <v>0</v>
      </c>
      <c r="BY11" s="518">
        <v>0</v>
      </c>
      <c r="BZ11" s="518">
        <v>0</v>
      </c>
      <c r="CA11" s="518">
        <v>0</v>
      </c>
      <c r="CB11" s="518">
        <v>0</v>
      </c>
      <c r="CC11" s="518">
        <v>0</v>
      </c>
      <c r="CD11" s="518">
        <v>0</v>
      </c>
      <c r="CE11" s="518">
        <v>0</v>
      </c>
      <c r="CF11" s="518">
        <v>0</v>
      </c>
      <c r="CG11" s="518">
        <f t="shared" si="5"/>
        <v>0</v>
      </c>
      <c r="CH11" s="519"/>
      <c r="CI11" s="518">
        <v>0</v>
      </c>
      <c r="CJ11" s="518">
        <v>0</v>
      </c>
      <c r="CK11" s="518">
        <v>0</v>
      </c>
      <c r="CL11" s="518">
        <v>0</v>
      </c>
      <c r="CM11" s="518">
        <v>0</v>
      </c>
      <c r="CN11" s="518">
        <v>0</v>
      </c>
      <c r="CO11" s="518">
        <v>0</v>
      </c>
      <c r="CP11" s="518">
        <v>0</v>
      </c>
      <c r="CQ11" s="518">
        <v>0</v>
      </c>
      <c r="CR11" s="518">
        <v>0</v>
      </c>
      <c r="CS11" s="518">
        <v>0</v>
      </c>
      <c r="CT11" s="518">
        <v>0</v>
      </c>
      <c r="CU11" s="518">
        <f t="shared" si="6"/>
        <v>0</v>
      </c>
      <c r="CV11" s="519"/>
      <c r="CW11" s="518">
        <v>0</v>
      </c>
      <c r="CX11" s="518">
        <v>0</v>
      </c>
      <c r="CY11" s="518">
        <v>0</v>
      </c>
      <c r="CZ11" s="518">
        <v>0</v>
      </c>
      <c r="DA11" s="518">
        <v>0</v>
      </c>
      <c r="DB11" s="518">
        <v>0</v>
      </c>
      <c r="DC11" s="518">
        <v>0</v>
      </c>
      <c r="DD11" s="518">
        <v>0</v>
      </c>
      <c r="DE11" s="518">
        <v>0</v>
      </c>
      <c r="DF11" s="518">
        <v>0</v>
      </c>
      <c r="DG11" s="518">
        <v>0</v>
      </c>
      <c r="DH11" s="518">
        <v>0</v>
      </c>
      <c r="DI11" s="518">
        <f t="shared" si="7"/>
        <v>0</v>
      </c>
      <c r="DJ11" s="519"/>
      <c r="DK11" s="518">
        <v>0</v>
      </c>
      <c r="DL11" s="518">
        <v>0</v>
      </c>
      <c r="DM11" s="518">
        <v>0</v>
      </c>
      <c r="DN11" s="518">
        <v>0</v>
      </c>
      <c r="DO11" s="518">
        <v>0</v>
      </c>
      <c r="DP11" s="518">
        <v>0</v>
      </c>
      <c r="DQ11" s="518">
        <v>0</v>
      </c>
      <c r="DR11" s="518">
        <v>0</v>
      </c>
      <c r="DS11" s="518">
        <v>0</v>
      </c>
      <c r="DT11" s="518">
        <v>0</v>
      </c>
      <c r="DU11" s="518">
        <v>0</v>
      </c>
      <c r="DV11" s="518">
        <v>0</v>
      </c>
      <c r="DW11" s="518">
        <f t="shared" si="8"/>
        <v>0</v>
      </c>
      <c r="DX11" s="519"/>
      <c r="DY11" s="518">
        <v>0</v>
      </c>
      <c r="DZ11" s="518">
        <v>0</v>
      </c>
      <c r="EA11" s="518">
        <v>0</v>
      </c>
      <c r="EB11" s="518">
        <v>0</v>
      </c>
      <c r="EC11" s="518">
        <v>0</v>
      </c>
      <c r="ED11" s="518">
        <v>0</v>
      </c>
      <c r="EE11" s="518">
        <v>0</v>
      </c>
      <c r="EF11" s="518">
        <v>0</v>
      </c>
      <c r="EG11" s="518">
        <v>0</v>
      </c>
      <c r="EH11" s="518">
        <v>0</v>
      </c>
      <c r="EI11" s="518">
        <v>0</v>
      </c>
      <c r="EJ11" s="518">
        <v>0</v>
      </c>
      <c r="EK11" s="518">
        <f t="shared" si="9"/>
        <v>0</v>
      </c>
      <c r="EL11" s="519"/>
      <c r="EM11" s="518">
        <v>0</v>
      </c>
      <c r="EN11" s="518">
        <v>0</v>
      </c>
      <c r="EO11" s="518">
        <v>0</v>
      </c>
      <c r="EP11" s="518"/>
      <c r="EQ11" s="518"/>
      <c r="ER11" s="518"/>
      <c r="ES11" s="518"/>
      <c r="ET11" s="518"/>
      <c r="EU11" s="518"/>
      <c r="EV11" s="518"/>
      <c r="EW11" s="518"/>
      <c r="EX11" s="518"/>
      <c r="EY11" s="518">
        <f t="shared" si="10"/>
        <v>0</v>
      </c>
      <c r="EZ11" s="519"/>
    </row>
    <row r="12" spans="2:156" ht="15.75" hidden="1" x14ac:dyDescent="0.25">
      <c r="B12" s="695" t="s">
        <v>37</v>
      </c>
      <c r="C12" s="518">
        <v>0</v>
      </c>
      <c r="D12" s="518">
        <v>0</v>
      </c>
      <c r="E12" s="518">
        <v>0</v>
      </c>
      <c r="F12" s="518">
        <v>0</v>
      </c>
      <c r="G12" s="518">
        <v>0</v>
      </c>
      <c r="H12" s="518">
        <v>0</v>
      </c>
      <c r="I12" s="518">
        <v>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f t="shared" si="0"/>
        <v>0</v>
      </c>
      <c r="P12" s="519"/>
      <c r="Q12" s="518">
        <v>0</v>
      </c>
      <c r="R12" s="518">
        <v>0</v>
      </c>
      <c r="S12" s="518">
        <v>0</v>
      </c>
      <c r="T12" s="518">
        <v>0</v>
      </c>
      <c r="U12" s="518">
        <v>0</v>
      </c>
      <c r="V12" s="518">
        <v>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f t="shared" si="1"/>
        <v>0</v>
      </c>
      <c r="AD12" s="519"/>
      <c r="AE12" s="518">
        <v>0</v>
      </c>
      <c r="AF12" s="518">
        <v>0</v>
      </c>
      <c r="AG12" s="518">
        <v>0</v>
      </c>
      <c r="AH12" s="518">
        <v>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f t="shared" si="2"/>
        <v>0</v>
      </c>
      <c r="AR12" s="519"/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f t="shared" si="3"/>
        <v>0</v>
      </c>
      <c r="BF12" s="519"/>
      <c r="BG12" s="518">
        <v>0</v>
      </c>
      <c r="BH12" s="518">
        <v>0</v>
      </c>
      <c r="BI12" s="518">
        <v>0</v>
      </c>
      <c r="BJ12" s="518">
        <v>0</v>
      </c>
      <c r="BK12" s="518">
        <v>0</v>
      </c>
      <c r="BL12" s="518">
        <v>0</v>
      </c>
      <c r="BM12" s="518">
        <v>0</v>
      </c>
      <c r="BN12" s="518">
        <v>0</v>
      </c>
      <c r="BO12" s="518">
        <v>0</v>
      </c>
      <c r="BP12" s="518">
        <v>0</v>
      </c>
      <c r="BQ12" s="518">
        <v>0</v>
      </c>
      <c r="BR12" s="518">
        <v>0</v>
      </c>
      <c r="BS12" s="518">
        <f t="shared" si="4"/>
        <v>0</v>
      </c>
      <c r="BT12" s="519"/>
      <c r="BU12" s="518">
        <v>0</v>
      </c>
      <c r="BV12" s="518">
        <v>0</v>
      </c>
      <c r="BW12" s="518">
        <v>0</v>
      </c>
      <c r="BX12" s="518">
        <v>0</v>
      </c>
      <c r="BY12" s="518">
        <v>0</v>
      </c>
      <c r="BZ12" s="518">
        <v>0</v>
      </c>
      <c r="CA12" s="518">
        <v>0</v>
      </c>
      <c r="CB12" s="518">
        <v>0</v>
      </c>
      <c r="CC12" s="518">
        <v>0</v>
      </c>
      <c r="CD12" s="518">
        <v>0</v>
      </c>
      <c r="CE12" s="518">
        <v>0</v>
      </c>
      <c r="CF12" s="518">
        <v>0</v>
      </c>
      <c r="CG12" s="518">
        <f t="shared" si="5"/>
        <v>0</v>
      </c>
      <c r="CH12" s="519"/>
      <c r="CI12" s="518">
        <v>0</v>
      </c>
      <c r="CJ12" s="518">
        <v>0</v>
      </c>
      <c r="CK12" s="518">
        <v>0</v>
      </c>
      <c r="CL12" s="518">
        <v>0</v>
      </c>
      <c r="CM12" s="518">
        <v>0</v>
      </c>
      <c r="CN12" s="518">
        <v>0</v>
      </c>
      <c r="CO12" s="518">
        <v>0</v>
      </c>
      <c r="CP12" s="518">
        <v>0</v>
      </c>
      <c r="CQ12" s="518">
        <v>0</v>
      </c>
      <c r="CR12" s="518">
        <v>0</v>
      </c>
      <c r="CS12" s="518">
        <v>0</v>
      </c>
      <c r="CT12" s="518">
        <v>0</v>
      </c>
      <c r="CU12" s="518">
        <f t="shared" si="6"/>
        <v>0</v>
      </c>
      <c r="CV12" s="519"/>
      <c r="CW12" s="518">
        <v>0</v>
      </c>
      <c r="CX12" s="518">
        <v>0</v>
      </c>
      <c r="CY12" s="518">
        <v>0</v>
      </c>
      <c r="CZ12" s="518">
        <v>0</v>
      </c>
      <c r="DA12" s="518">
        <v>0</v>
      </c>
      <c r="DB12" s="518">
        <v>0</v>
      </c>
      <c r="DC12" s="518">
        <v>0</v>
      </c>
      <c r="DD12" s="518">
        <v>0</v>
      </c>
      <c r="DE12" s="518">
        <v>0</v>
      </c>
      <c r="DF12" s="518">
        <v>0</v>
      </c>
      <c r="DG12" s="518">
        <v>0</v>
      </c>
      <c r="DH12" s="518">
        <v>0</v>
      </c>
      <c r="DI12" s="518">
        <f t="shared" si="7"/>
        <v>0</v>
      </c>
      <c r="DJ12" s="519"/>
      <c r="DK12" s="518">
        <v>0</v>
      </c>
      <c r="DL12" s="518">
        <v>0</v>
      </c>
      <c r="DM12" s="518">
        <v>0</v>
      </c>
      <c r="DN12" s="518">
        <v>0</v>
      </c>
      <c r="DO12" s="518">
        <v>0</v>
      </c>
      <c r="DP12" s="518">
        <v>0</v>
      </c>
      <c r="DQ12" s="518">
        <v>0</v>
      </c>
      <c r="DR12" s="518">
        <v>0</v>
      </c>
      <c r="DS12" s="518">
        <v>0</v>
      </c>
      <c r="DT12" s="518">
        <v>0</v>
      </c>
      <c r="DU12" s="518">
        <v>0</v>
      </c>
      <c r="DV12" s="518">
        <v>0</v>
      </c>
      <c r="DW12" s="518">
        <f t="shared" si="8"/>
        <v>0</v>
      </c>
      <c r="DX12" s="519"/>
      <c r="DY12" s="518">
        <v>0</v>
      </c>
      <c r="DZ12" s="518">
        <v>0</v>
      </c>
      <c r="EA12" s="518">
        <v>0</v>
      </c>
      <c r="EB12" s="518">
        <v>0</v>
      </c>
      <c r="EC12" s="518">
        <v>0</v>
      </c>
      <c r="ED12" s="518">
        <v>0</v>
      </c>
      <c r="EE12" s="518">
        <v>0</v>
      </c>
      <c r="EF12" s="518">
        <v>0</v>
      </c>
      <c r="EG12" s="518">
        <v>0</v>
      </c>
      <c r="EH12" s="518">
        <v>0</v>
      </c>
      <c r="EI12" s="518">
        <v>0</v>
      </c>
      <c r="EJ12" s="518">
        <v>0</v>
      </c>
      <c r="EK12" s="518">
        <f t="shared" si="9"/>
        <v>0</v>
      </c>
      <c r="EL12" s="519"/>
      <c r="EM12" s="518">
        <v>0</v>
      </c>
      <c r="EN12" s="518">
        <v>0</v>
      </c>
      <c r="EO12" s="518">
        <v>0</v>
      </c>
      <c r="EP12" s="518"/>
      <c r="EQ12" s="518"/>
      <c r="ER12" s="518"/>
      <c r="ES12" s="518"/>
      <c r="ET12" s="518"/>
      <c r="EU12" s="518"/>
      <c r="EV12" s="518"/>
      <c r="EW12" s="518"/>
      <c r="EX12" s="518"/>
      <c r="EY12" s="518">
        <f t="shared" si="10"/>
        <v>0</v>
      </c>
      <c r="EZ12" s="519"/>
    </row>
    <row r="13" spans="2:156" ht="15.75" x14ac:dyDescent="0.25">
      <c r="B13" s="695" t="s">
        <v>54</v>
      </c>
      <c r="C13" s="518">
        <v>0</v>
      </c>
      <c r="D13" s="518">
        <v>0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f t="shared" si="0"/>
        <v>0</v>
      </c>
      <c r="P13" s="519"/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f t="shared" si="1"/>
        <v>0</v>
      </c>
      <c r="AD13" s="519"/>
      <c r="AE13" s="518">
        <v>0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f t="shared" si="2"/>
        <v>0</v>
      </c>
      <c r="AR13" s="519"/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f t="shared" si="3"/>
        <v>0</v>
      </c>
      <c r="BF13" s="519"/>
      <c r="BG13" s="518">
        <v>0</v>
      </c>
      <c r="BH13" s="518">
        <v>0</v>
      </c>
      <c r="BI13" s="518">
        <v>0</v>
      </c>
      <c r="BJ13" s="518">
        <v>0</v>
      </c>
      <c r="BK13" s="518">
        <v>0</v>
      </c>
      <c r="BL13" s="518">
        <v>0</v>
      </c>
      <c r="BM13" s="518">
        <v>0</v>
      </c>
      <c r="BN13" s="518">
        <v>0.9504760699999999</v>
      </c>
      <c r="BO13" s="518">
        <v>4.6423174000000005</v>
      </c>
      <c r="BP13" s="518">
        <v>0</v>
      </c>
      <c r="BQ13" s="518">
        <v>0</v>
      </c>
      <c r="BR13" s="518">
        <v>0</v>
      </c>
      <c r="BS13" s="518">
        <f t="shared" si="4"/>
        <v>5.5927934700000002</v>
      </c>
      <c r="BT13" s="519"/>
      <c r="BU13" s="518">
        <v>0.9504760699999999</v>
      </c>
      <c r="BV13" s="518">
        <v>0</v>
      </c>
      <c r="BW13" s="518">
        <v>4.6423174000000005</v>
      </c>
      <c r="BX13" s="518">
        <v>3.3571428599999997</v>
      </c>
      <c r="BY13" s="518">
        <v>0</v>
      </c>
      <c r="BZ13" s="518">
        <v>0</v>
      </c>
      <c r="CA13" s="518">
        <v>0</v>
      </c>
      <c r="CB13" s="518">
        <v>0</v>
      </c>
      <c r="CC13" s="518">
        <v>4.6423174000000005</v>
      </c>
      <c r="CD13" s="518">
        <v>3.3571428599999997</v>
      </c>
      <c r="CE13" s="518">
        <v>0</v>
      </c>
      <c r="CF13" s="518">
        <v>0</v>
      </c>
      <c r="CG13" s="518">
        <f t="shared" si="5"/>
        <v>16.949396589999999</v>
      </c>
      <c r="CH13" s="519"/>
      <c r="CI13" s="518">
        <v>0</v>
      </c>
      <c r="CJ13" s="518">
        <v>1.9009521399999998</v>
      </c>
      <c r="CK13" s="518">
        <v>4.6423174000000005</v>
      </c>
      <c r="CL13" s="518">
        <v>3.3571428599999997</v>
      </c>
      <c r="CM13" s="518">
        <v>0</v>
      </c>
      <c r="CN13" s="518">
        <v>0</v>
      </c>
      <c r="CO13" s="518">
        <v>0</v>
      </c>
      <c r="CP13" s="518">
        <v>0.9504760699999999</v>
      </c>
      <c r="CQ13" s="518">
        <v>4.6423174000000005</v>
      </c>
      <c r="CR13" s="518">
        <v>3.3571428599999997</v>
      </c>
      <c r="CS13" s="518">
        <v>0</v>
      </c>
      <c r="CT13" s="518">
        <v>0</v>
      </c>
      <c r="CU13" s="518">
        <f t="shared" si="6"/>
        <v>18.85034873</v>
      </c>
      <c r="CV13" s="519"/>
      <c r="CW13" s="518">
        <v>0</v>
      </c>
      <c r="CX13" s="518">
        <v>0.9504760699999999</v>
      </c>
      <c r="CY13" s="518">
        <v>4.6423174000000005</v>
      </c>
      <c r="CZ13" s="518">
        <v>3.3571428599999997</v>
      </c>
      <c r="DA13" s="518">
        <v>0</v>
      </c>
      <c r="DB13" s="518">
        <v>0</v>
      </c>
      <c r="DC13" s="518">
        <v>0</v>
      </c>
      <c r="DD13" s="518">
        <v>0.9504760699999999</v>
      </c>
      <c r="DE13" s="518">
        <v>4.6423174000000005</v>
      </c>
      <c r="DF13" s="518">
        <v>3.3571428599999997</v>
      </c>
      <c r="DG13" s="518">
        <v>0</v>
      </c>
      <c r="DH13" s="518">
        <v>0</v>
      </c>
      <c r="DI13" s="518">
        <f t="shared" si="7"/>
        <v>17.89987266</v>
      </c>
      <c r="DJ13" s="519"/>
      <c r="DK13" s="518">
        <v>0</v>
      </c>
      <c r="DL13" s="518">
        <v>0.9504760699999999</v>
      </c>
      <c r="DM13" s="518">
        <v>4.6423174000000005</v>
      </c>
      <c r="DN13" s="518">
        <v>3.3571428599999997</v>
      </c>
      <c r="DO13" s="518">
        <v>0</v>
      </c>
      <c r="DP13" s="518">
        <v>0</v>
      </c>
      <c r="DQ13" s="518">
        <v>0</v>
      </c>
      <c r="DR13" s="518">
        <v>0.9504760699999999</v>
      </c>
      <c r="DS13" s="518">
        <v>4.6423174000000005</v>
      </c>
      <c r="DT13" s="518">
        <v>3.3571428599999997</v>
      </c>
      <c r="DU13" s="518">
        <v>0</v>
      </c>
      <c r="DV13" s="518">
        <v>0</v>
      </c>
      <c r="DW13" s="518">
        <f t="shared" si="8"/>
        <v>17.89987266</v>
      </c>
      <c r="DX13" s="519"/>
      <c r="DY13" s="518">
        <v>0</v>
      </c>
      <c r="DZ13" s="518">
        <v>0.9504760699999999</v>
      </c>
      <c r="EA13" s="518">
        <v>4.6423174000000005</v>
      </c>
      <c r="EB13" s="518">
        <v>3.3571428599999997</v>
      </c>
      <c r="EC13" s="518">
        <v>0</v>
      </c>
      <c r="ED13" s="518">
        <v>0</v>
      </c>
      <c r="EE13" s="518">
        <v>0</v>
      </c>
      <c r="EF13" s="518">
        <v>0.9504760699999999</v>
      </c>
      <c r="EG13" s="518">
        <v>4.6423174000000005</v>
      </c>
      <c r="EH13" s="518">
        <v>3.3571428599999997</v>
      </c>
      <c r="EI13" s="518">
        <v>0</v>
      </c>
      <c r="EJ13" s="518">
        <v>0</v>
      </c>
      <c r="EK13" s="518">
        <f t="shared" si="9"/>
        <v>17.89987266</v>
      </c>
      <c r="EL13" s="519"/>
      <c r="EM13" s="518">
        <v>0</v>
      </c>
      <c r="EN13" s="518">
        <v>0.9504760699999999</v>
      </c>
      <c r="EO13" s="518">
        <v>4.6423174000000005</v>
      </c>
      <c r="EP13" s="518"/>
      <c r="EQ13" s="518"/>
      <c r="ER13" s="518"/>
      <c r="ES13" s="518"/>
      <c r="ET13" s="518"/>
      <c r="EU13" s="518"/>
      <c r="EV13" s="518"/>
      <c r="EW13" s="518"/>
      <c r="EX13" s="518"/>
      <c r="EY13" s="518">
        <f t="shared" si="10"/>
        <v>5.5927934700000002</v>
      </c>
      <c r="EZ13" s="519"/>
    </row>
    <row r="14" spans="2:156" ht="15.75" hidden="1" x14ac:dyDescent="0.25">
      <c r="B14" s="695" t="s">
        <v>55</v>
      </c>
      <c r="C14" s="518">
        <v>0</v>
      </c>
      <c r="D14" s="518">
        <v>0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f t="shared" si="0"/>
        <v>0</v>
      </c>
      <c r="P14" s="519"/>
      <c r="Q14" s="518">
        <v>0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f t="shared" si="1"/>
        <v>0</v>
      </c>
      <c r="AD14" s="519"/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f t="shared" si="2"/>
        <v>0</v>
      </c>
      <c r="AR14" s="519"/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f t="shared" si="3"/>
        <v>0</v>
      </c>
      <c r="BF14" s="519"/>
      <c r="BG14" s="518">
        <v>0</v>
      </c>
      <c r="BH14" s="518">
        <v>0</v>
      </c>
      <c r="BI14" s="518">
        <v>0</v>
      </c>
      <c r="BJ14" s="518">
        <v>0</v>
      </c>
      <c r="BK14" s="518">
        <v>0</v>
      </c>
      <c r="BL14" s="518">
        <v>0</v>
      </c>
      <c r="BM14" s="518">
        <v>0</v>
      </c>
      <c r="BN14" s="518">
        <v>0</v>
      </c>
      <c r="BO14" s="518">
        <v>0</v>
      </c>
      <c r="BP14" s="518">
        <v>0</v>
      </c>
      <c r="BQ14" s="518">
        <v>0</v>
      </c>
      <c r="BR14" s="518">
        <v>0</v>
      </c>
      <c r="BS14" s="518">
        <f t="shared" si="4"/>
        <v>0</v>
      </c>
      <c r="BT14" s="519"/>
      <c r="BU14" s="518">
        <v>0</v>
      </c>
      <c r="BV14" s="518">
        <v>0</v>
      </c>
      <c r="BW14" s="518">
        <v>0</v>
      </c>
      <c r="BX14" s="518">
        <v>0</v>
      </c>
      <c r="BY14" s="518">
        <v>0</v>
      </c>
      <c r="BZ14" s="518">
        <v>0</v>
      </c>
      <c r="CA14" s="518">
        <v>0</v>
      </c>
      <c r="CB14" s="518">
        <v>0</v>
      </c>
      <c r="CC14" s="518">
        <v>0</v>
      </c>
      <c r="CD14" s="518">
        <v>0</v>
      </c>
      <c r="CE14" s="518">
        <v>0</v>
      </c>
      <c r="CF14" s="518">
        <v>0</v>
      </c>
      <c r="CG14" s="518">
        <f t="shared" si="5"/>
        <v>0</v>
      </c>
      <c r="CH14" s="519"/>
      <c r="CI14" s="518">
        <v>0</v>
      </c>
      <c r="CJ14" s="518">
        <v>0</v>
      </c>
      <c r="CK14" s="518">
        <v>0</v>
      </c>
      <c r="CL14" s="518">
        <v>0</v>
      </c>
      <c r="CM14" s="518">
        <v>0</v>
      </c>
      <c r="CN14" s="518">
        <v>0</v>
      </c>
      <c r="CO14" s="518">
        <v>0</v>
      </c>
      <c r="CP14" s="518">
        <v>0</v>
      </c>
      <c r="CQ14" s="518">
        <v>0</v>
      </c>
      <c r="CR14" s="518">
        <v>0</v>
      </c>
      <c r="CS14" s="518">
        <v>0</v>
      </c>
      <c r="CT14" s="518">
        <v>0</v>
      </c>
      <c r="CU14" s="518">
        <f t="shared" si="6"/>
        <v>0</v>
      </c>
      <c r="CV14" s="519"/>
      <c r="CW14" s="518">
        <v>0</v>
      </c>
      <c r="CX14" s="518">
        <v>0</v>
      </c>
      <c r="CY14" s="518">
        <v>0</v>
      </c>
      <c r="CZ14" s="518">
        <v>0</v>
      </c>
      <c r="DA14" s="518">
        <v>0</v>
      </c>
      <c r="DB14" s="518">
        <v>0</v>
      </c>
      <c r="DC14" s="518">
        <v>0</v>
      </c>
      <c r="DD14" s="518">
        <v>0</v>
      </c>
      <c r="DE14" s="518">
        <v>0</v>
      </c>
      <c r="DF14" s="518">
        <v>0</v>
      </c>
      <c r="DG14" s="518">
        <v>0</v>
      </c>
      <c r="DH14" s="518">
        <v>0</v>
      </c>
      <c r="DI14" s="518">
        <f t="shared" si="7"/>
        <v>0</v>
      </c>
      <c r="DJ14" s="519"/>
      <c r="DK14" s="518">
        <v>0</v>
      </c>
      <c r="DL14" s="518">
        <v>0</v>
      </c>
      <c r="DM14" s="518">
        <v>0</v>
      </c>
      <c r="DN14" s="518">
        <v>0</v>
      </c>
      <c r="DO14" s="518">
        <v>0</v>
      </c>
      <c r="DP14" s="518">
        <v>0</v>
      </c>
      <c r="DQ14" s="518">
        <v>0</v>
      </c>
      <c r="DR14" s="518">
        <v>0</v>
      </c>
      <c r="DS14" s="518">
        <v>0</v>
      </c>
      <c r="DT14" s="518">
        <v>0</v>
      </c>
      <c r="DU14" s="518">
        <v>0</v>
      </c>
      <c r="DV14" s="518">
        <v>0</v>
      </c>
      <c r="DW14" s="518">
        <f t="shared" si="8"/>
        <v>0</v>
      </c>
      <c r="DX14" s="519"/>
      <c r="DY14" s="518">
        <v>0</v>
      </c>
      <c r="DZ14" s="518">
        <v>0</v>
      </c>
      <c r="EA14" s="518">
        <v>0</v>
      </c>
      <c r="EB14" s="518">
        <v>0</v>
      </c>
      <c r="EC14" s="518">
        <v>0</v>
      </c>
      <c r="ED14" s="518">
        <v>0</v>
      </c>
      <c r="EE14" s="518">
        <v>0</v>
      </c>
      <c r="EF14" s="518">
        <v>0</v>
      </c>
      <c r="EG14" s="518">
        <v>0</v>
      </c>
      <c r="EH14" s="518">
        <v>0</v>
      </c>
      <c r="EI14" s="518">
        <v>0</v>
      </c>
      <c r="EJ14" s="518">
        <v>0</v>
      </c>
      <c r="EK14" s="518">
        <f t="shared" si="9"/>
        <v>0</v>
      </c>
      <c r="EL14" s="519"/>
      <c r="EM14" s="518">
        <v>0</v>
      </c>
      <c r="EN14" s="518">
        <v>0</v>
      </c>
      <c r="EO14" s="518">
        <v>0</v>
      </c>
      <c r="EP14" s="518"/>
      <c r="EQ14" s="518"/>
      <c r="ER14" s="518"/>
      <c r="ES14" s="518"/>
      <c r="ET14" s="518"/>
      <c r="EU14" s="518"/>
      <c r="EV14" s="518"/>
      <c r="EW14" s="518"/>
      <c r="EX14" s="518"/>
      <c r="EY14" s="518">
        <f t="shared" si="10"/>
        <v>0</v>
      </c>
      <c r="EZ14" s="519"/>
    </row>
    <row r="15" spans="2:156" ht="15.75" x14ac:dyDescent="0.25">
      <c r="B15" s="695" t="s">
        <v>685</v>
      </c>
      <c r="C15" s="518">
        <v>0</v>
      </c>
      <c r="D15" s="518">
        <v>0</v>
      </c>
      <c r="E15" s="518">
        <v>0</v>
      </c>
      <c r="F15" s="518">
        <v>0</v>
      </c>
      <c r="G15" s="518">
        <v>0</v>
      </c>
      <c r="H15" s="518">
        <v>0</v>
      </c>
      <c r="I15" s="518">
        <v>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f t="shared" si="0"/>
        <v>0</v>
      </c>
      <c r="P15" s="519"/>
      <c r="Q15" s="518">
        <v>0</v>
      </c>
      <c r="R15" s="518">
        <v>0</v>
      </c>
      <c r="S15" s="518">
        <v>0</v>
      </c>
      <c r="T15" s="518">
        <v>0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f t="shared" si="1"/>
        <v>0</v>
      </c>
      <c r="AD15" s="519"/>
      <c r="AE15" s="518">
        <v>0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f t="shared" si="2"/>
        <v>0</v>
      </c>
      <c r="AR15" s="519"/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f t="shared" si="3"/>
        <v>0</v>
      </c>
      <c r="BF15" s="519"/>
      <c r="BG15" s="518">
        <v>0</v>
      </c>
      <c r="BH15" s="518">
        <v>0</v>
      </c>
      <c r="BI15" s="518">
        <v>0</v>
      </c>
      <c r="BJ15" s="518">
        <v>0</v>
      </c>
      <c r="BK15" s="518">
        <v>0</v>
      </c>
      <c r="BL15" s="518">
        <v>0</v>
      </c>
      <c r="BM15" s="518">
        <v>0</v>
      </c>
      <c r="BN15" s="518">
        <v>0</v>
      </c>
      <c r="BO15" s="518">
        <v>0</v>
      </c>
      <c r="BP15" s="518">
        <v>0</v>
      </c>
      <c r="BQ15" s="518">
        <v>0</v>
      </c>
      <c r="BR15" s="518">
        <v>12.5</v>
      </c>
      <c r="BS15" s="518">
        <f t="shared" si="4"/>
        <v>12.5</v>
      </c>
      <c r="BT15" s="519"/>
      <c r="BU15" s="518">
        <v>0</v>
      </c>
      <c r="BV15" s="518">
        <v>0</v>
      </c>
      <c r="BW15" s="518">
        <v>0</v>
      </c>
      <c r="BX15" s="518">
        <v>2.0833330000000001</v>
      </c>
      <c r="BY15" s="518">
        <v>0</v>
      </c>
      <c r="BZ15" s="518">
        <v>0</v>
      </c>
      <c r="CA15" s="518">
        <v>0</v>
      </c>
      <c r="CB15" s="518">
        <v>2.0833330000000001</v>
      </c>
      <c r="CC15" s="518">
        <v>0</v>
      </c>
      <c r="CD15" s="518">
        <v>0</v>
      </c>
      <c r="CE15" s="518">
        <v>0</v>
      </c>
      <c r="CF15" s="518">
        <v>2.0833330000000001</v>
      </c>
      <c r="CG15" s="518">
        <f t="shared" si="5"/>
        <v>6.2499990000000007</v>
      </c>
      <c r="CH15" s="519"/>
      <c r="CI15" s="518">
        <v>0</v>
      </c>
      <c r="CJ15" s="518">
        <v>0</v>
      </c>
      <c r="CK15" s="518">
        <v>0</v>
      </c>
      <c r="CL15" s="518">
        <v>2.0833330000000001</v>
      </c>
      <c r="CM15" s="518">
        <v>0</v>
      </c>
      <c r="CN15" s="518">
        <v>0</v>
      </c>
      <c r="CO15" s="518">
        <v>0</v>
      </c>
      <c r="CP15" s="518">
        <v>2.0833330000000001</v>
      </c>
      <c r="CQ15" s="518">
        <v>0</v>
      </c>
      <c r="CR15" s="518">
        <v>0</v>
      </c>
      <c r="CS15" s="518">
        <v>0</v>
      </c>
      <c r="CT15" s="518">
        <v>2.0833349999999999</v>
      </c>
      <c r="CU15" s="518">
        <f t="shared" si="6"/>
        <v>6.2500010000000001</v>
      </c>
      <c r="CV15" s="519"/>
      <c r="CW15" s="518">
        <v>0</v>
      </c>
      <c r="CX15" s="518">
        <v>0</v>
      </c>
      <c r="CY15" s="518">
        <v>0</v>
      </c>
      <c r="CZ15" s="518">
        <v>0</v>
      </c>
      <c r="DA15" s="518">
        <v>0</v>
      </c>
      <c r="DB15" s="518">
        <v>0</v>
      </c>
      <c r="DC15" s="518">
        <v>0</v>
      </c>
      <c r="DD15" s="518">
        <v>0</v>
      </c>
      <c r="DE15" s="518">
        <v>0</v>
      </c>
      <c r="DF15" s="518">
        <v>0</v>
      </c>
      <c r="DG15" s="518">
        <v>0</v>
      </c>
      <c r="DH15" s="518">
        <v>0</v>
      </c>
      <c r="DI15" s="518">
        <f t="shared" si="7"/>
        <v>0</v>
      </c>
      <c r="DJ15" s="519"/>
      <c r="DK15" s="518">
        <v>0</v>
      </c>
      <c r="DL15" s="518">
        <v>0</v>
      </c>
      <c r="DM15" s="518">
        <v>0</v>
      </c>
      <c r="DN15" s="518">
        <v>0</v>
      </c>
      <c r="DO15" s="518">
        <v>0</v>
      </c>
      <c r="DP15" s="518">
        <v>0</v>
      </c>
      <c r="DQ15" s="518">
        <v>0</v>
      </c>
      <c r="DR15" s="518">
        <v>0</v>
      </c>
      <c r="DS15" s="518">
        <v>0</v>
      </c>
      <c r="DT15" s="518">
        <v>0</v>
      </c>
      <c r="DU15" s="518">
        <v>0</v>
      </c>
      <c r="DV15" s="518">
        <v>0</v>
      </c>
      <c r="DW15" s="518">
        <f t="shared" si="8"/>
        <v>0</v>
      </c>
      <c r="DX15" s="519"/>
      <c r="DY15" s="518">
        <v>0</v>
      </c>
      <c r="DZ15" s="518">
        <v>0</v>
      </c>
      <c r="EA15" s="518">
        <v>0</v>
      </c>
      <c r="EB15" s="518">
        <v>0</v>
      </c>
      <c r="EC15" s="518">
        <v>0</v>
      </c>
      <c r="ED15" s="518">
        <v>0</v>
      </c>
      <c r="EE15" s="518">
        <v>0</v>
      </c>
      <c r="EF15" s="518">
        <v>0</v>
      </c>
      <c r="EG15" s="518">
        <v>0</v>
      </c>
      <c r="EH15" s="518">
        <v>0</v>
      </c>
      <c r="EI15" s="518">
        <v>0</v>
      </c>
      <c r="EJ15" s="518">
        <v>0</v>
      </c>
      <c r="EK15" s="518">
        <f t="shared" si="9"/>
        <v>0</v>
      </c>
      <c r="EL15" s="519"/>
      <c r="EM15" s="518">
        <v>0</v>
      </c>
      <c r="EN15" s="518">
        <v>0</v>
      </c>
      <c r="EO15" s="518">
        <v>0</v>
      </c>
      <c r="EP15" s="518"/>
      <c r="EQ15" s="518"/>
      <c r="ER15" s="518"/>
      <c r="ES15" s="518"/>
      <c r="ET15" s="518"/>
      <c r="EU15" s="518"/>
      <c r="EV15" s="518"/>
      <c r="EW15" s="518"/>
      <c r="EX15" s="518"/>
      <c r="EY15" s="518">
        <f t="shared" si="10"/>
        <v>0</v>
      </c>
      <c r="EZ15" s="519"/>
    </row>
    <row r="16" spans="2:156" ht="15.75" x14ac:dyDescent="0.25">
      <c r="B16" s="687" t="s">
        <v>92</v>
      </c>
      <c r="C16" s="542">
        <f t="shared" ref="C16:N16" si="33">+C8+C7</f>
        <v>-267.06632407423518</v>
      </c>
      <c r="D16" s="542">
        <f t="shared" si="33"/>
        <v>-100.4487127676403</v>
      </c>
      <c r="E16" s="542">
        <f t="shared" si="33"/>
        <v>-267.56740172263756</v>
      </c>
      <c r="F16" s="542">
        <f t="shared" si="33"/>
        <v>-240.93508995606675</v>
      </c>
      <c r="G16" s="542">
        <f t="shared" si="33"/>
        <v>-209.30263773680974</v>
      </c>
      <c r="H16" s="542">
        <f t="shared" si="33"/>
        <v>-205.29296737886887</v>
      </c>
      <c r="I16" s="542">
        <f t="shared" si="33"/>
        <v>-65.055357729512195</v>
      </c>
      <c r="J16" s="542">
        <f t="shared" si="33"/>
        <v>-56.734421083167888</v>
      </c>
      <c r="K16" s="542">
        <f t="shared" si="33"/>
        <v>-181.92933951733301</v>
      </c>
      <c r="L16" s="542">
        <f t="shared" si="33"/>
        <v>-250.50948580720774</v>
      </c>
      <c r="M16" s="542">
        <f t="shared" si="33"/>
        <v>-189.28473092291733</v>
      </c>
      <c r="N16" s="542">
        <f t="shared" si="33"/>
        <v>400.12249081639595</v>
      </c>
      <c r="O16" s="542">
        <f t="shared" si="0"/>
        <v>-1634.003977880001</v>
      </c>
      <c r="P16" s="573"/>
      <c r="Q16" s="542">
        <f>+Q8+Q7</f>
        <v>-291.0094470917694</v>
      </c>
      <c r="R16" s="542">
        <f t="shared" ref="R16:AB16" si="34">+R8+R7</f>
        <v>-186.1028322348036</v>
      </c>
      <c r="S16" s="542">
        <f t="shared" si="34"/>
        <v>-170.70939967626299</v>
      </c>
      <c r="T16" s="542">
        <f t="shared" si="34"/>
        <v>-196.10871473926005</v>
      </c>
      <c r="U16" s="542">
        <f t="shared" si="34"/>
        <v>-256.99991816339121</v>
      </c>
      <c r="V16" s="542">
        <f t="shared" si="34"/>
        <v>-271.99197037163924</v>
      </c>
      <c r="W16" s="542">
        <f t="shared" si="34"/>
        <v>-134.73841399100007</v>
      </c>
      <c r="X16" s="542">
        <f t="shared" si="34"/>
        <v>-10.386977172730326</v>
      </c>
      <c r="Y16" s="542">
        <f t="shared" si="34"/>
        <v>66.405306086612711</v>
      </c>
      <c r="Z16" s="542">
        <f t="shared" si="34"/>
        <v>-299.88529674413292</v>
      </c>
      <c r="AA16" s="542">
        <f t="shared" si="34"/>
        <v>-357.27576864630828</v>
      </c>
      <c r="AB16" s="542">
        <f t="shared" si="34"/>
        <v>444.08491023662157</v>
      </c>
      <c r="AC16" s="542">
        <f t="shared" si="1"/>
        <v>-1664.7185225080639</v>
      </c>
      <c r="AD16" s="573"/>
      <c r="AE16" s="542">
        <f>+AE8+AE7</f>
        <v>-358.60862041252057</v>
      </c>
      <c r="AF16" s="542">
        <f t="shared" ref="AF16:AP16" si="35">+AF8+AF7</f>
        <v>-118.6373885214374</v>
      </c>
      <c r="AG16" s="542">
        <f t="shared" si="35"/>
        <v>-134.47939264846616</v>
      </c>
      <c r="AH16" s="542">
        <f t="shared" si="35"/>
        <v>-201.98434382616858</v>
      </c>
      <c r="AI16" s="542">
        <f t="shared" si="35"/>
        <v>-134.92780107947442</v>
      </c>
      <c r="AJ16" s="542">
        <f t="shared" si="35"/>
        <v>-292.76998394639077</v>
      </c>
      <c r="AK16" s="542">
        <f t="shared" si="35"/>
        <v>-22.431711536689818</v>
      </c>
      <c r="AL16" s="542">
        <f t="shared" si="35"/>
        <v>20.99780591089791</v>
      </c>
      <c r="AM16" s="542">
        <f t="shared" si="35"/>
        <v>-117.41832915281094</v>
      </c>
      <c r="AN16" s="542">
        <f t="shared" si="35"/>
        <v>-111.41613318443024</v>
      </c>
      <c r="AO16" s="542">
        <f t="shared" si="35"/>
        <v>-113.2818616024349</v>
      </c>
      <c r="AP16" s="542">
        <f t="shared" si="35"/>
        <v>203.48751571492528</v>
      </c>
      <c r="AQ16" s="542">
        <f t="shared" si="2"/>
        <v>-1381.4702442850003</v>
      </c>
      <c r="AR16" s="573"/>
      <c r="AS16" s="542">
        <f>+AS8+AS7</f>
        <v>-151.47711511727169</v>
      </c>
      <c r="AT16" s="542">
        <f t="shared" ref="AT16:BD16" si="36">+AT8+AT7</f>
        <v>-41.725859148055861</v>
      </c>
      <c r="AU16" s="542">
        <f t="shared" si="36"/>
        <v>-104.98643829015384</v>
      </c>
      <c r="AV16" s="542">
        <f t="shared" si="36"/>
        <v>-100.99110955284607</v>
      </c>
      <c r="AW16" s="542">
        <f t="shared" si="36"/>
        <v>30.747518603635626</v>
      </c>
      <c r="AX16" s="542">
        <f t="shared" si="36"/>
        <v>118.05276415039498</v>
      </c>
      <c r="AY16" s="542">
        <f t="shared" si="36"/>
        <v>-17.307250079605069</v>
      </c>
      <c r="AZ16" s="542">
        <f t="shared" si="36"/>
        <v>97.812886062083976</v>
      </c>
      <c r="BA16" s="542">
        <f t="shared" si="36"/>
        <v>-40.402789516271582</v>
      </c>
      <c r="BB16" s="542">
        <f t="shared" si="36"/>
        <v>6.361850913728631</v>
      </c>
      <c r="BC16" s="542">
        <f t="shared" si="36"/>
        <v>-80.98016757627272</v>
      </c>
      <c r="BD16" s="542">
        <f t="shared" si="36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37">+BH8+BH7</f>
        <v>-53.544259199013027</v>
      </c>
      <c r="BI16" s="542">
        <f t="shared" si="37"/>
        <v>16.332765640986736</v>
      </c>
      <c r="BJ16" s="542">
        <f t="shared" si="37"/>
        <v>-102.0096547290126</v>
      </c>
      <c r="BK16" s="542">
        <f t="shared" si="37"/>
        <v>-39.222082679012829</v>
      </c>
      <c r="BL16" s="542">
        <f t="shared" si="37"/>
        <v>89.037018671986402</v>
      </c>
      <c r="BM16" s="542">
        <f t="shared" si="37"/>
        <v>157.26789130998702</v>
      </c>
      <c r="BN16" s="542">
        <f t="shared" si="37"/>
        <v>250.74680771098761</v>
      </c>
      <c r="BO16" s="542">
        <f t="shared" si="37"/>
        <v>-423.22453128901282</v>
      </c>
      <c r="BP16" s="542">
        <f t="shared" si="37"/>
        <v>-210.57795747901355</v>
      </c>
      <c r="BQ16" s="542">
        <f t="shared" si="37"/>
        <v>-95.955598159013334</v>
      </c>
      <c r="BR16" s="542">
        <f t="shared" si="37"/>
        <v>446.54158244098642</v>
      </c>
      <c r="BS16" s="542">
        <f t="shared" si="4"/>
        <v>-134.11520498815707</v>
      </c>
      <c r="BT16" s="573"/>
      <c r="BU16" s="542">
        <f>+BU8+BU7</f>
        <v>-189.53019436833316</v>
      </c>
      <c r="BV16" s="542">
        <f t="shared" ref="BV16:CF16" si="38">+BV8+BV7</f>
        <v>-205.54229861833358</v>
      </c>
      <c r="BW16" s="542">
        <f t="shared" si="38"/>
        <v>2.8512738616666171</v>
      </c>
      <c r="BX16" s="542">
        <f t="shared" si="38"/>
        <v>-182.54907129733374</v>
      </c>
      <c r="BY16" s="542">
        <f t="shared" si="38"/>
        <v>-112.30440203833348</v>
      </c>
      <c r="BZ16" s="542">
        <f t="shared" si="38"/>
        <v>77.289436871666453</v>
      </c>
      <c r="CA16" s="542">
        <f t="shared" si="38"/>
        <v>57.440874971666744</v>
      </c>
      <c r="CB16" s="542">
        <f t="shared" si="38"/>
        <v>-61.000592968333798</v>
      </c>
      <c r="CC16" s="542">
        <f t="shared" si="38"/>
        <v>-20.525756308332713</v>
      </c>
      <c r="CD16" s="542">
        <f t="shared" si="38"/>
        <v>-89.814836378332828</v>
      </c>
      <c r="CE16" s="542">
        <f t="shared" si="38"/>
        <v>-87.66101210833358</v>
      </c>
      <c r="CF16" s="542">
        <f t="shared" si="38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39">+CJ8+CJ7</f>
        <v>-183.09343685733299</v>
      </c>
      <c r="CK16" s="542">
        <f t="shared" si="39"/>
        <v>30.526165062616744</v>
      </c>
      <c r="CL16" s="542">
        <f t="shared" si="39"/>
        <v>-179.97742740333308</v>
      </c>
      <c r="CM16" s="542">
        <f t="shared" si="39"/>
        <v>-97.507952189333309</v>
      </c>
      <c r="CN16" s="542">
        <f t="shared" si="39"/>
        <v>-156.47780388933325</v>
      </c>
      <c r="CO16" s="542">
        <f t="shared" si="39"/>
        <v>-115.00284928933331</v>
      </c>
      <c r="CP16" s="542">
        <f t="shared" si="39"/>
        <v>-125.69116163133306</v>
      </c>
      <c r="CQ16" s="542">
        <f t="shared" si="39"/>
        <v>-137.71564867373334</v>
      </c>
      <c r="CR16" s="542">
        <f t="shared" si="39"/>
        <v>-161.5382359888161</v>
      </c>
      <c r="CS16" s="542">
        <f t="shared" si="39"/>
        <v>326.85276900666707</v>
      </c>
      <c r="CT16" s="542">
        <f t="shared" si="39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0">+CX8+CX7</f>
        <v>-85.665632004725055</v>
      </c>
      <c r="CY16" s="542">
        <f t="shared" si="40"/>
        <v>-82.837171768899935</v>
      </c>
      <c r="CZ16" s="542">
        <f t="shared" si="40"/>
        <v>-138.98498174465004</v>
      </c>
      <c r="DA16" s="542">
        <f t="shared" si="40"/>
        <v>-191.61640673229977</v>
      </c>
      <c r="DB16" s="542">
        <f t="shared" si="40"/>
        <v>-119.79083105444977</v>
      </c>
      <c r="DC16" s="542">
        <f t="shared" si="40"/>
        <v>-136.89486311550002</v>
      </c>
      <c r="DD16" s="542">
        <f t="shared" si="40"/>
        <v>-16.824185483074906</v>
      </c>
      <c r="DE16" s="542">
        <f t="shared" si="40"/>
        <v>-103.82188386932492</v>
      </c>
      <c r="DF16" s="542">
        <f t="shared" si="40"/>
        <v>-24.102679834736431</v>
      </c>
      <c r="DG16" s="542">
        <f t="shared" si="40"/>
        <v>-76.083604896622319</v>
      </c>
      <c r="DH16" s="542">
        <f t="shared" si="40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1">+DL8+DL7</f>
        <v>-211.42842365215088</v>
      </c>
      <c r="DM16" s="542">
        <f t="shared" si="41"/>
        <v>6.4458680924994711</v>
      </c>
      <c r="DN16" s="542">
        <f t="shared" si="41"/>
        <v>-232.89150999758471</v>
      </c>
      <c r="DO16" s="542">
        <f t="shared" si="41"/>
        <v>123.05977243912514</v>
      </c>
      <c r="DP16" s="542">
        <f t="shared" si="41"/>
        <v>-147.65469701276891</v>
      </c>
      <c r="DQ16" s="542">
        <f t="shared" si="41"/>
        <v>-110.08254004998344</v>
      </c>
      <c r="DR16" s="542">
        <f t="shared" si="41"/>
        <v>-59.195521603467149</v>
      </c>
      <c r="DS16" s="542">
        <f t="shared" si="41"/>
        <v>-115.08228040024952</v>
      </c>
      <c r="DT16" s="542">
        <f t="shared" si="41"/>
        <v>-322.24291953125049</v>
      </c>
      <c r="DU16" s="542">
        <f t="shared" si="41"/>
        <v>-70.244151245199305</v>
      </c>
      <c r="DV16" s="542">
        <f t="shared" si="41"/>
        <v>53.271816174574496</v>
      </c>
      <c r="DW16" s="542">
        <f t="shared" si="8"/>
        <v>-1138.6779987880548</v>
      </c>
      <c r="DX16" s="573"/>
      <c r="DY16" s="542">
        <f>+DY8+DY7</f>
        <v>-116.63185270666611</v>
      </c>
      <c r="DZ16" s="542">
        <f t="shared" ref="DZ16:EJ16" si="42">+DZ8+DZ7</f>
        <v>-150.12355852666659</v>
      </c>
      <c r="EA16" s="542">
        <f t="shared" si="42"/>
        <v>-71.745432816666636</v>
      </c>
      <c r="EB16" s="542">
        <f t="shared" si="42"/>
        <v>-122.17744840666656</v>
      </c>
      <c r="EC16" s="542">
        <f t="shared" si="42"/>
        <v>-183.89013646666683</v>
      </c>
      <c r="ED16" s="542">
        <f t="shared" si="42"/>
        <v>-173.64131950666638</v>
      </c>
      <c r="EE16" s="542">
        <f t="shared" si="42"/>
        <v>-42.276862506666816</v>
      </c>
      <c r="EF16" s="542">
        <f t="shared" si="42"/>
        <v>-73.227992306666621</v>
      </c>
      <c r="EG16" s="542">
        <f t="shared" si="42"/>
        <v>-340.66549886000018</v>
      </c>
      <c r="EH16" s="542">
        <f t="shared" si="42"/>
        <v>-236.29637562333363</v>
      </c>
      <c r="EI16" s="542">
        <f t="shared" si="42"/>
        <v>-141.16134623866674</v>
      </c>
      <c r="EJ16" s="542">
        <f t="shared" si="42"/>
        <v>230.86897966333345</v>
      </c>
      <c r="EK16" s="542">
        <f t="shared" si="9"/>
        <v>-1420.9688443019998</v>
      </c>
      <c r="EL16" s="573"/>
      <c r="EM16" s="542">
        <f>+EM8+EM7</f>
        <v>-186.7875890866668</v>
      </c>
      <c r="EN16" s="542">
        <f t="shared" ref="EN16:EO16" si="43">+EN8+EN7</f>
        <v>-141.87096939666665</v>
      </c>
      <c r="EO16" s="542">
        <f t="shared" si="43"/>
        <v>-1.4795552266670269</v>
      </c>
      <c r="EP16" s="542"/>
      <c r="EQ16" s="542"/>
      <c r="ER16" s="542"/>
      <c r="ES16" s="542"/>
      <c r="ET16" s="542"/>
      <c r="EU16" s="542"/>
      <c r="EV16" s="542"/>
      <c r="EW16" s="542"/>
      <c r="EX16" s="542"/>
      <c r="EY16" s="542">
        <f t="shared" si="10"/>
        <v>-330.13811371000043</v>
      </c>
      <c r="EZ16" s="573"/>
    </row>
    <row r="17" spans="2:156" ht="15.75" x14ac:dyDescent="0.25">
      <c r="B17" s="687" t="s">
        <v>96</v>
      </c>
      <c r="C17" s="542">
        <f t="shared" ref="C17:N17" si="44">+C18+C30+C32</f>
        <v>-150.13930607423524</v>
      </c>
      <c r="D17" s="542">
        <f t="shared" si="44"/>
        <v>-140.21628576764027</v>
      </c>
      <c r="E17" s="542">
        <f t="shared" si="44"/>
        <v>-203.98244272263776</v>
      </c>
      <c r="F17" s="542">
        <f t="shared" si="44"/>
        <v>-208.81356895606666</v>
      </c>
      <c r="G17" s="542">
        <f t="shared" si="44"/>
        <v>-277.43927673680975</v>
      </c>
      <c r="H17" s="542">
        <f t="shared" si="44"/>
        <v>59.372444621131052</v>
      </c>
      <c r="I17" s="542">
        <f t="shared" si="44"/>
        <v>-99.427470729512095</v>
      </c>
      <c r="J17" s="542">
        <f t="shared" si="44"/>
        <v>279.4174419168321</v>
      </c>
      <c r="K17" s="542">
        <f t="shared" si="44"/>
        <v>-239.51948351733301</v>
      </c>
      <c r="L17" s="542">
        <f t="shared" si="44"/>
        <v>-436.19864780720764</v>
      </c>
      <c r="M17" s="542">
        <f t="shared" si="44"/>
        <v>-288.07544892291753</v>
      </c>
      <c r="N17" s="542">
        <f t="shared" si="44"/>
        <v>172.05082881639589</v>
      </c>
      <c r="O17" s="542">
        <f t="shared" si="0"/>
        <v>-1532.9712158800007</v>
      </c>
      <c r="P17" s="573"/>
      <c r="Q17" s="542">
        <f>+Q18+Q30+Q32</f>
        <v>-225.12417909176943</v>
      </c>
      <c r="R17" s="542">
        <f t="shared" ref="R17:AB17" si="45">+R18+R30+R32</f>
        <v>-63.392842234803524</v>
      </c>
      <c r="S17" s="542">
        <f t="shared" si="45"/>
        <v>-503.62882267626293</v>
      </c>
      <c r="T17" s="542">
        <f t="shared" si="45"/>
        <v>-65.943306739260095</v>
      </c>
      <c r="U17" s="542">
        <f t="shared" si="45"/>
        <v>-158.76646716339116</v>
      </c>
      <c r="V17" s="542">
        <f t="shared" si="45"/>
        <v>-141.13678837163911</v>
      </c>
      <c r="W17" s="542">
        <f t="shared" si="45"/>
        <v>-23.103101991000102</v>
      </c>
      <c r="X17" s="542">
        <f t="shared" si="45"/>
        <v>-197.87165417273044</v>
      </c>
      <c r="Y17" s="542">
        <f t="shared" si="45"/>
        <v>156.67636908661268</v>
      </c>
      <c r="Z17" s="542">
        <f t="shared" si="45"/>
        <v>-123.33250374413299</v>
      </c>
      <c r="AA17" s="542">
        <f t="shared" si="45"/>
        <v>-352.08906864630831</v>
      </c>
      <c r="AB17" s="542">
        <f t="shared" si="45"/>
        <v>104.33383823662155</v>
      </c>
      <c r="AC17" s="542">
        <f t="shared" si="1"/>
        <v>-1593.3785275080641</v>
      </c>
      <c r="AD17" s="573"/>
      <c r="AE17" s="542">
        <f>+AE18+AE30+AE32</f>
        <v>-180.52838641252038</v>
      </c>
      <c r="AF17" s="542">
        <f t="shared" ref="AF17:AP17" si="46">+AF18+AF30+AF32</f>
        <v>-49.805242521437279</v>
      </c>
      <c r="AG17" s="542">
        <f t="shared" si="46"/>
        <v>-213.67378564846626</v>
      </c>
      <c r="AH17" s="542">
        <f t="shared" si="46"/>
        <v>-85.505697826168671</v>
      </c>
      <c r="AI17" s="542">
        <f t="shared" si="46"/>
        <v>-4.1409150794742544</v>
      </c>
      <c r="AJ17" s="542">
        <f t="shared" si="46"/>
        <v>-393.40113494639104</v>
      </c>
      <c r="AK17" s="542">
        <f t="shared" si="46"/>
        <v>-37.426590536689645</v>
      </c>
      <c r="AL17" s="542">
        <f t="shared" si="46"/>
        <v>-34.232094089102148</v>
      </c>
      <c r="AM17" s="542">
        <f t="shared" si="46"/>
        <v>-149.38219815281087</v>
      </c>
      <c r="AN17" s="542">
        <f t="shared" si="46"/>
        <v>-63.978487184430364</v>
      </c>
      <c r="AO17" s="542">
        <f t="shared" si="46"/>
        <v>-33.467659602434864</v>
      </c>
      <c r="AP17" s="542">
        <f t="shared" si="46"/>
        <v>-113.57670928507468</v>
      </c>
      <c r="AQ17" s="542">
        <f t="shared" si="2"/>
        <v>-1359.1189012850004</v>
      </c>
      <c r="AR17" s="573"/>
      <c r="AS17" s="542">
        <f>+AS18+AS30+AS32</f>
        <v>-17.519012117271622</v>
      </c>
      <c r="AT17" s="542">
        <f t="shared" ref="AT17:BD17" si="47">+AT18+AT30+AT32</f>
        <v>-88.120415148056054</v>
      </c>
      <c r="AU17" s="542">
        <f t="shared" si="47"/>
        <v>-623.93045729015387</v>
      </c>
      <c r="AV17" s="542">
        <f t="shared" si="47"/>
        <v>94.471977447153947</v>
      </c>
      <c r="AW17" s="542">
        <f t="shared" si="47"/>
        <v>101.47135460363563</v>
      </c>
      <c r="AX17" s="542">
        <f t="shared" si="47"/>
        <v>320.88146815039488</v>
      </c>
      <c r="AY17" s="542">
        <f t="shared" si="47"/>
        <v>6.6131939203949983</v>
      </c>
      <c r="AZ17" s="542">
        <f t="shared" si="47"/>
        <v>106.34145806208404</v>
      </c>
      <c r="BA17" s="542">
        <f t="shared" si="47"/>
        <v>-112.67334651627164</v>
      </c>
      <c r="BB17" s="542">
        <f t="shared" si="47"/>
        <v>42.323595913728688</v>
      </c>
      <c r="BC17" s="542">
        <f t="shared" si="47"/>
        <v>14.829618423727204</v>
      </c>
      <c r="BD17" s="542">
        <f t="shared" si="47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48">+BH18+BH30+BH32</f>
        <v>97.213288800986788</v>
      </c>
      <c r="BI17" s="542">
        <f t="shared" si="48"/>
        <v>-193.52681935901327</v>
      </c>
      <c r="BJ17" s="542">
        <f t="shared" si="48"/>
        <v>-4.3207957290125929</v>
      </c>
      <c r="BK17" s="542">
        <f t="shared" si="48"/>
        <v>145.61283632098733</v>
      </c>
      <c r="BL17" s="542">
        <f t="shared" si="48"/>
        <v>41.027063671986383</v>
      </c>
      <c r="BM17" s="542">
        <f t="shared" si="48"/>
        <v>189.451818309987</v>
      </c>
      <c r="BN17" s="542">
        <f t="shared" si="48"/>
        <v>161.21043871098757</v>
      </c>
      <c r="BO17" s="542">
        <f t="shared" si="48"/>
        <v>-450.79336328901303</v>
      </c>
      <c r="BP17" s="542">
        <f t="shared" si="48"/>
        <v>-87.238354479013424</v>
      </c>
      <c r="BQ17" s="542">
        <f t="shared" si="48"/>
        <v>49.493926840986653</v>
      </c>
      <c r="BR17" s="542">
        <f t="shared" si="48"/>
        <v>240.23496244098635</v>
      </c>
      <c r="BS17" s="542">
        <f t="shared" si="4"/>
        <v>174.29777701184281</v>
      </c>
      <c r="BT17" s="573"/>
      <c r="BU17" s="542">
        <f>+BU18+BU30+BU32</f>
        <v>-286.65027936833309</v>
      </c>
      <c r="BV17" s="542">
        <f t="shared" ref="BV17:CF17" si="49">+BV18+BV30+BV32</f>
        <v>-93.935204618333657</v>
      </c>
      <c r="BW17" s="542">
        <f t="shared" si="49"/>
        <v>49.601603861666689</v>
      </c>
      <c r="BX17" s="542">
        <f t="shared" si="49"/>
        <v>-77.293064297333757</v>
      </c>
      <c r="BY17" s="542">
        <f t="shared" si="49"/>
        <v>346.64560596166655</v>
      </c>
      <c r="BZ17" s="542">
        <f t="shared" si="49"/>
        <v>-256.99851912833344</v>
      </c>
      <c r="CA17" s="542">
        <f t="shared" si="49"/>
        <v>-83.419452028333367</v>
      </c>
      <c r="CB17" s="542">
        <f t="shared" si="49"/>
        <v>-84.820182968333881</v>
      </c>
      <c r="CC17" s="542">
        <f t="shared" si="49"/>
        <v>-5.489469308332616</v>
      </c>
      <c r="CD17" s="542">
        <f t="shared" si="49"/>
        <v>-140.29771837833303</v>
      </c>
      <c r="CE17" s="542">
        <f t="shared" si="49"/>
        <v>101.09780489166654</v>
      </c>
      <c r="CF17" s="542">
        <f t="shared" si="49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0">+CJ18+CJ30+CJ32</f>
        <v>-216.36041185733296</v>
      </c>
      <c r="CK17" s="542">
        <f t="shared" si="50"/>
        <v>-472.16797793738311</v>
      </c>
      <c r="CL17" s="542">
        <f t="shared" si="50"/>
        <v>122.78537359666677</v>
      </c>
      <c r="CM17" s="542">
        <f t="shared" si="50"/>
        <v>256.5381408106669</v>
      </c>
      <c r="CN17" s="542">
        <f t="shared" si="50"/>
        <v>-540.88617288933324</v>
      </c>
      <c r="CO17" s="542">
        <f t="shared" si="50"/>
        <v>145.54950071066662</v>
      </c>
      <c r="CP17" s="542">
        <f t="shared" si="50"/>
        <v>-121.40477863133296</v>
      </c>
      <c r="CQ17" s="542">
        <f t="shared" si="50"/>
        <v>-427.19573167373346</v>
      </c>
      <c r="CR17" s="542">
        <f t="shared" si="50"/>
        <v>-69.913310988816022</v>
      </c>
      <c r="CS17" s="542">
        <f t="shared" si="50"/>
        <v>290.05011000666684</v>
      </c>
      <c r="CT17" s="542">
        <f t="shared" si="50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1">+CX18+CX30+CX32</f>
        <v>-410.65241500472519</v>
      </c>
      <c r="CY17" s="542">
        <f t="shared" si="51"/>
        <v>89.23902023110017</v>
      </c>
      <c r="CZ17" s="542">
        <f t="shared" si="51"/>
        <v>-214.34618074465021</v>
      </c>
      <c r="DA17" s="542">
        <f t="shared" si="51"/>
        <v>-72.810878732299614</v>
      </c>
      <c r="DB17" s="542">
        <f t="shared" si="51"/>
        <v>-11.988193054449908</v>
      </c>
      <c r="DC17" s="542">
        <f t="shared" si="51"/>
        <v>-271.22473311550004</v>
      </c>
      <c r="DD17" s="542">
        <f t="shared" si="51"/>
        <v>-166.7361084830749</v>
      </c>
      <c r="DE17" s="542">
        <f t="shared" si="51"/>
        <v>-222.59519286932496</v>
      </c>
      <c r="DF17" s="542">
        <f t="shared" si="51"/>
        <v>347.15972516526364</v>
      </c>
      <c r="DG17" s="542">
        <f t="shared" si="51"/>
        <v>399.36523710337747</v>
      </c>
      <c r="DH17" s="542">
        <f t="shared" si="51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2">+DL18+DL30+DL32</f>
        <v>-201.90423565215082</v>
      </c>
      <c r="DM17" s="542">
        <f t="shared" si="52"/>
        <v>-38.553330907500651</v>
      </c>
      <c r="DN17" s="542">
        <f t="shared" si="52"/>
        <v>-239.41152299758454</v>
      </c>
      <c r="DO17" s="542">
        <f t="shared" si="52"/>
        <v>414.92554243912502</v>
      </c>
      <c r="DP17" s="542">
        <f t="shared" si="52"/>
        <v>-125.57912801276908</v>
      </c>
      <c r="DQ17" s="542">
        <f t="shared" si="52"/>
        <v>-141.18610404998321</v>
      </c>
      <c r="DR17" s="542">
        <f t="shared" si="52"/>
        <v>-172.24299960346713</v>
      </c>
      <c r="DS17" s="542">
        <f t="shared" si="52"/>
        <v>399.31332259975011</v>
      </c>
      <c r="DT17" s="542">
        <f t="shared" si="52"/>
        <v>132.51345146874965</v>
      </c>
      <c r="DU17" s="542">
        <f t="shared" si="52"/>
        <v>399.42427975480075</v>
      </c>
      <c r="DV17" s="542">
        <f t="shared" si="52"/>
        <v>-721.09117382542559</v>
      </c>
      <c r="DW17" s="542">
        <f t="shared" si="8"/>
        <v>-211.66996578805504</v>
      </c>
      <c r="DX17" s="573"/>
      <c r="DY17" s="542">
        <f>+DY18+DY30+DY32</f>
        <v>143.59385429333395</v>
      </c>
      <c r="DZ17" s="542">
        <f t="shared" ref="DZ17:EJ17" si="53">+DZ18+DZ30+DZ32</f>
        <v>-73.006353526666572</v>
      </c>
      <c r="EA17" s="542">
        <f t="shared" si="53"/>
        <v>-373.08093481666651</v>
      </c>
      <c r="EB17" s="542">
        <f t="shared" si="53"/>
        <v>-1.077478406666927</v>
      </c>
      <c r="EC17" s="542">
        <f t="shared" si="53"/>
        <v>-98.335199466666438</v>
      </c>
      <c r="ED17" s="542">
        <f t="shared" si="53"/>
        <v>-7.5756975066666428</v>
      </c>
      <c r="EE17" s="542">
        <f t="shared" si="53"/>
        <v>110.86220849333324</v>
      </c>
      <c r="EF17" s="542">
        <f t="shared" si="53"/>
        <v>-302.03352530666683</v>
      </c>
      <c r="EG17" s="542">
        <f t="shared" si="53"/>
        <v>-655.35269185999994</v>
      </c>
      <c r="EH17" s="542">
        <f t="shared" si="53"/>
        <v>189.56930737666633</v>
      </c>
      <c r="EI17" s="542">
        <f t="shared" si="53"/>
        <v>-510.13508623866682</v>
      </c>
      <c r="EJ17" s="542">
        <f t="shared" si="53"/>
        <v>-62.683895586666978</v>
      </c>
      <c r="EK17" s="542">
        <f t="shared" si="9"/>
        <v>-1639.2554925520003</v>
      </c>
      <c r="EL17" s="573"/>
      <c r="EM17" s="542">
        <f>+EM18+EM30+EM32</f>
        <v>-228.72976088666667</v>
      </c>
      <c r="EN17" s="542">
        <f t="shared" ref="EN17:EO17" si="54">+EN18+EN30+EN32</f>
        <v>-340.18486106666637</v>
      </c>
      <c r="EO17" s="542">
        <f t="shared" si="54"/>
        <v>-415.98838425666725</v>
      </c>
      <c r="EP17" s="542"/>
      <c r="EQ17" s="542"/>
      <c r="ER17" s="542"/>
      <c r="ES17" s="542"/>
      <c r="ET17" s="542"/>
      <c r="EU17" s="542"/>
      <c r="EV17" s="542"/>
      <c r="EW17" s="542"/>
      <c r="EX17" s="542"/>
      <c r="EY17" s="542">
        <f t="shared" si="10"/>
        <v>-984.90300621000029</v>
      </c>
      <c r="EZ17" s="573"/>
    </row>
    <row r="18" spans="2:156" ht="15.75" x14ac:dyDescent="0.25">
      <c r="B18" s="690" t="s">
        <v>51</v>
      </c>
      <c r="C18" s="520">
        <f t="shared" ref="C18:N18" si="55">+C19+C26+C27+C28+C29</f>
        <v>0</v>
      </c>
      <c r="D18" s="520">
        <f t="shared" si="55"/>
        <v>0</v>
      </c>
      <c r="E18" s="520">
        <f t="shared" si="55"/>
        <v>0</v>
      </c>
      <c r="F18" s="520">
        <f t="shared" si="55"/>
        <v>0</v>
      </c>
      <c r="G18" s="520">
        <f t="shared" si="55"/>
        <v>0</v>
      </c>
      <c r="H18" s="520">
        <f t="shared" si="55"/>
        <v>0</v>
      </c>
      <c r="I18" s="520">
        <f t="shared" si="55"/>
        <v>0</v>
      </c>
      <c r="J18" s="520">
        <f t="shared" si="55"/>
        <v>0</v>
      </c>
      <c r="K18" s="520">
        <f t="shared" si="55"/>
        <v>0</v>
      </c>
      <c r="L18" s="520">
        <f t="shared" si="55"/>
        <v>0</v>
      </c>
      <c r="M18" s="520">
        <f t="shared" si="55"/>
        <v>0</v>
      </c>
      <c r="N18" s="520">
        <f t="shared" si="55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56">+R19+R26+R27+R28+R29</f>
        <v>0</v>
      </c>
      <c r="S18" s="520">
        <f t="shared" si="56"/>
        <v>0</v>
      </c>
      <c r="T18" s="520">
        <f t="shared" si="56"/>
        <v>0</v>
      </c>
      <c r="U18" s="520">
        <f t="shared" si="56"/>
        <v>0</v>
      </c>
      <c r="V18" s="520">
        <f t="shared" si="56"/>
        <v>0</v>
      </c>
      <c r="W18" s="520">
        <f t="shared" si="56"/>
        <v>0</v>
      </c>
      <c r="X18" s="520">
        <f t="shared" si="56"/>
        <v>0</v>
      </c>
      <c r="Y18" s="520">
        <f t="shared" si="56"/>
        <v>0</v>
      </c>
      <c r="Z18" s="520">
        <f t="shared" si="56"/>
        <v>0</v>
      </c>
      <c r="AA18" s="520">
        <f t="shared" si="56"/>
        <v>0</v>
      </c>
      <c r="AB18" s="520">
        <f t="shared" si="56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57">+AF19+AF26+AF27+AF28+AF29</f>
        <v>0</v>
      </c>
      <c r="AG18" s="520">
        <f t="shared" si="57"/>
        <v>0</v>
      </c>
      <c r="AH18" s="520">
        <f t="shared" si="57"/>
        <v>0</v>
      </c>
      <c r="AI18" s="520">
        <f t="shared" si="57"/>
        <v>0</v>
      </c>
      <c r="AJ18" s="520">
        <f t="shared" si="57"/>
        <v>0</v>
      </c>
      <c r="AK18" s="520">
        <f t="shared" si="57"/>
        <v>0</v>
      </c>
      <c r="AL18" s="520">
        <f t="shared" si="57"/>
        <v>0</v>
      </c>
      <c r="AM18" s="520">
        <f t="shared" si="57"/>
        <v>0</v>
      </c>
      <c r="AN18" s="520">
        <f t="shared" si="57"/>
        <v>0</v>
      </c>
      <c r="AO18" s="520">
        <f t="shared" si="57"/>
        <v>0</v>
      </c>
      <c r="AP18" s="520">
        <f t="shared" si="57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58">+AT19+AT26+AT27+AT28+AT29</f>
        <v>0</v>
      </c>
      <c r="AU18" s="520">
        <f t="shared" si="58"/>
        <v>0</v>
      </c>
      <c r="AV18" s="520">
        <f t="shared" si="58"/>
        <v>0</v>
      </c>
      <c r="AW18" s="520">
        <f t="shared" si="58"/>
        <v>0</v>
      </c>
      <c r="AX18" s="520">
        <f t="shared" si="58"/>
        <v>0</v>
      </c>
      <c r="AY18" s="520">
        <f t="shared" si="58"/>
        <v>0</v>
      </c>
      <c r="AZ18" s="520">
        <f t="shared" si="58"/>
        <v>0</v>
      </c>
      <c r="BA18" s="520">
        <f t="shared" si="58"/>
        <v>0</v>
      </c>
      <c r="BB18" s="520">
        <f t="shared" si="58"/>
        <v>0</v>
      </c>
      <c r="BC18" s="520">
        <f t="shared" si="58"/>
        <v>0</v>
      </c>
      <c r="BD18" s="520">
        <f t="shared" si="58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59">+BH19+BH26+BH27+BH28+BH29</f>
        <v>0</v>
      </c>
      <c r="BI18" s="520">
        <f t="shared" si="59"/>
        <v>21.863078420000001</v>
      </c>
      <c r="BJ18" s="520">
        <f t="shared" si="59"/>
        <v>13.306664939999999</v>
      </c>
      <c r="BK18" s="520">
        <f t="shared" si="59"/>
        <v>0</v>
      </c>
      <c r="BL18" s="520">
        <f t="shared" si="59"/>
        <v>0</v>
      </c>
      <c r="BM18" s="520">
        <f t="shared" si="59"/>
        <v>0</v>
      </c>
      <c r="BN18" s="520">
        <f t="shared" si="59"/>
        <v>0</v>
      </c>
      <c r="BO18" s="520">
        <f t="shared" si="59"/>
        <v>0</v>
      </c>
      <c r="BP18" s="520">
        <f t="shared" si="59"/>
        <v>0</v>
      </c>
      <c r="BQ18" s="520">
        <f t="shared" si="59"/>
        <v>0</v>
      </c>
      <c r="BR18" s="520">
        <f t="shared" si="59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0">+BV19+BV26+BV27+BV28+BV29</f>
        <v>0</v>
      </c>
      <c r="BW18" s="520">
        <f t="shared" si="60"/>
        <v>0</v>
      </c>
      <c r="BX18" s="520">
        <f t="shared" si="60"/>
        <v>0</v>
      </c>
      <c r="BY18" s="520">
        <f t="shared" si="60"/>
        <v>0</v>
      </c>
      <c r="BZ18" s="520">
        <f t="shared" si="60"/>
        <v>0</v>
      </c>
      <c r="CA18" s="520">
        <f t="shared" si="60"/>
        <v>0</v>
      </c>
      <c r="CB18" s="520">
        <f t="shared" si="60"/>
        <v>0</v>
      </c>
      <c r="CC18" s="520">
        <f t="shared" si="60"/>
        <v>0</v>
      </c>
      <c r="CD18" s="520">
        <f t="shared" si="60"/>
        <v>0</v>
      </c>
      <c r="CE18" s="520">
        <f t="shared" si="60"/>
        <v>0</v>
      </c>
      <c r="CF18" s="520">
        <f t="shared" si="60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61">+CJ19+CJ26+CJ27+CJ28+CJ29</f>
        <v>0</v>
      </c>
      <c r="CK18" s="520">
        <f t="shared" si="61"/>
        <v>0</v>
      </c>
      <c r="CL18" s="520">
        <f t="shared" si="61"/>
        <v>0</v>
      </c>
      <c r="CM18" s="520">
        <f t="shared" si="61"/>
        <v>0</v>
      </c>
      <c r="CN18" s="520">
        <f t="shared" si="61"/>
        <v>0</v>
      </c>
      <c r="CO18" s="520">
        <f t="shared" si="61"/>
        <v>0</v>
      </c>
      <c r="CP18" s="520">
        <f t="shared" si="61"/>
        <v>0</v>
      </c>
      <c r="CQ18" s="520">
        <f t="shared" si="61"/>
        <v>0</v>
      </c>
      <c r="CR18" s="520">
        <f t="shared" si="61"/>
        <v>0</v>
      </c>
      <c r="CS18" s="520">
        <f t="shared" si="61"/>
        <v>0</v>
      </c>
      <c r="CT18" s="520">
        <f t="shared" si="61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62">+CX19+CX26+CX27+CX28+CX29</f>
        <v>0</v>
      </c>
      <c r="CY18" s="520">
        <f t="shared" si="62"/>
        <v>0</v>
      </c>
      <c r="CZ18" s="520">
        <f t="shared" si="62"/>
        <v>0</v>
      </c>
      <c r="DA18" s="520">
        <f t="shared" si="62"/>
        <v>0</v>
      </c>
      <c r="DB18" s="520">
        <f t="shared" si="62"/>
        <v>0</v>
      </c>
      <c r="DC18" s="520">
        <f t="shared" si="62"/>
        <v>0</v>
      </c>
      <c r="DD18" s="520">
        <f t="shared" si="62"/>
        <v>0</v>
      </c>
      <c r="DE18" s="520">
        <f t="shared" si="62"/>
        <v>0</v>
      </c>
      <c r="DF18" s="520">
        <f t="shared" si="62"/>
        <v>0</v>
      </c>
      <c r="DG18" s="520">
        <f t="shared" si="62"/>
        <v>0</v>
      </c>
      <c r="DH18" s="520">
        <f t="shared" si="62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63">+DL19+DL26+DL27+DL28+DL29</f>
        <v>0</v>
      </c>
      <c r="DM18" s="520">
        <f t="shared" si="63"/>
        <v>0</v>
      </c>
      <c r="DN18" s="520">
        <f t="shared" si="63"/>
        <v>0</v>
      </c>
      <c r="DO18" s="520">
        <f t="shared" si="63"/>
        <v>0</v>
      </c>
      <c r="DP18" s="520">
        <f t="shared" si="63"/>
        <v>0</v>
      </c>
      <c r="DQ18" s="520">
        <f t="shared" si="63"/>
        <v>0</v>
      </c>
      <c r="DR18" s="520">
        <f t="shared" si="63"/>
        <v>0</v>
      </c>
      <c r="DS18" s="520">
        <f t="shared" si="63"/>
        <v>0</v>
      </c>
      <c r="DT18" s="520">
        <f t="shared" si="63"/>
        <v>0</v>
      </c>
      <c r="DU18" s="520">
        <f t="shared" si="63"/>
        <v>0</v>
      </c>
      <c r="DV18" s="520">
        <f t="shared" si="63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64">+DZ19+DZ26+DZ27+DZ28+DZ29</f>
        <v>0</v>
      </c>
      <c r="EA18" s="520">
        <f t="shared" si="64"/>
        <v>0</v>
      </c>
      <c r="EB18" s="520">
        <f t="shared" si="64"/>
        <v>0</v>
      </c>
      <c r="EC18" s="520">
        <f t="shared" si="64"/>
        <v>0</v>
      </c>
      <c r="ED18" s="520">
        <f t="shared" si="64"/>
        <v>0</v>
      </c>
      <c r="EE18" s="520">
        <f t="shared" si="64"/>
        <v>0</v>
      </c>
      <c r="EF18" s="520">
        <f t="shared" si="64"/>
        <v>0</v>
      </c>
      <c r="EG18" s="520">
        <f t="shared" si="64"/>
        <v>0</v>
      </c>
      <c r="EH18" s="520">
        <f t="shared" si="64"/>
        <v>0</v>
      </c>
      <c r="EI18" s="520">
        <f t="shared" si="64"/>
        <v>0</v>
      </c>
      <c r="EJ18" s="520">
        <f t="shared" si="64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O18" si="65">+EN19+EN26+EN27+EN28+EN29</f>
        <v>0</v>
      </c>
      <c r="EO18" s="520">
        <f t="shared" si="65"/>
        <v>0</v>
      </c>
      <c r="EP18" s="520"/>
      <c r="EQ18" s="520"/>
      <c r="ER18" s="520"/>
      <c r="ES18" s="520"/>
      <c r="ET18" s="520"/>
      <c r="EU18" s="520"/>
      <c r="EV18" s="520"/>
      <c r="EW18" s="520"/>
      <c r="EX18" s="520"/>
      <c r="EY18" s="520">
        <f t="shared" si="10"/>
        <v>0</v>
      </c>
      <c r="EZ18" s="704"/>
    </row>
    <row r="19" spans="2:156" ht="15.75" hidden="1" x14ac:dyDescent="0.25">
      <c r="B19" s="694" t="s">
        <v>680</v>
      </c>
      <c r="C19" s="518">
        <f>+SUM(C20:C25)</f>
        <v>0</v>
      </c>
      <c r="D19" s="518">
        <f t="shared" ref="D19:N19" si="66">+SUM(D20:D25)</f>
        <v>0</v>
      </c>
      <c r="E19" s="518">
        <f t="shared" si="66"/>
        <v>0</v>
      </c>
      <c r="F19" s="518">
        <f t="shared" si="66"/>
        <v>0</v>
      </c>
      <c r="G19" s="518">
        <f t="shared" si="66"/>
        <v>0</v>
      </c>
      <c r="H19" s="518">
        <f t="shared" si="66"/>
        <v>0</v>
      </c>
      <c r="I19" s="518">
        <f t="shared" si="66"/>
        <v>0</v>
      </c>
      <c r="J19" s="518">
        <f t="shared" si="66"/>
        <v>0</v>
      </c>
      <c r="K19" s="518">
        <f t="shared" si="66"/>
        <v>0</v>
      </c>
      <c r="L19" s="518">
        <f t="shared" si="66"/>
        <v>0</v>
      </c>
      <c r="M19" s="518">
        <f t="shared" si="66"/>
        <v>0</v>
      </c>
      <c r="N19" s="518">
        <f t="shared" si="66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67">+SUM(R20:R25)</f>
        <v>0</v>
      </c>
      <c r="S19" s="518">
        <f t="shared" si="67"/>
        <v>0</v>
      </c>
      <c r="T19" s="518">
        <f t="shared" si="67"/>
        <v>0</v>
      </c>
      <c r="U19" s="518">
        <f t="shared" si="67"/>
        <v>0</v>
      </c>
      <c r="V19" s="518">
        <f t="shared" si="67"/>
        <v>0</v>
      </c>
      <c r="W19" s="518">
        <f t="shared" si="67"/>
        <v>0</v>
      </c>
      <c r="X19" s="518">
        <f t="shared" si="67"/>
        <v>0</v>
      </c>
      <c r="Y19" s="518">
        <f t="shared" si="67"/>
        <v>0</v>
      </c>
      <c r="Z19" s="518">
        <f t="shared" si="67"/>
        <v>0</v>
      </c>
      <c r="AA19" s="518">
        <f t="shared" si="67"/>
        <v>0</v>
      </c>
      <c r="AB19" s="518">
        <f t="shared" si="67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68">+SUM(AF20:AF25)</f>
        <v>0</v>
      </c>
      <c r="AG19" s="518">
        <f t="shared" si="68"/>
        <v>0</v>
      </c>
      <c r="AH19" s="518">
        <f t="shared" si="68"/>
        <v>0</v>
      </c>
      <c r="AI19" s="518">
        <f t="shared" si="68"/>
        <v>0</v>
      </c>
      <c r="AJ19" s="518">
        <f t="shared" si="68"/>
        <v>0</v>
      </c>
      <c r="AK19" s="518">
        <f t="shared" si="68"/>
        <v>0</v>
      </c>
      <c r="AL19" s="518">
        <f t="shared" si="68"/>
        <v>0</v>
      </c>
      <c r="AM19" s="518">
        <f t="shared" si="68"/>
        <v>0</v>
      </c>
      <c r="AN19" s="518">
        <f t="shared" si="68"/>
        <v>0</v>
      </c>
      <c r="AO19" s="518">
        <f t="shared" si="68"/>
        <v>0</v>
      </c>
      <c r="AP19" s="518">
        <f t="shared" si="68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69">+SUM(AT20:AT25)</f>
        <v>0</v>
      </c>
      <c r="AU19" s="518">
        <f t="shared" si="69"/>
        <v>0</v>
      </c>
      <c r="AV19" s="518">
        <f t="shared" si="69"/>
        <v>0</v>
      </c>
      <c r="AW19" s="518">
        <f t="shared" si="69"/>
        <v>0</v>
      </c>
      <c r="AX19" s="518">
        <f t="shared" si="69"/>
        <v>0</v>
      </c>
      <c r="AY19" s="518">
        <f t="shared" si="69"/>
        <v>0</v>
      </c>
      <c r="AZ19" s="518">
        <f t="shared" si="69"/>
        <v>0</v>
      </c>
      <c r="BA19" s="518">
        <f t="shared" si="69"/>
        <v>0</v>
      </c>
      <c r="BB19" s="518">
        <f t="shared" si="69"/>
        <v>0</v>
      </c>
      <c r="BC19" s="518">
        <f t="shared" si="69"/>
        <v>0</v>
      </c>
      <c r="BD19" s="518">
        <f t="shared" si="69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70">+SUM(BH20:BH25)</f>
        <v>0</v>
      </c>
      <c r="BI19" s="518">
        <f t="shared" si="70"/>
        <v>0</v>
      </c>
      <c r="BJ19" s="518">
        <f t="shared" si="70"/>
        <v>0</v>
      </c>
      <c r="BK19" s="518">
        <f t="shared" si="70"/>
        <v>0</v>
      </c>
      <c r="BL19" s="518">
        <f t="shared" si="70"/>
        <v>0</v>
      </c>
      <c r="BM19" s="518">
        <f t="shared" si="70"/>
        <v>0</v>
      </c>
      <c r="BN19" s="518">
        <f t="shared" si="70"/>
        <v>0</v>
      </c>
      <c r="BO19" s="518">
        <f t="shared" si="70"/>
        <v>0</v>
      </c>
      <c r="BP19" s="518">
        <f t="shared" si="70"/>
        <v>0</v>
      </c>
      <c r="BQ19" s="518">
        <f t="shared" si="70"/>
        <v>0</v>
      </c>
      <c r="BR19" s="518">
        <f t="shared" si="70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71">+SUM(BV20:BV25)</f>
        <v>0</v>
      </c>
      <c r="BW19" s="518">
        <f t="shared" si="71"/>
        <v>0</v>
      </c>
      <c r="BX19" s="518">
        <f t="shared" si="71"/>
        <v>0</v>
      </c>
      <c r="BY19" s="518">
        <f t="shared" si="71"/>
        <v>0</v>
      </c>
      <c r="BZ19" s="518">
        <f t="shared" si="71"/>
        <v>0</v>
      </c>
      <c r="CA19" s="518">
        <f t="shared" si="71"/>
        <v>0</v>
      </c>
      <c r="CB19" s="518">
        <f t="shared" si="71"/>
        <v>0</v>
      </c>
      <c r="CC19" s="518">
        <f t="shared" si="71"/>
        <v>0</v>
      </c>
      <c r="CD19" s="518">
        <f t="shared" si="71"/>
        <v>0</v>
      </c>
      <c r="CE19" s="518">
        <f t="shared" si="71"/>
        <v>0</v>
      </c>
      <c r="CF19" s="518">
        <f t="shared" si="71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72">+SUM(CJ20:CJ25)</f>
        <v>0</v>
      </c>
      <c r="CK19" s="518">
        <f t="shared" si="72"/>
        <v>0</v>
      </c>
      <c r="CL19" s="518">
        <f t="shared" si="72"/>
        <v>0</v>
      </c>
      <c r="CM19" s="518">
        <f t="shared" si="72"/>
        <v>0</v>
      </c>
      <c r="CN19" s="518">
        <f t="shared" si="72"/>
        <v>0</v>
      </c>
      <c r="CO19" s="518">
        <f t="shared" si="72"/>
        <v>0</v>
      </c>
      <c r="CP19" s="518">
        <f t="shared" si="72"/>
        <v>0</v>
      </c>
      <c r="CQ19" s="518">
        <f t="shared" si="72"/>
        <v>0</v>
      </c>
      <c r="CR19" s="518">
        <f t="shared" si="72"/>
        <v>0</v>
      </c>
      <c r="CS19" s="518">
        <f t="shared" si="72"/>
        <v>0</v>
      </c>
      <c r="CT19" s="518">
        <f t="shared" si="72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73">+SUM(CX20:CX25)</f>
        <v>0</v>
      </c>
      <c r="CY19" s="518">
        <f t="shared" si="73"/>
        <v>0</v>
      </c>
      <c r="CZ19" s="518">
        <f t="shared" si="73"/>
        <v>0</v>
      </c>
      <c r="DA19" s="518">
        <f t="shared" si="73"/>
        <v>0</v>
      </c>
      <c r="DB19" s="518">
        <f t="shared" si="73"/>
        <v>0</v>
      </c>
      <c r="DC19" s="518">
        <f t="shared" si="73"/>
        <v>0</v>
      </c>
      <c r="DD19" s="518">
        <f t="shared" si="73"/>
        <v>0</v>
      </c>
      <c r="DE19" s="518">
        <f t="shared" si="73"/>
        <v>0</v>
      </c>
      <c r="DF19" s="518">
        <f t="shared" si="73"/>
        <v>0</v>
      </c>
      <c r="DG19" s="518">
        <f t="shared" si="73"/>
        <v>0</v>
      </c>
      <c r="DH19" s="518">
        <f t="shared" si="73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74">+SUM(DL20:DL25)</f>
        <v>0</v>
      </c>
      <c r="DM19" s="518">
        <f t="shared" si="74"/>
        <v>0</v>
      </c>
      <c r="DN19" s="518">
        <f t="shared" si="74"/>
        <v>0</v>
      </c>
      <c r="DO19" s="518">
        <f t="shared" si="74"/>
        <v>0</v>
      </c>
      <c r="DP19" s="518">
        <f t="shared" si="74"/>
        <v>0</v>
      </c>
      <c r="DQ19" s="518">
        <f t="shared" si="74"/>
        <v>0</v>
      </c>
      <c r="DR19" s="518">
        <f t="shared" si="74"/>
        <v>0</v>
      </c>
      <c r="DS19" s="518">
        <f t="shared" si="74"/>
        <v>0</v>
      </c>
      <c r="DT19" s="518">
        <f t="shared" si="74"/>
        <v>0</v>
      </c>
      <c r="DU19" s="518">
        <f t="shared" si="74"/>
        <v>0</v>
      </c>
      <c r="DV19" s="518">
        <f t="shared" si="74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75">+SUM(DZ20:DZ25)</f>
        <v>0</v>
      </c>
      <c r="EA19" s="518">
        <f t="shared" si="75"/>
        <v>0</v>
      </c>
      <c r="EB19" s="518">
        <f t="shared" si="75"/>
        <v>0</v>
      </c>
      <c r="EC19" s="518">
        <f t="shared" si="75"/>
        <v>0</v>
      </c>
      <c r="ED19" s="518">
        <f t="shared" si="75"/>
        <v>0</v>
      </c>
      <c r="EE19" s="518">
        <f t="shared" si="75"/>
        <v>0</v>
      </c>
      <c r="EF19" s="518">
        <f t="shared" si="75"/>
        <v>0</v>
      </c>
      <c r="EG19" s="518">
        <f t="shared" si="75"/>
        <v>0</v>
      </c>
      <c r="EH19" s="518">
        <f t="shared" si="75"/>
        <v>0</v>
      </c>
      <c r="EI19" s="518">
        <f t="shared" si="75"/>
        <v>0</v>
      </c>
      <c r="EJ19" s="518">
        <f t="shared" si="75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O19" si="76">+SUM(EN20:EN25)</f>
        <v>0</v>
      </c>
      <c r="EO19" s="518">
        <f t="shared" si="76"/>
        <v>0</v>
      </c>
      <c r="EP19" s="518"/>
      <c r="EQ19" s="518"/>
      <c r="ER19" s="518"/>
      <c r="ES19" s="518"/>
      <c r="ET19" s="518"/>
      <c r="EU19" s="518"/>
      <c r="EV19" s="518"/>
      <c r="EW19" s="518"/>
      <c r="EX19" s="518"/>
      <c r="EY19" s="518">
        <f t="shared" si="10"/>
        <v>0</v>
      </c>
      <c r="EZ19" s="519"/>
    </row>
    <row r="20" spans="2:156" ht="15.75" hidden="1" x14ac:dyDescent="0.25">
      <c r="B20" s="696" t="s">
        <v>32</v>
      </c>
      <c r="C20" s="518">
        <v>0</v>
      </c>
      <c r="D20" s="518">
        <v>0</v>
      </c>
      <c r="E20" s="518">
        <v>0</v>
      </c>
      <c r="F20" s="518">
        <v>0</v>
      </c>
      <c r="G20" s="518">
        <v>0</v>
      </c>
      <c r="H20" s="518">
        <v>0</v>
      </c>
      <c r="I20" s="518">
        <v>0</v>
      </c>
      <c r="J20" s="518">
        <v>0</v>
      </c>
      <c r="K20" s="518">
        <v>0</v>
      </c>
      <c r="L20" s="518">
        <v>0</v>
      </c>
      <c r="M20" s="518">
        <v>0</v>
      </c>
      <c r="N20" s="518">
        <v>0</v>
      </c>
      <c r="O20" s="518">
        <f t="shared" si="0"/>
        <v>0</v>
      </c>
      <c r="P20" s="519"/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f t="shared" si="1"/>
        <v>0</v>
      </c>
      <c r="AD20" s="519"/>
      <c r="AE20" s="518">
        <v>0</v>
      </c>
      <c r="AF20" s="518">
        <v>0</v>
      </c>
      <c r="AG20" s="518">
        <v>0</v>
      </c>
      <c r="AH20" s="518">
        <v>0</v>
      </c>
      <c r="AI20" s="518">
        <v>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f t="shared" si="2"/>
        <v>0</v>
      </c>
      <c r="AR20" s="519"/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f t="shared" si="3"/>
        <v>0</v>
      </c>
      <c r="BF20" s="519"/>
      <c r="BG20" s="518">
        <v>0</v>
      </c>
      <c r="BH20" s="518">
        <v>0</v>
      </c>
      <c r="BI20" s="518">
        <v>0</v>
      </c>
      <c r="BJ20" s="518">
        <v>0</v>
      </c>
      <c r="BK20" s="518">
        <v>0</v>
      </c>
      <c r="BL20" s="518">
        <v>0</v>
      </c>
      <c r="BM20" s="518">
        <v>0</v>
      </c>
      <c r="BN20" s="518">
        <v>0</v>
      </c>
      <c r="BO20" s="518">
        <v>0</v>
      </c>
      <c r="BP20" s="518">
        <v>0</v>
      </c>
      <c r="BQ20" s="518">
        <v>0</v>
      </c>
      <c r="BR20" s="518">
        <v>0</v>
      </c>
      <c r="BS20" s="518">
        <f t="shared" si="4"/>
        <v>0</v>
      </c>
      <c r="BT20" s="519"/>
      <c r="BU20" s="518">
        <v>0</v>
      </c>
      <c r="BV20" s="518">
        <v>0</v>
      </c>
      <c r="BW20" s="518">
        <v>0</v>
      </c>
      <c r="BX20" s="518">
        <v>0</v>
      </c>
      <c r="BY20" s="518">
        <v>0</v>
      </c>
      <c r="BZ20" s="518">
        <v>0</v>
      </c>
      <c r="CA20" s="518">
        <v>0</v>
      </c>
      <c r="CB20" s="518">
        <v>0</v>
      </c>
      <c r="CC20" s="518">
        <v>0</v>
      </c>
      <c r="CD20" s="518">
        <v>0</v>
      </c>
      <c r="CE20" s="518">
        <v>0</v>
      </c>
      <c r="CF20" s="518">
        <v>0</v>
      </c>
      <c r="CG20" s="518">
        <f t="shared" si="5"/>
        <v>0</v>
      </c>
      <c r="CH20" s="519"/>
      <c r="CI20" s="518">
        <v>0</v>
      </c>
      <c r="CJ20" s="518">
        <v>0</v>
      </c>
      <c r="CK20" s="518">
        <v>0</v>
      </c>
      <c r="CL20" s="518">
        <v>0</v>
      </c>
      <c r="CM20" s="518">
        <v>0</v>
      </c>
      <c r="CN20" s="518">
        <v>0</v>
      </c>
      <c r="CO20" s="518">
        <v>0</v>
      </c>
      <c r="CP20" s="518">
        <v>0</v>
      </c>
      <c r="CQ20" s="518">
        <v>0</v>
      </c>
      <c r="CR20" s="518">
        <v>0</v>
      </c>
      <c r="CS20" s="518">
        <v>0</v>
      </c>
      <c r="CT20" s="518">
        <v>0</v>
      </c>
      <c r="CU20" s="518">
        <f t="shared" si="6"/>
        <v>0</v>
      </c>
      <c r="CV20" s="519"/>
      <c r="CW20" s="518">
        <v>0</v>
      </c>
      <c r="CX20" s="518">
        <v>0</v>
      </c>
      <c r="CY20" s="518">
        <v>0</v>
      </c>
      <c r="CZ20" s="518">
        <v>0</v>
      </c>
      <c r="DA20" s="518">
        <v>0</v>
      </c>
      <c r="DB20" s="518">
        <v>0</v>
      </c>
      <c r="DC20" s="518">
        <v>0</v>
      </c>
      <c r="DD20" s="518">
        <v>0</v>
      </c>
      <c r="DE20" s="518">
        <v>0</v>
      </c>
      <c r="DF20" s="518">
        <v>0</v>
      </c>
      <c r="DG20" s="518">
        <v>0</v>
      </c>
      <c r="DH20" s="518">
        <v>0</v>
      </c>
      <c r="DI20" s="518">
        <f t="shared" si="7"/>
        <v>0</v>
      </c>
      <c r="DJ20" s="519"/>
      <c r="DK20" s="518">
        <v>0</v>
      </c>
      <c r="DL20" s="518">
        <v>0</v>
      </c>
      <c r="DM20" s="518">
        <v>0</v>
      </c>
      <c r="DN20" s="518">
        <v>0</v>
      </c>
      <c r="DO20" s="518">
        <v>0</v>
      </c>
      <c r="DP20" s="518">
        <v>0</v>
      </c>
      <c r="DQ20" s="518">
        <v>0</v>
      </c>
      <c r="DR20" s="518">
        <v>0</v>
      </c>
      <c r="DS20" s="518">
        <v>0</v>
      </c>
      <c r="DT20" s="518">
        <v>0</v>
      </c>
      <c r="DU20" s="518">
        <v>0</v>
      </c>
      <c r="DV20" s="518">
        <v>0</v>
      </c>
      <c r="DW20" s="518">
        <f t="shared" si="8"/>
        <v>0</v>
      </c>
      <c r="DX20" s="519"/>
      <c r="DY20" s="518">
        <v>0</v>
      </c>
      <c r="DZ20" s="518">
        <v>0</v>
      </c>
      <c r="EA20" s="518">
        <v>0</v>
      </c>
      <c r="EB20" s="518">
        <v>0</v>
      </c>
      <c r="EC20" s="518">
        <v>0</v>
      </c>
      <c r="ED20" s="518">
        <v>0</v>
      </c>
      <c r="EE20" s="518">
        <v>0</v>
      </c>
      <c r="EF20" s="518">
        <v>0</v>
      </c>
      <c r="EG20" s="518">
        <v>0</v>
      </c>
      <c r="EH20" s="518">
        <v>0</v>
      </c>
      <c r="EI20" s="518">
        <v>0</v>
      </c>
      <c r="EJ20" s="518">
        <v>0</v>
      </c>
      <c r="EK20" s="518">
        <f t="shared" si="9"/>
        <v>0</v>
      </c>
      <c r="EL20" s="519"/>
      <c r="EM20" s="518">
        <v>0</v>
      </c>
      <c r="EN20" s="518">
        <v>0</v>
      </c>
      <c r="EO20" s="518">
        <v>0</v>
      </c>
      <c r="EP20" s="518"/>
      <c r="EQ20" s="518"/>
      <c r="ER20" s="518"/>
      <c r="ES20" s="518"/>
      <c r="ET20" s="518"/>
      <c r="EU20" s="518"/>
      <c r="EV20" s="518"/>
      <c r="EW20" s="518"/>
      <c r="EX20" s="518"/>
      <c r="EY20" s="518">
        <f t="shared" si="10"/>
        <v>0</v>
      </c>
      <c r="EZ20" s="519"/>
    </row>
    <row r="21" spans="2:156" ht="15.75" hidden="1" x14ac:dyDescent="0.25">
      <c r="B21" s="696" t="s">
        <v>33</v>
      </c>
      <c r="C21" s="518">
        <v>0</v>
      </c>
      <c r="D21" s="518">
        <v>0</v>
      </c>
      <c r="E21" s="518">
        <v>0</v>
      </c>
      <c r="F21" s="518">
        <v>0</v>
      </c>
      <c r="G21" s="518">
        <v>0</v>
      </c>
      <c r="H21" s="518">
        <v>0</v>
      </c>
      <c r="I21" s="518">
        <v>0</v>
      </c>
      <c r="J21" s="518">
        <v>0</v>
      </c>
      <c r="K21" s="518">
        <v>0</v>
      </c>
      <c r="L21" s="518">
        <v>0</v>
      </c>
      <c r="M21" s="518">
        <v>0</v>
      </c>
      <c r="N21" s="518">
        <v>0</v>
      </c>
      <c r="O21" s="518">
        <f t="shared" si="0"/>
        <v>0</v>
      </c>
      <c r="P21" s="519"/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f t="shared" si="1"/>
        <v>0</v>
      </c>
      <c r="AD21" s="519"/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f t="shared" si="2"/>
        <v>0</v>
      </c>
      <c r="AR21" s="519"/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f t="shared" si="3"/>
        <v>0</v>
      </c>
      <c r="BF21" s="519"/>
      <c r="BG21" s="518">
        <v>0</v>
      </c>
      <c r="BH21" s="518">
        <v>0</v>
      </c>
      <c r="BI21" s="518">
        <v>0</v>
      </c>
      <c r="BJ21" s="518">
        <v>0</v>
      </c>
      <c r="BK21" s="518">
        <v>0</v>
      </c>
      <c r="BL21" s="518">
        <v>0</v>
      </c>
      <c r="BM21" s="518">
        <v>0</v>
      </c>
      <c r="BN21" s="518">
        <v>0</v>
      </c>
      <c r="BO21" s="518">
        <v>0</v>
      </c>
      <c r="BP21" s="518">
        <v>0</v>
      </c>
      <c r="BQ21" s="518">
        <v>0</v>
      </c>
      <c r="BR21" s="518">
        <v>0</v>
      </c>
      <c r="BS21" s="518">
        <f t="shared" si="4"/>
        <v>0</v>
      </c>
      <c r="BT21" s="519"/>
      <c r="BU21" s="518">
        <v>0</v>
      </c>
      <c r="BV21" s="518">
        <v>0</v>
      </c>
      <c r="BW21" s="518">
        <v>0</v>
      </c>
      <c r="BX21" s="518">
        <v>0</v>
      </c>
      <c r="BY21" s="518">
        <v>0</v>
      </c>
      <c r="BZ21" s="518">
        <v>0</v>
      </c>
      <c r="CA21" s="518">
        <v>0</v>
      </c>
      <c r="CB21" s="518">
        <v>0</v>
      </c>
      <c r="CC21" s="518">
        <v>0</v>
      </c>
      <c r="CD21" s="518">
        <v>0</v>
      </c>
      <c r="CE21" s="518">
        <v>0</v>
      </c>
      <c r="CF21" s="518">
        <v>0</v>
      </c>
      <c r="CG21" s="518">
        <f t="shared" si="5"/>
        <v>0</v>
      </c>
      <c r="CH21" s="519"/>
      <c r="CI21" s="518">
        <v>0</v>
      </c>
      <c r="CJ21" s="518">
        <v>0</v>
      </c>
      <c r="CK21" s="518">
        <v>0</v>
      </c>
      <c r="CL21" s="518">
        <v>0</v>
      </c>
      <c r="CM21" s="518">
        <v>0</v>
      </c>
      <c r="CN21" s="518">
        <v>0</v>
      </c>
      <c r="CO21" s="518">
        <v>0</v>
      </c>
      <c r="CP21" s="518">
        <v>0</v>
      </c>
      <c r="CQ21" s="518">
        <v>0</v>
      </c>
      <c r="CR21" s="518">
        <v>0</v>
      </c>
      <c r="CS21" s="518">
        <v>0</v>
      </c>
      <c r="CT21" s="518">
        <v>0</v>
      </c>
      <c r="CU21" s="518">
        <f t="shared" si="6"/>
        <v>0</v>
      </c>
      <c r="CV21" s="519"/>
      <c r="CW21" s="518">
        <v>0</v>
      </c>
      <c r="CX21" s="518">
        <v>0</v>
      </c>
      <c r="CY21" s="518">
        <v>0</v>
      </c>
      <c r="CZ21" s="518">
        <v>0</v>
      </c>
      <c r="DA21" s="518">
        <v>0</v>
      </c>
      <c r="DB21" s="518">
        <v>0</v>
      </c>
      <c r="DC21" s="518">
        <v>0</v>
      </c>
      <c r="DD21" s="518">
        <v>0</v>
      </c>
      <c r="DE21" s="518">
        <v>0</v>
      </c>
      <c r="DF21" s="518">
        <v>0</v>
      </c>
      <c r="DG21" s="518">
        <v>0</v>
      </c>
      <c r="DH21" s="518">
        <v>0</v>
      </c>
      <c r="DI21" s="518">
        <f t="shared" si="7"/>
        <v>0</v>
      </c>
      <c r="DJ21" s="519"/>
      <c r="DK21" s="518">
        <v>0</v>
      </c>
      <c r="DL21" s="518">
        <v>0</v>
      </c>
      <c r="DM21" s="518">
        <v>0</v>
      </c>
      <c r="DN21" s="518">
        <v>0</v>
      </c>
      <c r="DO21" s="518">
        <v>0</v>
      </c>
      <c r="DP21" s="518">
        <v>0</v>
      </c>
      <c r="DQ21" s="518">
        <v>0</v>
      </c>
      <c r="DR21" s="518">
        <v>0</v>
      </c>
      <c r="DS21" s="518">
        <v>0</v>
      </c>
      <c r="DT21" s="518">
        <v>0</v>
      </c>
      <c r="DU21" s="518">
        <v>0</v>
      </c>
      <c r="DV21" s="518">
        <v>0</v>
      </c>
      <c r="DW21" s="518">
        <f t="shared" si="8"/>
        <v>0</v>
      </c>
      <c r="DX21" s="519"/>
      <c r="DY21" s="518">
        <v>0</v>
      </c>
      <c r="DZ21" s="518">
        <v>0</v>
      </c>
      <c r="EA21" s="518">
        <v>0</v>
      </c>
      <c r="EB21" s="518">
        <v>0</v>
      </c>
      <c r="EC21" s="518">
        <v>0</v>
      </c>
      <c r="ED21" s="518">
        <v>0</v>
      </c>
      <c r="EE21" s="518">
        <v>0</v>
      </c>
      <c r="EF21" s="518">
        <v>0</v>
      </c>
      <c r="EG21" s="518">
        <v>0</v>
      </c>
      <c r="EH21" s="518">
        <v>0</v>
      </c>
      <c r="EI21" s="518">
        <v>0</v>
      </c>
      <c r="EJ21" s="518">
        <v>0</v>
      </c>
      <c r="EK21" s="518">
        <f t="shared" si="9"/>
        <v>0</v>
      </c>
      <c r="EL21" s="519"/>
      <c r="EM21" s="518">
        <v>0</v>
      </c>
      <c r="EN21" s="518">
        <v>0</v>
      </c>
      <c r="EO21" s="518">
        <v>0</v>
      </c>
      <c r="EP21" s="518"/>
      <c r="EQ21" s="518"/>
      <c r="ER21" s="518"/>
      <c r="ES21" s="518"/>
      <c r="ET21" s="518"/>
      <c r="EU21" s="518"/>
      <c r="EV21" s="518"/>
      <c r="EW21" s="518"/>
      <c r="EX21" s="518"/>
      <c r="EY21" s="518">
        <f t="shared" si="10"/>
        <v>0</v>
      </c>
      <c r="EZ21" s="519"/>
    </row>
    <row r="22" spans="2:156" ht="15.75" hidden="1" x14ac:dyDescent="0.25">
      <c r="B22" s="696" t="s">
        <v>34</v>
      </c>
      <c r="C22" s="518">
        <v>0</v>
      </c>
      <c r="D22" s="518">
        <v>0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f t="shared" si="0"/>
        <v>0</v>
      </c>
      <c r="P22" s="519"/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f t="shared" si="1"/>
        <v>0</v>
      </c>
      <c r="AD22" s="519"/>
      <c r="AE22" s="518">
        <v>0</v>
      </c>
      <c r="AF22" s="518">
        <v>0</v>
      </c>
      <c r="AG22" s="518">
        <v>0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f t="shared" si="2"/>
        <v>0</v>
      </c>
      <c r="AR22" s="519"/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f t="shared" si="3"/>
        <v>0</v>
      </c>
      <c r="BF22" s="519"/>
      <c r="BG22" s="518">
        <v>0</v>
      </c>
      <c r="BH22" s="518">
        <v>0</v>
      </c>
      <c r="BI22" s="518">
        <v>0</v>
      </c>
      <c r="BJ22" s="518">
        <v>0</v>
      </c>
      <c r="BK22" s="518">
        <v>0</v>
      </c>
      <c r="BL22" s="518">
        <v>0</v>
      </c>
      <c r="BM22" s="518">
        <v>0</v>
      </c>
      <c r="BN22" s="518">
        <v>0</v>
      </c>
      <c r="BO22" s="518">
        <v>0</v>
      </c>
      <c r="BP22" s="518">
        <v>0</v>
      </c>
      <c r="BQ22" s="518">
        <v>0</v>
      </c>
      <c r="BR22" s="518">
        <v>0</v>
      </c>
      <c r="BS22" s="518">
        <f t="shared" si="4"/>
        <v>0</v>
      </c>
      <c r="BT22" s="519"/>
      <c r="BU22" s="518">
        <v>0</v>
      </c>
      <c r="BV22" s="518">
        <v>0</v>
      </c>
      <c r="BW22" s="518">
        <v>0</v>
      </c>
      <c r="BX22" s="518">
        <v>0</v>
      </c>
      <c r="BY22" s="518">
        <v>0</v>
      </c>
      <c r="BZ22" s="518">
        <v>0</v>
      </c>
      <c r="CA22" s="518">
        <v>0</v>
      </c>
      <c r="CB22" s="518">
        <v>0</v>
      </c>
      <c r="CC22" s="518">
        <v>0</v>
      </c>
      <c r="CD22" s="518">
        <v>0</v>
      </c>
      <c r="CE22" s="518">
        <v>0</v>
      </c>
      <c r="CF22" s="518">
        <v>0</v>
      </c>
      <c r="CG22" s="518">
        <f t="shared" si="5"/>
        <v>0</v>
      </c>
      <c r="CH22" s="519"/>
      <c r="CI22" s="518">
        <v>0</v>
      </c>
      <c r="CJ22" s="518">
        <v>0</v>
      </c>
      <c r="CK22" s="518">
        <v>0</v>
      </c>
      <c r="CL22" s="518">
        <v>0</v>
      </c>
      <c r="CM22" s="518">
        <v>0</v>
      </c>
      <c r="CN22" s="518">
        <v>0</v>
      </c>
      <c r="CO22" s="518">
        <v>0</v>
      </c>
      <c r="CP22" s="518">
        <v>0</v>
      </c>
      <c r="CQ22" s="518">
        <v>0</v>
      </c>
      <c r="CR22" s="518">
        <v>0</v>
      </c>
      <c r="CS22" s="518">
        <v>0</v>
      </c>
      <c r="CT22" s="518">
        <v>0</v>
      </c>
      <c r="CU22" s="518">
        <f t="shared" si="6"/>
        <v>0</v>
      </c>
      <c r="CV22" s="519"/>
      <c r="CW22" s="518">
        <v>0</v>
      </c>
      <c r="CX22" s="518">
        <v>0</v>
      </c>
      <c r="CY22" s="518">
        <v>0</v>
      </c>
      <c r="CZ22" s="518">
        <v>0</v>
      </c>
      <c r="DA22" s="518">
        <v>0</v>
      </c>
      <c r="DB22" s="518">
        <v>0</v>
      </c>
      <c r="DC22" s="518">
        <v>0</v>
      </c>
      <c r="DD22" s="518">
        <v>0</v>
      </c>
      <c r="DE22" s="518">
        <v>0</v>
      </c>
      <c r="DF22" s="518">
        <v>0</v>
      </c>
      <c r="DG22" s="518">
        <v>0</v>
      </c>
      <c r="DH22" s="518">
        <v>0</v>
      </c>
      <c r="DI22" s="518">
        <f t="shared" si="7"/>
        <v>0</v>
      </c>
      <c r="DJ22" s="519"/>
      <c r="DK22" s="518">
        <v>0</v>
      </c>
      <c r="DL22" s="518">
        <v>0</v>
      </c>
      <c r="DM22" s="518">
        <v>0</v>
      </c>
      <c r="DN22" s="518">
        <v>0</v>
      </c>
      <c r="DO22" s="518">
        <v>0</v>
      </c>
      <c r="DP22" s="518">
        <v>0</v>
      </c>
      <c r="DQ22" s="518">
        <v>0</v>
      </c>
      <c r="DR22" s="518">
        <v>0</v>
      </c>
      <c r="DS22" s="518">
        <v>0</v>
      </c>
      <c r="DT22" s="518">
        <v>0</v>
      </c>
      <c r="DU22" s="518">
        <v>0</v>
      </c>
      <c r="DV22" s="518">
        <v>0</v>
      </c>
      <c r="DW22" s="518">
        <f t="shared" si="8"/>
        <v>0</v>
      </c>
      <c r="DX22" s="519"/>
      <c r="DY22" s="518">
        <v>0</v>
      </c>
      <c r="DZ22" s="518">
        <v>0</v>
      </c>
      <c r="EA22" s="518">
        <v>0</v>
      </c>
      <c r="EB22" s="518">
        <v>0</v>
      </c>
      <c r="EC22" s="518">
        <v>0</v>
      </c>
      <c r="ED22" s="518">
        <v>0</v>
      </c>
      <c r="EE22" s="518">
        <v>0</v>
      </c>
      <c r="EF22" s="518">
        <v>0</v>
      </c>
      <c r="EG22" s="518">
        <v>0</v>
      </c>
      <c r="EH22" s="518">
        <v>0</v>
      </c>
      <c r="EI22" s="518">
        <v>0</v>
      </c>
      <c r="EJ22" s="518">
        <v>0</v>
      </c>
      <c r="EK22" s="518">
        <f t="shared" si="9"/>
        <v>0</v>
      </c>
      <c r="EL22" s="519"/>
      <c r="EM22" s="518">
        <v>0</v>
      </c>
      <c r="EN22" s="518">
        <v>0</v>
      </c>
      <c r="EO22" s="518">
        <v>0</v>
      </c>
      <c r="EP22" s="518"/>
      <c r="EQ22" s="518"/>
      <c r="ER22" s="518"/>
      <c r="ES22" s="518"/>
      <c r="ET22" s="518"/>
      <c r="EU22" s="518"/>
      <c r="EV22" s="518"/>
      <c r="EW22" s="518"/>
      <c r="EX22" s="518"/>
      <c r="EY22" s="518">
        <f t="shared" si="10"/>
        <v>0</v>
      </c>
      <c r="EZ22" s="519"/>
    </row>
    <row r="23" spans="2:156" ht="17.100000000000001" hidden="1" customHeight="1" x14ac:dyDescent="0.25">
      <c r="B23" s="696" t="s">
        <v>35</v>
      </c>
      <c r="C23" s="518">
        <v>0</v>
      </c>
      <c r="D23" s="518">
        <v>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0</v>
      </c>
      <c r="N23" s="518">
        <v>0</v>
      </c>
      <c r="O23" s="518">
        <f t="shared" si="0"/>
        <v>0</v>
      </c>
      <c r="P23" s="519"/>
      <c r="Q23" s="518">
        <v>0</v>
      </c>
      <c r="R23" s="518">
        <v>0</v>
      </c>
      <c r="S23" s="518">
        <v>0</v>
      </c>
      <c r="T23" s="518">
        <v>0</v>
      </c>
      <c r="U23" s="518">
        <v>0</v>
      </c>
      <c r="V23" s="518">
        <v>0</v>
      </c>
      <c r="W23" s="518">
        <v>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f t="shared" si="1"/>
        <v>0</v>
      </c>
      <c r="AD23" s="519"/>
      <c r="AE23" s="518">
        <v>0</v>
      </c>
      <c r="AF23" s="518">
        <v>0</v>
      </c>
      <c r="AG23" s="518">
        <v>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f t="shared" si="2"/>
        <v>0</v>
      </c>
      <c r="AR23" s="519"/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f t="shared" si="3"/>
        <v>0</v>
      </c>
      <c r="BF23" s="519"/>
      <c r="BG23" s="518">
        <v>0</v>
      </c>
      <c r="BH23" s="518">
        <v>0</v>
      </c>
      <c r="BI23" s="518">
        <v>0</v>
      </c>
      <c r="BJ23" s="518">
        <v>0</v>
      </c>
      <c r="BK23" s="518">
        <v>0</v>
      </c>
      <c r="BL23" s="518">
        <v>0</v>
      </c>
      <c r="BM23" s="518">
        <v>0</v>
      </c>
      <c r="BN23" s="518">
        <v>0</v>
      </c>
      <c r="BO23" s="518">
        <v>0</v>
      </c>
      <c r="BP23" s="518">
        <v>0</v>
      </c>
      <c r="BQ23" s="518">
        <v>0</v>
      </c>
      <c r="BR23" s="518">
        <v>0</v>
      </c>
      <c r="BS23" s="518">
        <f t="shared" si="4"/>
        <v>0</v>
      </c>
      <c r="BT23" s="519"/>
      <c r="BU23" s="518">
        <v>0</v>
      </c>
      <c r="BV23" s="518">
        <v>0</v>
      </c>
      <c r="BW23" s="518">
        <v>0</v>
      </c>
      <c r="BX23" s="518">
        <v>0</v>
      </c>
      <c r="BY23" s="518">
        <v>0</v>
      </c>
      <c r="BZ23" s="518">
        <v>0</v>
      </c>
      <c r="CA23" s="518">
        <v>0</v>
      </c>
      <c r="CB23" s="518">
        <v>0</v>
      </c>
      <c r="CC23" s="518">
        <v>0</v>
      </c>
      <c r="CD23" s="518">
        <v>0</v>
      </c>
      <c r="CE23" s="518">
        <v>0</v>
      </c>
      <c r="CF23" s="518">
        <v>0</v>
      </c>
      <c r="CG23" s="518">
        <f t="shared" si="5"/>
        <v>0</v>
      </c>
      <c r="CH23" s="519"/>
      <c r="CI23" s="518">
        <v>0</v>
      </c>
      <c r="CJ23" s="518">
        <v>0</v>
      </c>
      <c r="CK23" s="518">
        <v>0</v>
      </c>
      <c r="CL23" s="518">
        <v>0</v>
      </c>
      <c r="CM23" s="518">
        <v>0</v>
      </c>
      <c r="CN23" s="518">
        <v>0</v>
      </c>
      <c r="CO23" s="518">
        <v>0</v>
      </c>
      <c r="CP23" s="518">
        <v>0</v>
      </c>
      <c r="CQ23" s="518">
        <v>0</v>
      </c>
      <c r="CR23" s="518">
        <v>0</v>
      </c>
      <c r="CS23" s="518">
        <v>0</v>
      </c>
      <c r="CT23" s="518">
        <v>0</v>
      </c>
      <c r="CU23" s="518">
        <f t="shared" si="6"/>
        <v>0</v>
      </c>
      <c r="CV23" s="519"/>
      <c r="CW23" s="518">
        <v>0</v>
      </c>
      <c r="CX23" s="518">
        <v>0</v>
      </c>
      <c r="CY23" s="518">
        <v>0</v>
      </c>
      <c r="CZ23" s="518">
        <v>0</v>
      </c>
      <c r="DA23" s="518">
        <v>0</v>
      </c>
      <c r="DB23" s="518">
        <v>0</v>
      </c>
      <c r="DC23" s="518">
        <v>0</v>
      </c>
      <c r="DD23" s="518">
        <v>0</v>
      </c>
      <c r="DE23" s="518">
        <v>0</v>
      </c>
      <c r="DF23" s="518">
        <v>0</v>
      </c>
      <c r="DG23" s="518">
        <v>0</v>
      </c>
      <c r="DH23" s="518">
        <v>0</v>
      </c>
      <c r="DI23" s="518">
        <f t="shared" si="7"/>
        <v>0</v>
      </c>
      <c r="DJ23" s="519"/>
      <c r="DK23" s="518">
        <v>0</v>
      </c>
      <c r="DL23" s="518">
        <v>0</v>
      </c>
      <c r="DM23" s="518">
        <v>0</v>
      </c>
      <c r="DN23" s="518">
        <v>0</v>
      </c>
      <c r="DO23" s="518">
        <v>0</v>
      </c>
      <c r="DP23" s="518">
        <v>0</v>
      </c>
      <c r="DQ23" s="518">
        <v>0</v>
      </c>
      <c r="DR23" s="518">
        <v>0</v>
      </c>
      <c r="DS23" s="518">
        <v>0</v>
      </c>
      <c r="DT23" s="518">
        <v>0</v>
      </c>
      <c r="DU23" s="518">
        <v>0</v>
      </c>
      <c r="DV23" s="518">
        <v>0</v>
      </c>
      <c r="DW23" s="518">
        <f t="shared" si="8"/>
        <v>0</v>
      </c>
      <c r="DX23" s="519"/>
      <c r="DY23" s="518">
        <v>0</v>
      </c>
      <c r="DZ23" s="518">
        <v>0</v>
      </c>
      <c r="EA23" s="518">
        <v>0</v>
      </c>
      <c r="EB23" s="518">
        <v>0</v>
      </c>
      <c r="EC23" s="518">
        <v>0</v>
      </c>
      <c r="ED23" s="518">
        <v>0</v>
      </c>
      <c r="EE23" s="518">
        <v>0</v>
      </c>
      <c r="EF23" s="518">
        <v>0</v>
      </c>
      <c r="EG23" s="518">
        <v>0</v>
      </c>
      <c r="EH23" s="518">
        <v>0</v>
      </c>
      <c r="EI23" s="518">
        <v>0</v>
      </c>
      <c r="EJ23" s="518">
        <v>0</v>
      </c>
      <c r="EK23" s="518">
        <f t="shared" si="9"/>
        <v>0</v>
      </c>
      <c r="EL23" s="519"/>
      <c r="EM23" s="518">
        <v>0</v>
      </c>
      <c r="EN23" s="518">
        <v>0</v>
      </c>
      <c r="EO23" s="518">
        <v>0</v>
      </c>
      <c r="EP23" s="518"/>
      <c r="EQ23" s="518"/>
      <c r="ER23" s="518"/>
      <c r="ES23" s="518"/>
      <c r="ET23" s="518"/>
      <c r="EU23" s="518"/>
      <c r="EV23" s="518"/>
      <c r="EW23" s="518"/>
      <c r="EX23" s="518"/>
      <c r="EY23" s="518">
        <f t="shared" si="10"/>
        <v>0</v>
      </c>
      <c r="EZ23" s="519"/>
    </row>
    <row r="24" spans="2:156" ht="15.75" hidden="1" x14ac:dyDescent="0.25">
      <c r="B24" s="696" t="s">
        <v>36</v>
      </c>
      <c r="C24" s="518">
        <v>0</v>
      </c>
      <c r="D24" s="518">
        <v>0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0</v>
      </c>
      <c r="N24" s="518">
        <v>0</v>
      </c>
      <c r="O24" s="518">
        <f t="shared" si="0"/>
        <v>0</v>
      </c>
      <c r="P24" s="519"/>
      <c r="Q24" s="518">
        <v>0</v>
      </c>
      <c r="R24" s="518">
        <v>0</v>
      </c>
      <c r="S24" s="518">
        <v>0</v>
      </c>
      <c r="T24" s="518">
        <v>0</v>
      </c>
      <c r="U24" s="518">
        <v>0</v>
      </c>
      <c r="V24" s="518">
        <v>0</v>
      </c>
      <c r="W24" s="518">
        <v>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f t="shared" si="1"/>
        <v>0</v>
      </c>
      <c r="AD24" s="519"/>
      <c r="AE24" s="518">
        <v>0</v>
      </c>
      <c r="AF24" s="518">
        <v>0</v>
      </c>
      <c r="AG24" s="518">
        <v>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f t="shared" si="2"/>
        <v>0</v>
      </c>
      <c r="AR24" s="519"/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f t="shared" si="3"/>
        <v>0</v>
      </c>
      <c r="BF24" s="519"/>
      <c r="BG24" s="518">
        <v>0</v>
      </c>
      <c r="BH24" s="518">
        <v>0</v>
      </c>
      <c r="BI24" s="518">
        <v>0</v>
      </c>
      <c r="BJ24" s="518">
        <v>0</v>
      </c>
      <c r="BK24" s="518">
        <v>0</v>
      </c>
      <c r="BL24" s="518">
        <v>0</v>
      </c>
      <c r="BM24" s="518">
        <v>0</v>
      </c>
      <c r="BN24" s="518">
        <v>0</v>
      </c>
      <c r="BO24" s="518">
        <v>0</v>
      </c>
      <c r="BP24" s="518">
        <v>0</v>
      </c>
      <c r="BQ24" s="518">
        <v>0</v>
      </c>
      <c r="BR24" s="518">
        <v>0</v>
      </c>
      <c r="BS24" s="518">
        <f t="shared" si="4"/>
        <v>0</v>
      </c>
      <c r="BT24" s="519"/>
      <c r="BU24" s="518">
        <v>0</v>
      </c>
      <c r="BV24" s="518">
        <v>0</v>
      </c>
      <c r="BW24" s="518">
        <v>0</v>
      </c>
      <c r="BX24" s="518">
        <v>0</v>
      </c>
      <c r="BY24" s="518">
        <v>0</v>
      </c>
      <c r="BZ24" s="518">
        <v>0</v>
      </c>
      <c r="CA24" s="518">
        <v>0</v>
      </c>
      <c r="CB24" s="518">
        <v>0</v>
      </c>
      <c r="CC24" s="518">
        <v>0</v>
      </c>
      <c r="CD24" s="518">
        <v>0</v>
      </c>
      <c r="CE24" s="518">
        <v>0</v>
      </c>
      <c r="CF24" s="518">
        <v>0</v>
      </c>
      <c r="CG24" s="518">
        <f t="shared" si="5"/>
        <v>0</v>
      </c>
      <c r="CH24" s="519"/>
      <c r="CI24" s="518">
        <v>0</v>
      </c>
      <c r="CJ24" s="518">
        <v>0</v>
      </c>
      <c r="CK24" s="518">
        <v>0</v>
      </c>
      <c r="CL24" s="518">
        <v>0</v>
      </c>
      <c r="CM24" s="518">
        <v>0</v>
      </c>
      <c r="CN24" s="518">
        <v>0</v>
      </c>
      <c r="CO24" s="518">
        <v>0</v>
      </c>
      <c r="CP24" s="518">
        <v>0</v>
      </c>
      <c r="CQ24" s="518">
        <v>0</v>
      </c>
      <c r="CR24" s="518">
        <v>0</v>
      </c>
      <c r="CS24" s="518">
        <v>0</v>
      </c>
      <c r="CT24" s="518">
        <v>0</v>
      </c>
      <c r="CU24" s="518">
        <f t="shared" si="6"/>
        <v>0</v>
      </c>
      <c r="CV24" s="519"/>
      <c r="CW24" s="518">
        <v>0</v>
      </c>
      <c r="CX24" s="518">
        <v>0</v>
      </c>
      <c r="CY24" s="518">
        <v>0</v>
      </c>
      <c r="CZ24" s="518">
        <v>0</v>
      </c>
      <c r="DA24" s="518">
        <v>0</v>
      </c>
      <c r="DB24" s="518">
        <v>0</v>
      </c>
      <c r="DC24" s="518">
        <v>0</v>
      </c>
      <c r="DD24" s="518">
        <v>0</v>
      </c>
      <c r="DE24" s="518">
        <v>0</v>
      </c>
      <c r="DF24" s="518">
        <v>0</v>
      </c>
      <c r="DG24" s="518">
        <v>0</v>
      </c>
      <c r="DH24" s="518">
        <v>0</v>
      </c>
      <c r="DI24" s="518">
        <f t="shared" si="7"/>
        <v>0</v>
      </c>
      <c r="DJ24" s="519"/>
      <c r="DK24" s="518">
        <v>0</v>
      </c>
      <c r="DL24" s="518">
        <v>0</v>
      </c>
      <c r="DM24" s="518">
        <v>0</v>
      </c>
      <c r="DN24" s="518">
        <v>0</v>
      </c>
      <c r="DO24" s="518">
        <v>0</v>
      </c>
      <c r="DP24" s="518">
        <v>0</v>
      </c>
      <c r="DQ24" s="518">
        <v>0</v>
      </c>
      <c r="DR24" s="518">
        <v>0</v>
      </c>
      <c r="DS24" s="518">
        <v>0</v>
      </c>
      <c r="DT24" s="518">
        <v>0</v>
      </c>
      <c r="DU24" s="518">
        <v>0</v>
      </c>
      <c r="DV24" s="518">
        <v>0</v>
      </c>
      <c r="DW24" s="518">
        <f t="shared" si="8"/>
        <v>0</v>
      </c>
      <c r="DX24" s="519"/>
      <c r="DY24" s="518">
        <v>0</v>
      </c>
      <c r="DZ24" s="518">
        <v>0</v>
      </c>
      <c r="EA24" s="518">
        <v>0</v>
      </c>
      <c r="EB24" s="518">
        <v>0</v>
      </c>
      <c r="EC24" s="518">
        <v>0</v>
      </c>
      <c r="ED24" s="518">
        <v>0</v>
      </c>
      <c r="EE24" s="518">
        <v>0</v>
      </c>
      <c r="EF24" s="518">
        <v>0</v>
      </c>
      <c r="EG24" s="518">
        <v>0</v>
      </c>
      <c r="EH24" s="518">
        <v>0</v>
      </c>
      <c r="EI24" s="518">
        <v>0</v>
      </c>
      <c r="EJ24" s="518">
        <v>0</v>
      </c>
      <c r="EK24" s="518">
        <f t="shared" si="9"/>
        <v>0</v>
      </c>
      <c r="EL24" s="519"/>
      <c r="EM24" s="518">
        <v>0</v>
      </c>
      <c r="EN24" s="518">
        <v>0</v>
      </c>
      <c r="EO24" s="518">
        <v>0</v>
      </c>
      <c r="EP24" s="518"/>
      <c r="EQ24" s="518"/>
      <c r="ER24" s="518"/>
      <c r="ES24" s="518"/>
      <c r="ET24" s="518"/>
      <c r="EU24" s="518"/>
      <c r="EV24" s="518"/>
      <c r="EW24" s="518"/>
      <c r="EX24" s="518"/>
      <c r="EY24" s="518">
        <f t="shared" si="10"/>
        <v>0</v>
      </c>
      <c r="EZ24" s="519"/>
    </row>
    <row r="25" spans="2:156" ht="15.75" hidden="1" x14ac:dyDescent="0.25">
      <c r="B25" s="696" t="s">
        <v>23</v>
      </c>
      <c r="C25" s="518">
        <v>0</v>
      </c>
      <c r="D25" s="518">
        <v>0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f t="shared" si="0"/>
        <v>0</v>
      </c>
      <c r="P25" s="519"/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f t="shared" si="1"/>
        <v>0</v>
      </c>
      <c r="AD25" s="519"/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f t="shared" si="2"/>
        <v>0</v>
      </c>
      <c r="AR25" s="519"/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f t="shared" si="3"/>
        <v>0</v>
      </c>
      <c r="BF25" s="519"/>
      <c r="BG25" s="518">
        <v>0</v>
      </c>
      <c r="BH25" s="518">
        <v>0</v>
      </c>
      <c r="BI25" s="518">
        <v>0</v>
      </c>
      <c r="BJ25" s="518">
        <v>0</v>
      </c>
      <c r="BK25" s="518">
        <v>0</v>
      </c>
      <c r="BL25" s="518">
        <v>0</v>
      </c>
      <c r="BM25" s="518">
        <v>0</v>
      </c>
      <c r="BN25" s="518">
        <v>0</v>
      </c>
      <c r="BO25" s="518">
        <v>0</v>
      </c>
      <c r="BP25" s="518">
        <v>0</v>
      </c>
      <c r="BQ25" s="518">
        <v>0</v>
      </c>
      <c r="BR25" s="518">
        <v>0</v>
      </c>
      <c r="BS25" s="518">
        <f t="shared" si="4"/>
        <v>0</v>
      </c>
      <c r="BT25" s="519"/>
      <c r="BU25" s="518">
        <v>0</v>
      </c>
      <c r="BV25" s="518">
        <v>0</v>
      </c>
      <c r="BW25" s="518">
        <v>0</v>
      </c>
      <c r="BX25" s="518">
        <v>0</v>
      </c>
      <c r="BY25" s="518">
        <v>0</v>
      </c>
      <c r="BZ25" s="518">
        <v>0</v>
      </c>
      <c r="CA25" s="518">
        <v>0</v>
      </c>
      <c r="CB25" s="518">
        <v>0</v>
      </c>
      <c r="CC25" s="518">
        <v>0</v>
      </c>
      <c r="CD25" s="518">
        <v>0</v>
      </c>
      <c r="CE25" s="518">
        <v>0</v>
      </c>
      <c r="CF25" s="518">
        <v>0</v>
      </c>
      <c r="CG25" s="518">
        <f t="shared" si="5"/>
        <v>0</v>
      </c>
      <c r="CH25" s="519"/>
      <c r="CI25" s="518">
        <v>0</v>
      </c>
      <c r="CJ25" s="518">
        <v>0</v>
      </c>
      <c r="CK25" s="518">
        <v>0</v>
      </c>
      <c r="CL25" s="518">
        <v>0</v>
      </c>
      <c r="CM25" s="518">
        <v>0</v>
      </c>
      <c r="CN25" s="518">
        <v>0</v>
      </c>
      <c r="CO25" s="518">
        <v>0</v>
      </c>
      <c r="CP25" s="518">
        <v>0</v>
      </c>
      <c r="CQ25" s="518">
        <v>0</v>
      </c>
      <c r="CR25" s="518">
        <v>0</v>
      </c>
      <c r="CS25" s="518">
        <v>0</v>
      </c>
      <c r="CT25" s="518">
        <v>0</v>
      </c>
      <c r="CU25" s="518">
        <f t="shared" si="6"/>
        <v>0</v>
      </c>
      <c r="CV25" s="519"/>
      <c r="CW25" s="518">
        <v>0</v>
      </c>
      <c r="CX25" s="518">
        <v>0</v>
      </c>
      <c r="CY25" s="518">
        <v>0</v>
      </c>
      <c r="CZ25" s="518">
        <v>0</v>
      </c>
      <c r="DA25" s="518">
        <v>0</v>
      </c>
      <c r="DB25" s="518">
        <v>0</v>
      </c>
      <c r="DC25" s="518">
        <v>0</v>
      </c>
      <c r="DD25" s="518">
        <v>0</v>
      </c>
      <c r="DE25" s="518">
        <v>0</v>
      </c>
      <c r="DF25" s="518">
        <v>0</v>
      </c>
      <c r="DG25" s="518">
        <v>0</v>
      </c>
      <c r="DH25" s="518">
        <v>0</v>
      </c>
      <c r="DI25" s="518">
        <f t="shared" si="7"/>
        <v>0</v>
      </c>
      <c r="DJ25" s="519"/>
      <c r="DK25" s="518">
        <v>0</v>
      </c>
      <c r="DL25" s="518">
        <v>0</v>
      </c>
      <c r="DM25" s="518">
        <v>0</v>
      </c>
      <c r="DN25" s="518">
        <v>0</v>
      </c>
      <c r="DO25" s="518">
        <v>0</v>
      </c>
      <c r="DP25" s="518">
        <v>0</v>
      </c>
      <c r="DQ25" s="518">
        <v>0</v>
      </c>
      <c r="DR25" s="518">
        <v>0</v>
      </c>
      <c r="DS25" s="518">
        <v>0</v>
      </c>
      <c r="DT25" s="518">
        <v>0</v>
      </c>
      <c r="DU25" s="518">
        <v>0</v>
      </c>
      <c r="DV25" s="518">
        <v>0</v>
      </c>
      <c r="DW25" s="518">
        <f t="shared" si="8"/>
        <v>0</v>
      </c>
      <c r="DX25" s="519"/>
      <c r="DY25" s="518">
        <v>0</v>
      </c>
      <c r="DZ25" s="518">
        <v>0</v>
      </c>
      <c r="EA25" s="518">
        <v>0</v>
      </c>
      <c r="EB25" s="518">
        <v>0</v>
      </c>
      <c r="EC25" s="518">
        <v>0</v>
      </c>
      <c r="ED25" s="518">
        <v>0</v>
      </c>
      <c r="EE25" s="518">
        <v>0</v>
      </c>
      <c r="EF25" s="518">
        <v>0</v>
      </c>
      <c r="EG25" s="518">
        <v>0</v>
      </c>
      <c r="EH25" s="518">
        <v>0</v>
      </c>
      <c r="EI25" s="518">
        <v>0</v>
      </c>
      <c r="EJ25" s="518">
        <v>0</v>
      </c>
      <c r="EK25" s="518">
        <f t="shared" si="9"/>
        <v>0</v>
      </c>
      <c r="EL25" s="519"/>
      <c r="EM25" s="518">
        <v>0</v>
      </c>
      <c r="EN25" s="518">
        <v>0</v>
      </c>
      <c r="EO25" s="518">
        <v>0</v>
      </c>
      <c r="EP25" s="518"/>
      <c r="EQ25" s="518"/>
      <c r="ER25" s="518"/>
      <c r="ES25" s="518"/>
      <c r="ET25" s="518"/>
      <c r="EU25" s="518"/>
      <c r="EV25" s="518"/>
      <c r="EW25" s="518"/>
      <c r="EX25" s="518"/>
      <c r="EY25" s="518">
        <f t="shared" si="10"/>
        <v>0</v>
      </c>
      <c r="EZ25" s="519"/>
    </row>
    <row r="26" spans="2:156" ht="15.75" hidden="1" x14ac:dyDescent="0.25">
      <c r="B26" s="694" t="s">
        <v>37</v>
      </c>
      <c r="C26" s="518">
        <v>0</v>
      </c>
      <c r="D26" s="518">
        <v>0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15">
        <f t="shared" si="0"/>
        <v>0</v>
      </c>
      <c r="P26" s="16"/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15">
        <f t="shared" si="1"/>
        <v>0</v>
      </c>
      <c r="AD26" s="16"/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15">
        <f t="shared" si="2"/>
        <v>0</v>
      </c>
      <c r="AR26" s="16"/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15">
        <f t="shared" si="3"/>
        <v>0</v>
      </c>
      <c r="BF26" s="16"/>
      <c r="BG26" s="518">
        <v>0</v>
      </c>
      <c r="BH26" s="518">
        <v>0</v>
      </c>
      <c r="BI26" s="518">
        <v>0</v>
      </c>
      <c r="BJ26" s="518">
        <v>0</v>
      </c>
      <c r="BK26" s="518">
        <v>0</v>
      </c>
      <c r="BL26" s="518">
        <v>0</v>
      </c>
      <c r="BM26" s="518">
        <v>0</v>
      </c>
      <c r="BN26" s="518">
        <v>0</v>
      </c>
      <c r="BO26" s="518">
        <v>0</v>
      </c>
      <c r="BP26" s="518">
        <v>0</v>
      </c>
      <c r="BQ26" s="518">
        <v>0</v>
      </c>
      <c r="BR26" s="518">
        <v>0</v>
      </c>
      <c r="BS26" s="15">
        <f t="shared" si="4"/>
        <v>0</v>
      </c>
      <c r="BT26" s="16"/>
      <c r="BU26" s="518">
        <v>0</v>
      </c>
      <c r="BV26" s="518">
        <v>0</v>
      </c>
      <c r="BW26" s="518">
        <v>0</v>
      </c>
      <c r="BX26" s="518">
        <v>0</v>
      </c>
      <c r="BY26" s="518">
        <v>0</v>
      </c>
      <c r="BZ26" s="518">
        <v>0</v>
      </c>
      <c r="CA26" s="518">
        <v>0</v>
      </c>
      <c r="CB26" s="518">
        <v>0</v>
      </c>
      <c r="CC26" s="518">
        <v>0</v>
      </c>
      <c r="CD26" s="518">
        <v>0</v>
      </c>
      <c r="CE26" s="518">
        <v>0</v>
      </c>
      <c r="CF26" s="518">
        <v>0</v>
      </c>
      <c r="CG26" s="15">
        <f t="shared" si="5"/>
        <v>0</v>
      </c>
      <c r="CH26" s="16"/>
      <c r="CI26" s="518">
        <v>0</v>
      </c>
      <c r="CJ26" s="518">
        <v>0</v>
      </c>
      <c r="CK26" s="518">
        <v>0</v>
      </c>
      <c r="CL26" s="518">
        <v>0</v>
      </c>
      <c r="CM26" s="518">
        <v>0</v>
      </c>
      <c r="CN26" s="518">
        <v>0</v>
      </c>
      <c r="CO26" s="518">
        <v>0</v>
      </c>
      <c r="CP26" s="518">
        <v>0</v>
      </c>
      <c r="CQ26" s="518">
        <v>0</v>
      </c>
      <c r="CR26" s="518">
        <v>0</v>
      </c>
      <c r="CS26" s="518">
        <v>0</v>
      </c>
      <c r="CT26" s="518">
        <v>0</v>
      </c>
      <c r="CU26" s="15">
        <f t="shared" si="6"/>
        <v>0</v>
      </c>
      <c r="CV26" s="16"/>
      <c r="CW26" s="518">
        <v>0</v>
      </c>
      <c r="CX26" s="518">
        <v>0</v>
      </c>
      <c r="CY26" s="518">
        <v>0</v>
      </c>
      <c r="CZ26" s="518">
        <v>0</v>
      </c>
      <c r="DA26" s="518">
        <v>0</v>
      </c>
      <c r="DB26" s="518">
        <v>0</v>
      </c>
      <c r="DC26" s="518">
        <v>0</v>
      </c>
      <c r="DD26" s="518">
        <v>0</v>
      </c>
      <c r="DE26" s="518">
        <v>0</v>
      </c>
      <c r="DF26" s="518">
        <v>0</v>
      </c>
      <c r="DG26" s="518">
        <v>0</v>
      </c>
      <c r="DH26" s="518">
        <v>0</v>
      </c>
      <c r="DI26" s="15">
        <f t="shared" si="7"/>
        <v>0</v>
      </c>
      <c r="DJ26" s="16"/>
      <c r="DK26" s="518">
        <v>0</v>
      </c>
      <c r="DL26" s="518">
        <v>0</v>
      </c>
      <c r="DM26" s="518">
        <v>0</v>
      </c>
      <c r="DN26" s="518">
        <v>0</v>
      </c>
      <c r="DO26" s="518">
        <v>0</v>
      </c>
      <c r="DP26" s="518">
        <v>0</v>
      </c>
      <c r="DQ26" s="518">
        <v>0</v>
      </c>
      <c r="DR26" s="518">
        <v>0</v>
      </c>
      <c r="DS26" s="518">
        <v>0</v>
      </c>
      <c r="DT26" s="518">
        <v>0</v>
      </c>
      <c r="DU26" s="518">
        <v>0</v>
      </c>
      <c r="DV26" s="518">
        <v>0</v>
      </c>
      <c r="DW26" s="15">
        <f t="shared" si="8"/>
        <v>0</v>
      </c>
      <c r="DX26" s="16"/>
      <c r="DY26" s="518">
        <v>0</v>
      </c>
      <c r="DZ26" s="518">
        <v>0</v>
      </c>
      <c r="EA26" s="518">
        <v>0</v>
      </c>
      <c r="EB26" s="518">
        <v>0</v>
      </c>
      <c r="EC26" s="518">
        <v>0</v>
      </c>
      <c r="ED26" s="518">
        <v>0</v>
      </c>
      <c r="EE26" s="518">
        <v>0</v>
      </c>
      <c r="EF26" s="518">
        <v>0</v>
      </c>
      <c r="EG26" s="518">
        <v>0</v>
      </c>
      <c r="EH26" s="518">
        <v>0</v>
      </c>
      <c r="EI26" s="518">
        <v>0</v>
      </c>
      <c r="EJ26" s="518">
        <v>0</v>
      </c>
      <c r="EK26" s="15">
        <f t="shared" si="9"/>
        <v>0</v>
      </c>
      <c r="EL26" s="16"/>
      <c r="EM26" s="518">
        <v>0</v>
      </c>
      <c r="EN26" s="518">
        <v>0</v>
      </c>
      <c r="EO26" s="518">
        <v>0</v>
      </c>
      <c r="EP26" s="518"/>
      <c r="EQ26" s="518"/>
      <c r="ER26" s="518"/>
      <c r="ES26" s="518"/>
      <c r="ET26" s="518"/>
      <c r="EU26" s="518"/>
      <c r="EV26" s="518"/>
      <c r="EW26" s="518"/>
      <c r="EX26" s="518"/>
      <c r="EY26" s="15">
        <f t="shared" si="10"/>
        <v>0</v>
      </c>
      <c r="EZ26" s="16"/>
    </row>
    <row r="27" spans="2:156" ht="15.75" x14ac:dyDescent="0.25">
      <c r="B27" s="694" t="s">
        <v>684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0</v>
      </c>
      <c r="P27" s="16"/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f t="shared" si="1"/>
        <v>0</v>
      </c>
      <c r="AD27" s="16"/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2"/>
        <v>0</v>
      </c>
      <c r="AR27" s="16"/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f t="shared" si="3"/>
        <v>0</v>
      </c>
      <c r="BF27" s="16"/>
      <c r="BG27" s="15">
        <v>0</v>
      </c>
      <c r="BH27" s="15">
        <v>0</v>
      </c>
      <c r="BI27" s="15">
        <v>21.863078420000001</v>
      </c>
      <c r="BJ27" s="15">
        <v>13.306664939999999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47</v>
      </c>
      <c r="BS27" s="15">
        <f t="shared" si="4"/>
        <v>82.169743359999998</v>
      </c>
      <c r="BT27" s="16"/>
      <c r="BU27" s="15">
        <v>43.129365229999998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f t="shared" si="5"/>
        <v>43.129365229999998</v>
      </c>
      <c r="CH27" s="16"/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f t="shared" si="6"/>
        <v>0</v>
      </c>
      <c r="CV27" s="16"/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f t="shared" si="7"/>
        <v>0</v>
      </c>
      <c r="DJ27" s="16"/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f t="shared" si="8"/>
        <v>0</v>
      </c>
      <c r="DX27" s="16"/>
      <c r="DY27" s="15">
        <v>0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f t="shared" si="9"/>
        <v>0</v>
      </c>
      <c r="EL27" s="16"/>
      <c r="EM27" s="15">
        <v>0</v>
      </c>
      <c r="EN27" s="15">
        <v>0</v>
      </c>
      <c r="EO27" s="15">
        <v>0</v>
      </c>
      <c r="EP27" s="15"/>
      <c r="EQ27" s="15"/>
      <c r="ER27" s="15"/>
      <c r="ES27" s="15"/>
      <c r="ET27" s="15"/>
      <c r="EU27" s="15"/>
      <c r="EV27" s="15"/>
      <c r="EW27" s="15"/>
      <c r="EX27" s="15"/>
      <c r="EY27" s="15">
        <f t="shared" si="10"/>
        <v>0</v>
      </c>
      <c r="EZ27" s="16"/>
    </row>
    <row r="28" spans="2:156" ht="15.75" hidden="1" x14ac:dyDescent="0.25">
      <c r="B28" s="694" t="s">
        <v>55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f t="shared" si="0"/>
        <v>0</v>
      </c>
      <c r="P28" s="16"/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si="1"/>
        <v>0</v>
      </c>
      <c r="AD28" s="16"/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2"/>
        <v>0</v>
      </c>
      <c r="AR28" s="16"/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f t="shared" si="3"/>
        <v>0</v>
      </c>
      <c r="BF28" s="16"/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f t="shared" si="4"/>
        <v>0</v>
      </c>
      <c r="BT28" s="16"/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f t="shared" si="5"/>
        <v>0</v>
      </c>
      <c r="CH28" s="16"/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f t="shared" si="6"/>
        <v>0</v>
      </c>
      <c r="CV28" s="16"/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f t="shared" si="7"/>
        <v>0</v>
      </c>
      <c r="DJ28" s="16"/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f t="shared" si="8"/>
        <v>0</v>
      </c>
      <c r="DX28" s="16"/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f t="shared" si="9"/>
        <v>0</v>
      </c>
      <c r="EL28" s="16"/>
      <c r="EM28" s="15">
        <v>0</v>
      </c>
      <c r="EN28" s="15">
        <v>0</v>
      </c>
      <c r="EO28" s="15">
        <v>0</v>
      </c>
      <c r="EP28" s="15"/>
      <c r="EQ28" s="15"/>
      <c r="ER28" s="15"/>
      <c r="ES28" s="15"/>
      <c r="ET28" s="15"/>
      <c r="EU28" s="15"/>
      <c r="EV28" s="15"/>
      <c r="EW28" s="15"/>
      <c r="EX28" s="15"/>
      <c r="EY28" s="15">
        <f t="shared" si="10"/>
        <v>0</v>
      </c>
      <c r="EZ28" s="16"/>
    </row>
    <row r="29" spans="2:156" ht="16.5" customHeight="1" x14ac:dyDescent="0.25">
      <c r="B29" s="698" t="s">
        <v>685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f t="shared" si="0"/>
        <v>0</v>
      </c>
      <c r="P29" s="16"/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f t="shared" si="1"/>
        <v>0</v>
      </c>
      <c r="AD29" s="16"/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2"/>
        <v>0</v>
      </c>
      <c r="AR29" s="16"/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f t="shared" si="3"/>
        <v>0</v>
      </c>
      <c r="BF29" s="16"/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25</v>
      </c>
      <c r="BS29" s="15">
        <f t="shared" si="4"/>
        <v>25</v>
      </c>
      <c r="BT29" s="16"/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f t="shared" si="5"/>
        <v>0</v>
      </c>
      <c r="CH29" s="16"/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f t="shared" si="6"/>
        <v>0</v>
      </c>
      <c r="CV29" s="16"/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f t="shared" si="7"/>
        <v>0</v>
      </c>
      <c r="DJ29" s="16"/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f t="shared" si="8"/>
        <v>0</v>
      </c>
      <c r="DX29" s="16"/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f t="shared" si="9"/>
        <v>0</v>
      </c>
      <c r="EL29" s="16"/>
      <c r="EM29" s="15">
        <v>0</v>
      </c>
      <c r="EN29" s="15">
        <v>0</v>
      </c>
      <c r="EO29" s="15">
        <v>0</v>
      </c>
      <c r="EP29" s="15"/>
      <c r="EQ29" s="15"/>
      <c r="ER29" s="15"/>
      <c r="ES29" s="15"/>
      <c r="ET29" s="15"/>
      <c r="EU29" s="15"/>
      <c r="EV29" s="15"/>
      <c r="EW29" s="15"/>
      <c r="EX29" s="15"/>
      <c r="EY29" s="15">
        <f t="shared" si="10"/>
        <v>0</v>
      </c>
      <c r="EZ29" s="16"/>
    </row>
    <row r="30" spans="2:156" ht="15.75" hidden="1" x14ac:dyDescent="0.25">
      <c r="B30" s="690" t="s">
        <v>97</v>
      </c>
      <c r="C30" s="20">
        <f>+C31</f>
        <v>0</v>
      </c>
      <c r="D30" s="20">
        <f t="shared" ref="D30:N30" si="77">+D31</f>
        <v>0</v>
      </c>
      <c r="E30" s="20">
        <f t="shared" si="77"/>
        <v>0</v>
      </c>
      <c r="F30" s="20">
        <f t="shared" si="77"/>
        <v>0</v>
      </c>
      <c r="G30" s="20">
        <f t="shared" si="77"/>
        <v>0</v>
      </c>
      <c r="H30" s="20">
        <f t="shared" si="77"/>
        <v>0</v>
      </c>
      <c r="I30" s="20">
        <f t="shared" si="77"/>
        <v>0</v>
      </c>
      <c r="J30" s="20">
        <f t="shared" si="77"/>
        <v>0</v>
      </c>
      <c r="K30" s="20">
        <f t="shared" si="77"/>
        <v>0</v>
      </c>
      <c r="L30" s="20">
        <f t="shared" si="77"/>
        <v>0</v>
      </c>
      <c r="M30" s="20">
        <f t="shared" si="77"/>
        <v>0</v>
      </c>
      <c r="N30" s="20">
        <f t="shared" si="77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78">+R31</f>
        <v>0</v>
      </c>
      <c r="S30" s="20">
        <f t="shared" si="78"/>
        <v>0</v>
      </c>
      <c r="T30" s="20">
        <f t="shared" si="78"/>
        <v>0</v>
      </c>
      <c r="U30" s="20">
        <f t="shared" si="78"/>
        <v>0</v>
      </c>
      <c r="V30" s="20">
        <f t="shared" si="78"/>
        <v>0</v>
      </c>
      <c r="W30" s="20">
        <f t="shared" si="78"/>
        <v>0</v>
      </c>
      <c r="X30" s="20">
        <f t="shared" si="78"/>
        <v>0</v>
      </c>
      <c r="Y30" s="20">
        <f t="shared" si="78"/>
        <v>0</v>
      </c>
      <c r="Z30" s="20">
        <f t="shared" si="78"/>
        <v>0</v>
      </c>
      <c r="AA30" s="20">
        <f t="shared" si="78"/>
        <v>0</v>
      </c>
      <c r="AB30" s="20">
        <f t="shared" si="78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79">+AF31</f>
        <v>0</v>
      </c>
      <c r="AG30" s="20">
        <f t="shared" si="79"/>
        <v>0</v>
      </c>
      <c r="AH30" s="20">
        <f t="shared" si="79"/>
        <v>0</v>
      </c>
      <c r="AI30" s="20">
        <f t="shared" si="79"/>
        <v>0</v>
      </c>
      <c r="AJ30" s="20">
        <f t="shared" si="79"/>
        <v>0</v>
      </c>
      <c r="AK30" s="20">
        <f t="shared" si="79"/>
        <v>0</v>
      </c>
      <c r="AL30" s="20">
        <f t="shared" si="79"/>
        <v>0</v>
      </c>
      <c r="AM30" s="20">
        <f t="shared" si="79"/>
        <v>0</v>
      </c>
      <c r="AN30" s="20">
        <f t="shared" si="79"/>
        <v>0</v>
      </c>
      <c r="AO30" s="20">
        <f t="shared" si="79"/>
        <v>0</v>
      </c>
      <c r="AP30" s="20">
        <f t="shared" si="79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80">+AT31</f>
        <v>0</v>
      </c>
      <c r="AU30" s="20">
        <f t="shared" si="80"/>
        <v>0</v>
      </c>
      <c r="AV30" s="20">
        <f t="shared" si="80"/>
        <v>0</v>
      </c>
      <c r="AW30" s="20">
        <f t="shared" si="80"/>
        <v>0</v>
      </c>
      <c r="AX30" s="20">
        <f t="shared" si="80"/>
        <v>0</v>
      </c>
      <c r="AY30" s="20">
        <f t="shared" si="80"/>
        <v>0</v>
      </c>
      <c r="AZ30" s="20">
        <f t="shared" si="80"/>
        <v>0</v>
      </c>
      <c r="BA30" s="20">
        <f t="shared" si="80"/>
        <v>0</v>
      </c>
      <c r="BB30" s="20">
        <f t="shared" si="80"/>
        <v>0</v>
      </c>
      <c r="BC30" s="20">
        <f t="shared" si="80"/>
        <v>0</v>
      </c>
      <c r="BD30" s="20">
        <f t="shared" si="80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81">+BH31</f>
        <v>0</v>
      </c>
      <c r="BI30" s="20">
        <f t="shared" si="81"/>
        <v>0</v>
      </c>
      <c r="BJ30" s="20">
        <f t="shared" si="81"/>
        <v>0</v>
      </c>
      <c r="BK30" s="20">
        <f t="shared" si="81"/>
        <v>0</v>
      </c>
      <c r="BL30" s="20">
        <f t="shared" si="81"/>
        <v>0</v>
      </c>
      <c r="BM30" s="20">
        <f t="shared" si="81"/>
        <v>0</v>
      </c>
      <c r="BN30" s="20">
        <f t="shared" si="81"/>
        <v>0</v>
      </c>
      <c r="BO30" s="20">
        <f t="shared" si="81"/>
        <v>0</v>
      </c>
      <c r="BP30" s="20">
        <f t="shared" si="81"/>
        <v>0</v>
      </c>
      <c r="BQ30" s="20">
        <f t="shared" si="81"/>
        <v>0</v>
      </c>
      <c r="BR30" s="20">
        <f t="shared" si="81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82">+BV31</f>
        <v>0</v>
      </c>
      <c r="BW30" s="20">
        <f t="shared" si="82"/>
        <v>0</v>
      </c>
      <c r="BX30" s="20">
        <f t="shared" si="82"/>
        <v>0</v>
      </c>
      <c r="BY30" s="20">
        <f t="shared" si="82"/>
        <v>0</v>
      </c>
      <c r="BZ30" s="20">
        <f t="shared" si="82"/>
        <v>0</v>
      </c>
      <c r="CA30" s="20">
        <f t="shared" si="82"/>
        <v>0</v>
      </c>
      <c r="CB30" s="20">
        <f t="shared" si="82"/>
        <v>0</v>
      </c>
      <c r="CC30" s="20">
        <f t="shared" si="82"/>
        <v>0</v>
      </c>
      <c r="CD30" s="20">
        <f t="shared" si="82"/>
        <v>0</v>
      </c>
      <c r="CE30" s="20">
        <f t="shared" si="82"/>
        <v>0</v>
      </c>
      <c r="CF30" s="20">
        <f t="shared" si="82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83">+CJ31</f>
        <v>0</v>
      </c>
      <c r="CK30" s="20">
        <f t="shared" si="83"/>
        <v>0</v>
      </c>
      <c r="CL30" s="20">
        <f t="shared" si="83"/>
        <v>0</v>
      </c>
      <c r="CM30" s="20">
        <f t="shared" si="83"/>
        <v>0</v>
      </c>
      <c r="CN30" s="20">
        <f t="shared" si="83"/>
        <v>0</v>
      </c>
      <c r="CO30" s="20">
        <f t="shared" si="83"/>
        <v>0</v>
      </c>
      <c r="CP30" s="20">
        <f t="shared" si="83"/>
        <v>0</v>
      </c>
      <c r="CQ30" s="20">
        <f t="shared" si="83"/>
        <v>0</v>
      </c>
      <c r="CR30" s="20">
        <f t="shared" si="83"/>
        <v>0</v>
      </c>
      <c r="CS30" s="20">
        <f t="shared" si="83"/>
        <v>0</v>
      </c>
      <c r="CT30" s="20">
        <f t="shared" si="83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84">+CX31</f>
        <v>0</v>
      </c>
      <c r="CY30" s="20">
        <f t="shared" si="84"/>
        <v>0</v>
      </c>
      <c r="CZ30" s="20">
        <f t="shared" si="84"/>
        <v>0</v>
      </c>
      <c r="DA30" s="20">
        <f t="shared" si="84"/>
        <v>0</v>
      </c>
      <c r="DB30" s="20">
        <f t="shared" si="84"/>
        <v>0</v>
      </c>
      <c r="DC30" s="20">
        <f t="shared" si="84"/>
        <v>0</v>
      </c>
      <c r="DD30" s="20">
        <f t="shared" si="84"/>
        <v>0</v>
      </c>
      <c r="DE30" s="20">
        <f t="shared" si="84"/>
        <v>0</v>
      </c>
      <c r="DF30" s="20">
        <f t="shared" si="84"/>
        <v>0</v>
      </c>
      <c r="DG30" s="20">
        <f t="shared" si="84"/>
        <v>0</v>
      </c>
      <c r="DH30" s="20">
        <f t="shared" si="84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85">+DL31</f>
        <v>0</v>
      </c>
      <c r="DM30" s="20">
        <f t="shared" si="85"/>
        <v>0</v>
      </c>
      <c r="DN30" s="20">
        <f t="shared" si="85"/>
        <v>0</v>
      </c>
      <c r="DO30" s="20">
        <f t="shared" si="85"/>
        <v>0</v>
      </c>
      <c r="DP30" s="20">
        <f t="shared" si="85"/>
        <v>0</v>
      </c>
      <c r="DQ30" s="20">
        <f t="shared" si="85"/>
        <v>0</v>
      </c>
      <c r="DR30" s="20">
        <f t="shared" si="85"/>
        <v>0</v>
      </c>
      <c r="DS30" s="20">
        <f t="shared" si="85"/>
        <v>0</v>
      </c>
      <c r="DT30" s="20">
        <f t="shared" si="85"/>
        <v>0</v>
      </c>
      <c r="DU30" s="20">
        <f t="shared" si="85"/>
        <v>0</v>
      </c>
      <c r="DV30" s="20">
        <f t="shared" si="85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86">+DZ31</f>
        <v>0</v>
      </c>
      <c r="EA30" s="20">
        <f t="shared" si="86"/>
        <v>0</v>
      </c>
      <c r="EB30" s="20">
        <f t="shared" si="86"/>
        <v>0</v>
      </c>
      <c r="EC30" s="20">
        <f t="shared" si="86"/>
        <v>0</v>
      </c>
      <c r="ED30" s="20">
        <f t="shared" si="86"/>
        <v>0</v>
      </c>
      <c r="EE30" s="20">
        <f t="shared" si="86"/>
        <v>0</v>
      </c>
      <c r="EF30" s="20">
        <f t="shared" si="86"/>
        <v>0</v>
      </c>
      <c r="EG30" s="20">
        <f t="shared" si="86"/>
        <v>0</v>
      </c>
      <c r="EH30" s="20">
        <f t="shared" si="86"/>
        <v>0</v>
      </c>
      <c r="EI30" s="20">
        <f t="shared" si="86"/>
        <v>0</v>
      </c>
      <c r="EJ30" s="20">
        <f t="shared" si="86"/>
        <v>0</v>
      </c>
      <c r="EK30" s="20">
        <f t="shared" si="9"/>
        <v>0</v>
      </c>
      <c r="EL30" s="574"/>
      <c r="EM30" s="20">
        <f>+EM31</f>
        <v>0</v>
      </c>
      <c r="EN30" s="20">
        <f t="shared" ref="EN30:EO30" si="87">+EN31</f>
        <v>0</v>
      </c>
      <c r="EO30" s="20">
        <f t="shared" si="87"/>
        <v>0</v>
      </c>
      <c r="EP30" s="20"/>
      <c r="EQ30" s="20"/>
      <c r="ER30" s="20"/>
      <c r="ES30" s="20"/>
      <c r="ET30" s="20"/>
      <c r="EU30" s="20"/>
      <c r="EV30" s="20"/>
      <c r="EW30" s="20"/>
      <c r="EX30" s="20"/>
      <c r="EY30" s="20">
        <f t="shared" si="10"/>
        <v>0</v>
      </c>
      <c r="EZ30" s="574"/>
    </row>
    <row r="31" spans="2:156" hidden="1" x14ac:dyDescent="0.25">
      <c r="B31" s="691" t="s">
        <v>691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</row>
    <row r="32" spans="2:156" ht="15.75" x14ac:dyDescent="0.25">
      <c r="B32" s="690" t="s">
        <v>40</v>
      </c>
      <c r="C32" s="20">
        <f>+C33++C40+C41+C35</f>
        <v>-150.13930607423524</v>
      </c>
      <c r="D32" s="20">
        <f t="shared" ref="D32" si="88">+D33++D40+D41+D35</f>
        <v>-140.21628576764027</v>
      </c>
      <c r="E32" s="20">
        <f t="shared" ref="E32" si="89">+E33++E40+E41+E35</f>
        <v>-203.98244272263776</v>
      </c>
      <c r="F32" s="20">
        <f t="shared" ref="F32" si="90">+F33++F40+F41+F35</f>
        <v>-208.81356895606666</v>
      </c>
      <c r="G32" s="20">
        <f t="shared" ref="G32" si="91">+G33++G40+G41+G35</f>
        <v>-277.43927673680975</v>
      </c>
      <c r="H32" s="20">
        <f t="shared" ref="H32" si="92">+H33++H40+H41+H35</f>
        <v>59.372444621131052</v>
      </c>
      <c r="I32" s="20">
        <f t="shared" ref="I32" si="93">+I33++I40+I41+I35</f>
        <v>-99.427470729512095</v>
      </c>
      <c r="J32" s="20">
        <f t="shared" ref="J32" si="94">+J33++J40+J41+J35</f>
        <v>279.4174419168321</v>
      </c>
      <c r="K32" s="20">
        <f t="shared" ref="K32" si="95">+K33++K40+K41+K35</f>
        <v>-239.51948351733301</v>
      </c>
      <c r="L32" s="20">
        <f t="shared" ref="L32" si="96">+L33++L40+L41+L35</f>
        <v>-436.19864780720764</v>
      </c>
      <c r="M32" s="20">
        <f t="shared" ref="M32" si="97">+M33++M40+M41+M35</f>
        <v>-288.07544892291753</v>
      </c>
      <c r="N32" s="20">
        <f t="shared" ref="N32" si="98">+N33++N40+N41+N35</f>
        <v>172.05082881639589</v>
      </c>
      <c r="O32" s="20">
        <f t="shared" si="0"/>
        <v>-1532.9712158800007</v>
      </c>
      <c r="P32" s="574"/>
      <c r="Q32" s="20">
        <f>+Q33++Q40+Q41+Q35</f>
        <v>-225.12417909176943</v>
      </c>
      <c r="R32" s="20">
        <f t="shared" ref="R32" si="99">+R33++R40+R41+R35</f>
        <v>-63.392842234803524</v>
      </c>
      <c r="S32" s="20">
        <f t="shared" ref="S32" si="100">+S33++S40+S41+S35</f>
        <v>-503.62882267626293</v>
      </c>
      <c r="T32" s="20">
        <f t="shared" ref="T32" si="101">+T33++T40+T41+T35</f>
        <v>-65.943306739260095</v>
      </c>
      <c r="U32" s="20">
        <f t="shared" ref="U32" si="102">+U33++U40+U41+U35</f>
        <v>-158.76646716339116</v>
      </c>
      <c r="V32" s="20">
        <f t="shared" ref="V32" si="103">+V33++V40+V41+V35</f>
        <v>-141.13678837163911</v>
      </c>
      <c r="W32" s="20">
        <f t="shared" ref="W32" si="104">+W33++W40+W41+W35</f>
        <v>-23.103101991000102</v>
      </c>
      <c r="X32" s="20">
        <f t="shared" ref="X32" si="105">+X33++X40+X41+X35</f>
        <v>-197.87165417273044</v>
      </c>
      <c r="Y32" s="20">
        <f t="shared" ref="Y32" si="106">+Y33++Y40+Y41+Y35</f>
        <v>156.67636908661268</v>
      </c>
      <c r="Z32" s="20">
        <f t="shared" ref="Z32" si="107">+Z33++Z40+Z41+Z35</f>
        <v>-123.33250374413299</v>
      </c>
      <c r="AA32" s="20">
        <f t="shared" ref="AA32" si="108">+AA33++AA40+AA41+AA35</f>
        <v>-352.08906864630831</v>
      </c>
      <c r="AB32" s="20">
        <f t="shared" ref="AB32" si="109">+AB33++AB40+AB41+AB35</f>
        <v>104.33383823662155</v>
      </c>
      <c r="AC32" s="20">
        <f t="shared" si="1"/>
        <v>-1593.3785275080641</v>
      </c>
      <c r="AD32" s="574"/>
      <c r="AE32" s="20">
        <f>+AE33++AE40+AE41+AE35</f>
        <v>-180.52838641252038</v>
      </c>
      <c r="AF32" s="20">
        <f t="shared" ref="AF32" si="110">+AF33++AF40+AF41+AF35</f>
        <v>-49.805242521437279</v>
      </c>
      <c r="AG32" s="20">
        <f t="shared" ref="AG32" si="111">+AG33++AG40+AG41+AG35</f>
        <v>-213.67378564846626</v>
      </c>
      <c r="AH32" s="20">
        <f t="shared" ref="AH32" si="112">+AH33++AH40+AH41+AH35</f>
        <v>-85.505697826168671</v>
      </c>
      <c r="AI32" s="20">
        <f t="shared" ref="AI32" si="113">+AI33++AI40+AI41+AI35</f>
        <v>-4.1409150794742544</v>
      </c>
      <c r="AJ32" s="20">
        <f t="shared" ref="AJ32" si="114">+AJ33++AJ40+AJ41+AJ35</f>
        <v>-393.40113494639104</v>
      </c>
      <c r="AK32" s="20">
        <f t="shared" ref="AK32" si="115">+AK33++AK40+AK41+AK35</f>
        <v>-37.426590536689645</v>
      </c>
      <c r="AL32" s="20">
        <f t="shared" ref="AL32" si="116">+AL33++AL40+AL41+AL35</f>
        <v>-34.232094089102148</v>
      </c>
      <c r="AM32" s="20">
        <f t="shared" ref="AM32" si="117">+AM33++AM40+AM41+AM35</f>
        <v>-149.38219815281087</v>
      </c>
      <c r="AN32" s="20">
        <f t="shared" ref="AN32" si="118">+AN33++AN40+AN41+AN35</f>
        <v>-63.978487184430364</v>
      </c>
      <c r="AO32" s="20">
        <f t="shared" ref="AO32" si="119">+AO33++AO40+AO41+AO35</f>
        <v>-33.467659602434864</v>
      </c>
      <c r="AP32" s="20">
        <f t="shared" ref="AP32" si="120">+AP33++AP40+AP41+AP35</f>
        <v>-113.57670928507468</v>
      </c>
      <c r="AQ32" s="20">
        <f t="shared" si="2"/>
        <v>-1359.1189012850004</v>
      </c>
      <c r="AR32" s="574"/>
      <c r="AS32" s="20">
        <f>+AS33++AS40+AS41+AS35</f>
        <v>-17.519012117271622</v>
      </c>
      <c r="AT32" s="20">
        <f t="shared" ref="AT32" si="121">+AT33++AT40+AT41+AT35</f>
        <v>-88.120415148056054</v>
      </c>
      <c r="AU32" s="20">
        <f t="shared" ref="AU32" si="122">+AU33++AU40+AU41+AU35</f>
        <v>-623.93045729015387</v>
      </c>
      <c r="AV32" s="20">
        <f t="shared" ref="AV32" si="123">+AV33++AV40+AV41+AV35</f>
        <v>94.471977447153947</v>
      </c>
      <c r="AW32" s="20">
        <f t="shared" ref="AW32" si="124">+AW33++AW40+AW41+AW35</f>
        <v>101.47135460363563</v>
      </c>
      <c r="AX32" s="20">
        <f t="shared" ref="AX32" si="125">+AX33++AX40+AX41+AX35</f>
        <v>320.88146815039488</v>
      </c>
      <c r="AY32" s="20">
        <f t="shared" ref="AY32" si="126">+AY33++AY40+AY41+AY35</f>
        <v>6.6131939203949983</v>
      </c>
      <c r="AZ32" s="20">
        <f t="shared" ref="AZ32" si="127">+AZ33++AZ40+AZ41+AZ35</f>
        <v>106.34145806208404</v>
      </c>
      <c r="BA32" s="20">
        <f t="shared" ref="BA32" si="128">+BA33++BA40+BA41+BA35</f>
        <v>-112.67334651627164</v>
      </c>
      <c r="BB32" s="20">
        <f t="shared" ref="BB32" si="129">+BB33++BB40+BB41+BB35</f>
        <v>42.323595913728688</v>
      </c>
      <c r="BC32" s="20">
        <f t="shared" ref="BC32" si="130">+BC33++BC40+BC41+BC35</f>
        <v>14.829618423727204</v>
      </c>
      <c r="BD32" s="20">
        <f t="shared" ref="BD32" si="131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32">+BH33++BH40+BH41+BH35</f>
        <v>97.213288800986788</v>
      </c>
      <c r="BI32" s="20">
        <f t="shared" ref="BI32" si="133">+BI33++BI40+BI41+BI35</f>
        <v>-215.38989777901327</v>
      </c>
      <c r="BJ32" s="20">
        <f t="shared" ref="BJ32" si="134">+BJ33++BJ40+BJ41+BJ35</f>
        <v>-17.627460669012592</v>
      </c>
      <c r="BK32" s="20">
        <f t="shared" ref="BK32" si="135">+BK33++BK40+BK41+BK35</f>
        <v>145.61283632098733</v>
      </c>
      <c r="BL32" s="20">
        <f t="shared" ref="BL32" si="136">+BL33++BL40+BL41+BL35</f>
        <v>41.027063671986383</v>
      </c>
      <c r="BM32" s="20">
        <f t="shared" ref="BM32" si="137">+BM33++BM40+BM41+BM35</f>
        <v>189.451818309987</v>
      </c>
      <c r="BN32" s="20">
        <f t="shared" ref="BN32" si="138">+BN33++BN40+BN41+BN35</f>
        <v>161.21043871098757</v>
      </c>
      <c r="BO32" s="20">
        <f t="shared" ref="BO32" si="139">+BO33++BO40+BO41+BO35</f>
        <v>-450.79336328901303</v>
      </c>
      <c r="BP32" s="20">
        <f t="shared" ref="BP32" si="140">+BP33++BP40+BP41+BP35</f>
        <v>-87.238354479013424</v>
      </c>
      <c r="BQ32" s="20">
        <f t="shared" ref="BQ32" si="141">+BQ33++BQ40+BQ41+BQ35</f>
        <v>49.493926840986653</v>
      </c>
      <c r="BR32" s="20">
        <f t="shared" ref="BR32" si="142">+BR33++BR40+BR41+BR35</f>
        <v>168.23496244098635</v>
      </c>
      <c r="BS32" s="20">
        <f t="shared" si="4"/>
        <v>67.128033651842827</v>
      </c>
      <c r="BT32" s="574"/>
      <c r="BU32" s="20">
        <f>+BU33++BU40+BU41+BU35</f>
        <v>-329.77964459833311</v>
      </c>
      <c r="BV32" s="20">
        <f t="shared" ref="BV32" si="143">+BV33++BV40+BV41+BV35</f>
        <v>-93.935204618333657</v>
      </c>
      <c r="BW32" s="20">
        <f t="shared" ref="BW32" si="144">+BW33++BW40+BW41+BW35</f>
        <v>49.601603861666689</v>
      </c>
      <c r="BX32" s="20">
        <f t="shared" ref="BX32" si="145">+BX33++BX40+BX41+BX35</f>
        <v>-77.293064297333757</v>
      </c>
      <c r="BY32" s="20">
        <f t="shared" ref="BY32" si="146">+BY33++BY40+BY41+BY35</f>
        <v>346.64560596166655</v>
      </c>
      <c r="BZ32" s="20">
        <f t="shared" ref="BZ32" si="147">+BZ33++BZ40+BZ41+BZ35</f>
        <v>-256.99851912833344</v>
      </c>
      <c r="CA32" s="20">
        <f t="shared" ref="CA32" si="148">+CA33++CA40+CA41+CA35</f>
        <v>-83.419452028333367</v>
      </c>
      <c r="CB32" s="20">
        <f t="shared" ref="CB32" si="149">+CB33++CB40+CB41+CB35</f>
        <v>-84.820182968333881</v>
      </c>
      <c r="CC32" s="20">
        <f t="shared" ref="CC32" si="150">+CC33++CC40+CC41+CC35</f>
        <v>-5.489469308332616</v>
      </c>
      <c r="CD32" s="20">
        <f t="shared" ref="CD32" si="151">+CD33++CD40+CD41+CD35</f>
        <v>-140.29771837833303</v>
      </c>
      <c r="CE32" s="20">
        <f t="shared" ref="CE32" si="152">+CE33++CE40+CE41+CE35</f>
        <v>101.09780489166654</v>
      </c>
      <c r="CF32" s="20">
        <f t="shared" ref="CF32" si="153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54">+CJ33++CJ40+CJ41+CJ35</f>
        <v>-216.36041185733296</v>
      </c>
      <c r="CK32" s="20">
        <f t="shared" ref="CK32" si="155">+CK33++CK40+CK41+CK35</f>
        <v>-472.16797793738311</v>
      </c>
      <c r="CL32" s="20">
        <f t="shared" ref="CL32" si="156">+CL33++CL40+CL41+CL35</f>
        <v>122.78537359666677</v>
      </c>
      <c r="CM32" s="20">
        <f t="shared" ref="CM32" si="157">+CM33++CM40+CM41+CM35</f>
        <v>256.5381408106669</v>
      </c>
      <c r="CN32" s="20">
        <f t="shared" ref="CN32" si="158">+CN33++CN40+CN41+CN35</f>
        <v>-540.88617288933324</v>
      </c>
      <c r="CO32" s="20">
        <f t="shared" ref="CO32" si="159">+CO33++CO40+CO41+CO35</f>
        <v>145.54950071066662</v>
      </c>
      <c r="CP32" s="20">
        <f t="shared" ref="CP32" si="160">+CP33++CP40+CP41+CP35</f>
        <v>-121.40477863133296</v>
      </c>
      <c r="CQ32" s="20">
        <f t="shared" ref="CQ32" si="161">+CQ33++CQ40+CQ41+CQ35</f>
        <v>-427.19573167373346</v>
      </c>
      <c r="CR32" s="20">
        <f t="shared" ref="CR32" si="162">+CR33++CR40+CR41+CR35</f>
        <v>-69.913310988816022</v>
      </c>
      <c r="CS32" s="20">
        <f t="shared" ref="CS32" si="163">+CS33++CS40+CS41+CS35</f>
        <v>290.05011000666684</v>
      </c>
      <c r="CT32" s="20">
        <f t="shared" ref="CT32" si="164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65">+CX33++CX40+CX41+CX35</f>
        <v>-410.65241500472519</v>
      </c>
      <c r="CY32" s="20">
        <f t="shared" ref="CY32" si="166">+CY33++CY40+CY41+CY35</f>
        <v>89.23902023110017</v>
      </c>
      <c r="CZ32" s="20">
        <f t="shared" ref="CZ32" si="167">+CZ33++CZ40+CZ41+CZ35</f>
        <v>-214.34618074465021</v>
      </c>
      <c r="DA32" s="20">
        <f t="shared" ref="DA32" si="168">+DA33++DA40+DA41+DA35</f>
        <v>-72.810878732299614</v>
      </c>
      <c r="DB32" s="20">
        <f t="shared" ref="DB32" si="169">+DB33++DB40+DB41+DB35</f>
        <v>-11.988193054449908</v>
      </c>
      <c r="DC32" s="20">
        <f t="shared" ref="DC32" si="170">+DC33++DC40+DC41+DC35</f>
        <v>-271.22473311550004</v>
      </c>
      <c r="DD32" s="20">
        <f t="shared" ref="DD32" si="171">+DD33++DD40+DD41+DD35</f>
        <v>-166.7361084830749</v>
      </c>
      <c r="DE32" s="20">
        <f t="shared" ref="DE32" si="172">+DE33++DE40+DE41+DE35</f>
        <v>-222.59519286932496</v>
      </c>
      <c r="DF32" s="20">
        <f t="shared" ref="DF32" si="173">+DF33++DF40+DF41+DF35</f>
        <v>347.15972516526364</v>
      </c>
      <c r="DG32" s="20">
        <f t="shared" ref="DG32" si="174">+DG33++DG40+DG41+DG35</f>
        <v>399.36523710337747</v>
      </c>
      <c r="DH32" s="20">
        <f t="shared" ref="DH32" si="175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76">+DL33++DL40+DL41+DL35</f>
        <v>-201.90423565215082</v>
      </c>
      <c r="DM32" s="20">
        <f t="shared" ref="DM32" si="177">+DM33++DM40+DM41+DM35</f>
        <v>-38.553330907500651</v>
      </c>
      <c r="DN32" s="20">
        <f t="shared" ref="DN32" si="178">+DN33++DN40+DN41+DN35</f>
        <v>-239.41152299758454</v>
      </c>
      <c r="DO32" s="20">
        <f t="shared" ref="DO32" si="179">+DO33++DO40+DO41+DO35</f>
        <v>414.92554243912502</v>
      </c>
      <c r="DP32" s="20">
        <f t="shared" ref="DP32" si="180">+DP33++DP40+DP41+DP35</f>
        <v>-125.57912801276908</v>
      </c>
      <c r="DQ32" s="20">
        <f t="shared" ref="DQ32" si="181">+DQ33++DQ40+DQ41+DQ35</f>
        <v>-141.18610404998321</v>
      </c>
      <c r="DR32" s="20">
        <f t="shared" ref="DR32" si="182">+DR33++DR40+DR41+DR35</f>
        <v>-172.24299960346713</v>
      </c>
      <c r="DS32" s="20">
        <f t="shared" ref="DS32" si="183">+DS33++DS40+DS41+DS35</f>
        <v>399.31332259975011</v>
      </c>
      <c r="DT32" s="20">
        <f t="shared" ref="DT32" si="184">+DT33++DT40+DT41+DT35</f>
        <v>132.51345146874965</v>
      </c>
      <c r="DU32" s="20">
        <f t="shared" ref="DU32" si="185">+DU33++DU40+DU41+DU35</f>
        <v>399.42427975480075</v>
      </c>
      <c r="DV32" s="20">
        <f t="shared" ref="DV32" si="186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143.59385429333395</v>
      </c>
      <c r="DZ32" s="20">
        <f t="shared" ref="DZ32" si="187">+DZ33++DZ40+DZ41+DZ35</f>
        <v>-73.006353526666572</v>
      </c>
      <c r="EA32" s="20">
        <f t="shared" ref="EA32" si="188">+EA33++EA40+EA41+EA35</f>
        <v>-373.08093481666651</v>
      </c>
      <c r="EB32" s="20">
        <f t="shared" ref="EB32" si="189">+EB33++EB40+EB41+EB35</f>
        <v>-1.077478406666927</v>
      </c>
      <c r="EC32" s="20">
        <f t="shared" ref="EC32" si="190">+EC33++EC40+EC41+EC35</f>
        <v>-98.335199466666438</v>
      </c>
      <c r="ED32" s="20">
        <f t="shared" ref="ED32" si="191">+ED33++ED40+ED41+ED35</f>
        <v>-7.5756975066666428</v>
      </c>
      <c r="EE32" s="20">
        <f t="shared" ref="EE32" si="192">+EE33++EE40+EE41+EE35</f>
        <v>110.86220849333324</v>
      </c>
      <c r="EF32" s="20">
        <f t="shared" ref="EF32" si="193">+EF33++EF40+EF41+EF35</f>
        <v>-302.03352530666683</v>
      </c>
      <c r="EG32" s="20">
        <f t="shared" ref="EG32" si="194">+EG33++EG40+EG41+EG35</f>
        <v>-655.35269185999994</v>
      </c>
      <c r="EH32" s="20">
        <f t="shared" ref="EH32" si="195">+EH33++EH40+EH41+EH35</f>
        <v>189.56930737666633</v>
      </c>
      <c r="EI32" s="20">
        <f t="shared" ref="EI32" si="196">+EI33++EI40+EI41+EI35</f>
        <v>-510.13508623866682</v>
      </c>
      <c r="EJ32" s="20">
        <f t="shared" ref="EJ32" si="197">+EJ33++EJ40+EJ41+EJ35</f>
        <v>-62.683895586666978</v>
      </c>
      <c r="EK32" s="20">
        <f t="shared" si="9"/>
        <v>-1639.2554925520003</v>
      </c>
      <c r="EL32" s="574"/>
      <c r="EM32" s="20">
        <f>+EM33++EM40+EM41+EM35</f>
        <v>-228.72976088666667</v>
      </c>
      <c r="EN32" s="20">
        <f t="shared" ref="EN32" si="198">+EN33++EN40+EN41+EN35</f>
        <v>-340.18486106666637</v>
      </c>
      <c r="EO32" s="20">
        <f t="shared" ref="EO32" si="199">+EO33++EO40+EO41+EO35</f>
        <v>-415.98838425666725</v>
      </c>
      <c r="EP32" s="20"/>
      <c r="EQ32" s="20"/>
      <c r="ER32" s="20"/>
      <c r="ES32" s="20"/>
      <c r="ET32" s="20"/>
      <c r="EU32" s="20"/>
      <c r="EV32" s="20"/>
      <c r="EW32" s="20"/>
      <c r="EX32" s="20"/>
      <c r="EY32" s="20">
        <f t="shared" si="10"/>
        <v>-984.90300621000029</v>
      </c>
      <c r="EZ32" s="574"/>
    </row>
    <row r="33" spans="2:156" x14ac:dyDescent="0.25">
      <c r="B33" s="692" t="s">
        <v>99</v>
      </c>
      <c r="C33" s="15">
        <v>82.932777165153539</v>
      </c>
      <c r="D33" s="15">
        <v>-51.020162536597262</v>
      </c>
      <c r="E33" s="15">
        <v>571.0439356973618</v>
      </c>
      <c r="F33" s="15">
        <v>-15.459342766066698</v>
      </c>
      <c r="G33" s="15">
        <v>-27.458309336809805</v>
      </c>
      <c r="H33" s="15">
        <v>55.544868791372267</v>
      </c>
      <c r="I33" s="15">
        <v>108.07478181048793</v>
      </c>
      <c r="J33" s="15">
        <v>378.27257148683157</v>
      </c>
      <c r="K33" s="15">
        <v>-17.437242627333575</v>
      </c>
      <c r="L33" s="15">
        <v>37.573955992792605</v>
      </c>
      <c r="M33" s="15">
        <v>7.0075697870839235</v>
      </c>
      <c r="N33" s="15">
        <v>485.60520368577278</v>
      </c>
      <c r="O33" s="15">
        <f t="shared" si="0"/>
        <v>1614.6806071500489</v>
      </c>
      <c r="P33" s="16"/>
      <c r="Q33" s="15">
        <v>25.849822418231241</v>
      </c>
      <c r="R33" s="15">
        <v>64.627496855195901</v>
      </c>
      <c r="S33" s="15">
        <v>-139.00190760626379</v>
      </c>
      <c r="T33" s="15">
        <v>99.160535001421906</v>
      </c>
      <c r="U33" s="15">
        <v>94.361670646609184</v>
      </c>
      <c r="V33" s="15">
        <v>65.746210824356297</v>
      </c>
      <c r="W33" s="15">
        <v>227.52980583573151</v>
      </c>
      <c r="X33" s="15">
        <v>118.10337763727216</v>
      </c>
      <c r="Y33" s="15">
        <v>422.26284617660974</v>
      </c>
      <c r="Z33" s="15">
        <v>-1.3946419841351769</v>
      </c>
      <c r="AA33" s="15">
        <v>-188.44070773630509</v>
      </c>
      <c r="AB33" s="15">
        <v>259.40931447892166</v>
      </c>
      <c r="AC33" s="15">
        <f t="shared" si="1"/>
        <v>1048.2138225476456</v>
      </c>
      <c r="AD33" s="16"/>
      <c r="AE33" s="15">
        <v>-19.738423291234227</v>
      </c>
      <c r="AF33" s="15">
        <v>31.813641338568743</v>
      </c>
      <c r="AG33" s="15">
        <v>123.38762053152743</v>
      </c>
      <c r="AH33" s="15">
        <v>60.885652083831758</v>
      </c>
      <c r="AI33" s="15">
        <v>73.307216860526296</v>
      </c>
      <c r="AJ33" s="15">
        <v>-178.66227992529207</v>
      </c>
      <c r="AK33" s="15">
        <v>91.347842913310643</v>
      </c>
      <c r="AL33" s="15">
        <v>38.39117328646077</v>
      </c>
      <c r="AM33" s="15">
        <v>-38.313497211695193</v>
      </c>
      <c r="AN33" s="15">
        <v>84.558164768882904</v>
      </c>
      <c r="AO33" s="15">
        <v>28.171827038038359</v>
      </c>
      <c r="AP33" s="15">
        <v>-6.6057866839354915</v>
      </c>
      <c r="AQ33" s="15">
        <f t="shared" si="2"/>
        <v>288.54315170898997</v>
      </c>
      <c r="AR33" s="16"/>
      <c r="AS33" s="15">
        <v>-2.7390351553658547</v>
      </c>
      <c r="AT33" s="15">
        <v>-36.757426447012264</v>
      </c>
      <c r="AU33" s="15">
        <v>-118.13951285015446</v>
      </c>
      <c r="AV33" s="15">
        <v>60.766804487153621</v>
      </c>
      <c r="AW33" s="15">
        <v>103.80939402363123</v>
      </c>
      <c r="AX33" s="15">
        <v>-38.342222236273074</v>
      </c>
      <c r="AY33" s="15">
        <v>54.971362870393051</v>
      </c>
      <c r="AZ33" s="15">
        <v>94.09392084208568</v>
      </c>
      <c r="BA33" s="15">
        <v>-43.123213416270858</v>
      </c>
      <c r="BB33" s="15">
        <v>34.050415433728709</v>
      </c>
      <c r="BC33" s="15">
        <v>31.89863571372625</v>
      </c>
      <c r="BD33" s="15">
        <v>355.60475428372877</v>
      </c>
      <c r="BE33" s="15">
        <f t="shared" si="3"/>
        <v>496.0938775493708</v>
      </c>
      <c r="BF33" s="16"/>
      <c r="BG33" s="15">
        <v>36.804883470986184</v>
      </c>
      <c r="BH33" s="15">
        <v>131.626581010987</v>
      </c>
      <c r="BI33" s="15">
        <v>264.29498962098705</v>
      </c>
      <c r="BJ33" s="15">
        <v>32.276783680989666</v>
      </c>
      <c r="BK33" s="15">
        <v>131.67158748098501</v>
      </c>
      <c r="BL33" s="15">
        <v>155.1987625287428</v>
      </c>
      <c r="BM33" s="15">
        <v>244.29218807837759</v>
      </c>
      <c r="BN33" s="15">
        <v>223.05783568259784</v>
      </c>
      <c r="BO33" s="15">
        <v>-422.89012703775677</v>
      </c>
      <c r="BP33" s="15">
        <v>-17.527239536703604</v>
      </c>
      <c r="BQ33" s="15">
        <v>88.098856239377398</v>
      </c>
      <c r="BR33" s="15">
        <v>31.663456679377759</v>
      </c>
      <c r="BS33" s="15">
        <f t="shared" si="4"/>
        <v>898.56855789894792</v>
      </c>
      <c r="BT33" s="16"/>
      <c r="BU33" s="15">
        <v>-14.385785852031461</v>
      </c>
      <c r="BV33" s="15">
        <v>-81.246797195897841</v>
      </c>
      <c r="BW33" s="15">
        <v>-28.262351383987777</v>
      </c>
      <c r="BX33" s="15">
        <v>-111.20454345894177</v>
      </c>
      <c r="BY33" s="15">
        <v>125.45475490005691</v>
      </c>
      <c r="BZ33" s="15">
        <v>30.963387170058326</v>
      </c>
      <c r="CA33" s="15">
        <v>-25.911550169942743</v>
      </c>
      <c r="CB33" s="15">
        <v>-55.343822119943013</v>
      </c>
      <c r="CC33" s="15">
        <v>53.685638810058833</v>
      </c>
      <c r="CD33" s="15">
        <v>-72.835049559941126</v>
      </c>
      <c r="CE33" s="15">
        <v>97.638687000055825</v>
      </c>
      <c r="CF33" s="15">
        <v>159.14369645054558</v>
      </c>
      <c r="CG33" s="15">
        <f t="shared" si="5"/>
        <v>77.696264590089754</v>
      </c>
      <c r="CH33" s="16"/>
      <c r="CI33" s="15">
        <v>-306.28500895542879</v>
      </c>
      <c r="CJ33" s="15">
        <v>-59.818529318941273</v>
      </c>
      <c r="CK33" s="15">
        <v>70.737059951006358</v>
      </c>
      <c r="CL33" s="15">
        <v>-66.65926895493979</v>
      </c>
      <c r="CM33" s="15">
        <v>115.51996790730639</v>
      </c>
      <c r="CN33" s="15">
        <v>-128.98649781919028</v>
      </c>
      <c r="CO33" s="15">
        <v>244.93588123905585</v>
      </c>
      <c r="CP33" s="15">
        <v>-213.26375294464867</v>
      </c>
      <c r="CQ33" s="15">
        <v>-63.172423683636396</v>
      </c>
      <c r="CR33" s="15">
        <v>100.82201136957724</v>
      </c>
      <c r="CS33" s="15">
        <v>362.71410810231077</v>
      </c>
      <c r="CT33" s="15">
        <v>-799.78006694096928</v>
      </c>
      <c r="CU33" s="15">
        <f t="shared" si="6"/>
        <v>-743.23652004849782</v>
      </c>
      <c r="CV33" s="16"/>
      <c r="CW33" s="15">
        <v>128.33373204538299</v>
      </c>
      <c r="CX33" s="15">
        <v>-67.502707476333057</v>
      </c>
      <c r="CY33" s="15">
        <v>-90.247444450511153</v>
      </c>
      <c r="CZ33" s="15">
        <v>-225.76669245625857</v>
      </c>
      <c r="DA33" s="15">
        <v>-222.03864937085444</v>
      </c>
      <c r="DB33" s="15">
        <v>34.512014983940958</v>
      </c>
      <c r="DC33" s="15">
        <v>18.363108923710627</v>
      </c>
      <c r="DD33" s="15">
        <v>-160.73799884468576</v>
      </c>
      <c r="DE33" s="15">
        <v>-192.72904829627709</v>
      </c>
      <c r="DF33" s="15">
        <v>340.96203177793029</v>
      </c>
      <c r="DG33" s="15">
        <v>561.39618182134643</v>
      </c>
      <c r="DH33" s="15">
        <v>564.11025298357345</v>
      </c>
      <c r="DI33" s="15">
        <f t="shared" si="7"/>
        <v>688.65478164096453</v>
      </c>
      <c r="DJ33" s="16"/>
      <c r="DK33" s="15">
        <v>-116.6719632776967</v>
      </c>
      <c r="DL33" s="15">
        <v>-335.30388008215107</v>
      </c>
      <c r="DM33" s="15">
        <v>-259.0566705225292</v>
      </c>
      <c r="DN33" s="15">
        <v>-38.007996527174299</v>
      </c>
      <c r="DO33" s="15">
        <v>328.67292370752489</v>
      </c>
      <c r="DP33" s="15">
        <v>-136.18697053317044</v>
      </c>
      <c r="DQ33" s="15">
        <v>62.571573308317809</v>
      </c>
      <c r="DR33" s="15">
        <v>-217.89061482149918</v>
      </c>
      <c r="DS33" s="15">
        <v>271.65030405108701</v>
      </c>
      <c r="DT33" s="15">
        <v>-105.48491384965718</v>
      </c>
      <c r="DU33" s="15">
        <v>201.93630538808634</v>
      </c>
      <c r="DV33" s="15">
        <v>-138.8563476976924</v>
      </c>
      <c r="DW33" s="15">
        <f t="shared" si="8"/>
        <v>-482.62825085655459</v>
      </c>
      <c r="DX33" s="16"/>
      <c r="DY33" s="15">
        <v>151.54572701624193</v>
      </c>
      <c r="DZ33" s="15">
        <v>100.30940002804493</v>
      </c>
      <c r="EA33" s="15">
        <v>-101.44613077022075</v>
      </c>
      <c r="EB33" s="15">
        <v>32.753454720368609</v>
      </c>
      <c r="EC33" s="15">
        <v>206.2425922585735</v>
      </c>
      <c r="ED33" s="15">
        <v>54.896531213330718</v>
      </c>
      <c r="EE33" s="15">
        <v>100.21217108664402</v>
      </c>
      <c r="EF33" s="15">
        <v>-113.31068012490095</v>
      </c>
      <c r="EG33" s="15">
        <v>-214.79336202999991</v>
      </c>
      <c r="EH33" s="15">
        <v>158.36769823666782</v>
      </c>
      <c r="EI33" s="15">
        <v>2.9649196554776154</v>
      </c>
      <c r="EJ33" s="15">
        <v>113.08508600805419</v>
      </c>
      <c r="EK33" s="15">
        <f t="shared" si="9"/>
        <v>490.82740729828174</v>
      </c>
      <c r="EL33" s="16"/>
      <c r="EM33" s="15">
        <v>-76.133820818360562</v>
      </c>
      <c r="EN33" s="15">
        <v>-316.22626126195706</v>
      </c>
      <c r="EO33" s="15">
        <v>-55.852637584314834</v>
      </c>
      <c r="EP33" s="15"/>
      <c r="EQ33" s="15"/>
      <c r="ER33" s="15"/>
      <c r="ES33" s="15"/>
      <c r="ET33" s="15"/>
      <c r="EU33" s="15"/>
      <c r="EV33" s="15"/>
      <c r="EW33" s="15"/>
      <c r="EX33" s="15"/>
      <c r="EY33" s="15">
        <f t="shared" si="10"/>
        <v>-448.21271966463246</v>
      </c>
      <c r="EZ33" s="16"/>
    </row>
    <row r="34" spans="2:156" x14ac:dyDescent="0.25">
      <c r="B34" s="692" t="s">
        <v>204</v>
      </c>
      <c r="C34" s="15">
        <v>244.01250548963316</v>
      </c>
      <c r="D34" s="15">
        <v>-10.967529528958579</v>
      </c>
      <c r="E34" s="15">
        <v>-39.107911819391262</v>
      </c>
      <c r="F34" s="15">
        <v>191.8327611793955</v>
      </c>
      <c r="G34" s="15">
        <v>-66.617114190034556</v>
      </c>
      <c r="H34" s="15">
        <v>10.817079022133839</v>
      </c>
      <c r="I34" s="15">
        <v>-8.5810142100237385</v>
      </c>
      <c r="J34" s="15">
        <v>66.926708278949945</v>
      </c>
      <c r="K34" s="15">
        <v>-96.85149172996492</v>
      </c>
      <c r="L34" s="15">
        <v>83.179278439924644</v>
      </c>
      <c r="M34" s="15">
        <v>-140.63221348988048</v>
      </c>
      <c r="N34" s="15">
        <v>-395.37345294662487</v>
      </c>
      <c r="O34" s="15">
        <f t="shared" si="0"/>
        <v>-161.36239550484129</v>
      </c>
      <c r="P34" s="16"/>
      <c r="Q34" s="15">
        <v>91.582786580014215</v>
      </c>
      <c r="R34" s="15">
        <v>-54.845209900004534</v>
      </c>
      <c r="S34" s="15">
        <v>-160.24340297337295</v>
      </c>
      <c r="T34" s="15">
        <v>-169.30212365994356</v>
      </c>
      <c r="U34" s="15">
        <v>-66.162441906684023</v>
      </c>
      <c r="V34" s="15">
        <v>-3.1182075233222122</v>
      </c>
      <c r="W34" s="15">
        <v>33.966176859998882</v>
      </c>
      <c r="X34" s="15">
        <v>-77.019798399995409</v>
      </c>
      <c r="Y34" s="15">
        <v>38.175642569994977</v>
      </c>
      <c r="Z34" s="15">
        <v>-93.347463440003452</v>
      </c>
      <c r="AA34" s="15">
        <v>-232.40856456999708</v>
      </c>
      <c r="AB34" s="15">
        <v>263.76986337859398</v>
      </c>
      <c r="AC34" s="15">
        <f t="shared" si="1"/>
        <v>-428.95274298472123</v>
      </c>
      <c r="AD34" s="16"/>
      <c r="AE34" s="15">
        <v>-55.222676446654759</v>
      </c>
      <c r="AF34" s="15">
        <v>29.197521570001413</v>
      </c>
      <c r="AG34" s="15">
        <v>26.714816109996548</v>
      </c>
      <c r="AH34" s="15">
        <v>98.721260540008188</v>
      </c>
      <c r="AI34" s="15">
        <v>-376.90733689000922</v>
      </c>
      <c r="AJ34" s="15">
        <v>305.08429929110048</v>
      </c>
      <c r="AK34" s="15">
        <v>231.42187369999951</v>
      </c>
      <c r="AL34" s="15">
        <v>29.055714838887923</v>
      </c>
      <c r="AM34" s="15">
        <v>-115.25521556886682</v>
      </c>
      <c r="AN34" s="15">
        <v>167.80772095887744</v>
      </c>
      <c r="AO34" s="15">
        <v>-92.017537773207792</v>
      </c>
      <c r="AP34" s="15">
        <v>369.16335066421414</v>
      </c>
      <c r="AQ34" s="15">
        <f t="shared" si="2"/>
        <v>617.763790994347</v>
      </c>
      <c r="AR34" s="16"/>
      <c r="AS34" s="15">
        <v>46.049897281594895</v>
      </c>
      <c r="AT34" s="15">
        <v>-31.56597625844914</v>
      </c>
      <c r="AU34" s="15">
        <v>8.6421356694541487</v>
      </c>
      <c r="AV34" s="15">
        <v>153.56971691675503</v>
      </c>
      <c r="AW34" s="15">
        <v>-130.94812566676055</v>
      </c>
      <c r="AX34" s="15">
        <v>-42.882485156668452</v>
      </c>
      <c r="AY34" s="15">
        <v>63.515039346668942</v>
      </c>
      <c r="AZ34" s="15">
        <v>173.87036332835012</v>
      </c>
      <c r="BA34" s="15">
        <v>-62.771784517985665</v>
      </c>
      <c r="BB34" s="15">
        <v>-50.201694596004785</v>
      </c>
      <c r="BC34" s="15">
        <v>-69.363514648000205</v>
      </c>
      <c r="BD34" s="15">
        <v>427.96927059999484</v>
      </c>
      <c r="BE34" s="15">
        <f t="shared" si="3"/>
        <v>485.88284229894919</v>
      </c>
      <c r="BF34" s="16"/>
      <c r="BG34" s="15">
        <v>166.48017459400279</v>
      </c>
      <c r="BH34" s="15">
        <v>16.970751497994456</v>
      </c>
      <c r="BI34" s="15">
        <v>604.51362049100635</v>
      </c>
      <c r="BJ34" s="15">
        <v>40.401922064997279</v>
      </c>
      <c r="BK34" s="15">
        <v>110.01722886200051</v>
      </c>
      <c r="BL34" s="15">
        <v>82.445296041006145</v>
      </c>
      <c r="BM34" s="15">
        <v>-396.17605590700396</v>
      </c>
      <c r="BN34" s="15">
        <v>-74.461002760002145</v>
      </c>
      <c r="BO34" s="15">
        <v>7.4690183370054797</v>
      </c>
      <c r="BP34" s="15">
        <v>77.043519020333633</v>
      </c>
      <c r="BQ34" s="15">
        <v>173.34642643999422</v>
      </c>
      <c r="BR34" s="15">
        <v>276.62697793999712</v>
      </c>
      <c r="BS34" s="15">
        <f t="shared" si="4"/>
        <v>1084.677876621332</v>
      </c>
      <c r="BT34" s="16"/>
      <c r="BU34" s="15">
        <v>46.002627429995357</v>
      </c>
      <c r="BV34" s="15">
        <v>51.824230070003921</v>
      </c>
      <c r="BW34" s="15">
        <v>-36.407046349994602</v>
      </c>
      <c r="BX34" s="15">
        <v>-25.855240040003764</v>
      </c>
      <c r="BY34" s="15">
        <v>2.9969562166683659</v>
      </c>
      <c r="BZ34" s="15">
        <v>-13.177754529996577</v>
      </c>
      <c r="CA34" s="15">
        <v>-79.751580590005858</v>
      </c>
      <c r="CB34" s="15">
        <v>4.2364851199995996</v>
      </c>
      <c r="CC34" s="15">
        <v>-1.8903600599965102</v>
      </c>
      <c r="CD34" s="15">
        <v>-76.302486910001676</v>
      </c>
      <c r="CE34" s="15">
        <v>-3.4972298800013846</v>
      </c>
      <c r="CF34" s="15">
        <v>50.304265289998966</v>
      </c>
      <c r="CG34" s="15">
        <f t="shared" si="5"/>
        <v>-81.517134233334161</v>
      </c>
      <c r="CH34" s="16"/>
      <c r="CI34" s="15">
        <v>3.1099140100005798</v>
      </c>
      <c r="CJ34" s="15">
        <v>-39.829184435995955</v>
      </c>
      <c r="CK34" s="15">
        <v>117.16222448200108</v>
      </c>
      <c r="CL34" s="15">
        <v>-7.157542396003862</v>
      </c>
      <c r="CM34" s="15">
        <v>-82.947192356003143</v>
      </c>
      <c r="CN34" s="15">
        <v>-46.686652547996431</v>
      </c>
      <c r="CO34" s="15">
        <v>37.051416668000655</v>
      </c>
      <c r="CP34" s="15">
        <v>-5.048742140004947</v>
      </c>
      <c r="CQ34" s="15">
        <v>-69.22350236439803</v>
      </c>
      <c r="CR34" s="15">
        <v>25.433509350005522</v>
      </c>
      <c r="CS34" s="15">
        <v>75.864453811993883</v>
      </c>
      <c r="CT34" s="15">
        <v>-114.6744204710036</v>
      </c>
      <c r="CU34" s="15">
        <f t="shared" si="6"/>
        <v>-106.94571838940425</v>
      </c>
      <c r="CV34" s="16"/>
      <c r="CW34" s="15">
        <v>68.985282650010618</v>
      </c>
      <c r="CX34" s="15">
        <v>-21.050497740002129</v>
      </c>
      <c r="CY34" s="15">
        <v>-36.424508878396921</v>
      </c>
      <c r="CZ34" s="15">
        <v>-12.604538415608829</v>
      </c>
      <c r="DA34" s="15">
        <v>-117.25199428654116</v>
      </c>
      <c r="DB34" s="15">
        <v>56.544124015992566</v>
      </c>
      <c r="DC34" s="15">
        <v>105.69522479321893</v>
      </c>
      <c r="DD34" s="15">
        <v>-74.817806247598014</v>
      </c>
      <c r="DE34" s="15">
        <v>-2.477809374181291</v>
      </c>
      <c r="DF34" s="15">
        <v>-17.381655964886818</v>
      </c>
      <c r="DG34" s="15">
        <v>-122.32474963910607</v>
      </c>
      <c r="DH34" s="15">
        <v>313.07551462719363</v>
      </c>
      <c r="DI34" s="15">
        <f t="shared" si="7"/>
        <v>139.96658554009451</v>
      </c>
      <c r="DJ34" s="16"/>
      <c r="DK34" s="15">
        <v>45.345991384995784</v>
      </c>
      <c r="DL34" s="15">
        <v>32.294855439992858</v>
      </c>
      <c r="DM34" s="15">
        <v>-88.497414069996239</v>
      </c>
      <c r="DN34" s="15">
        <v>-10.275094736627608</v>
      </c>
      <c r="DO34" s="15">
        <v>12.004854838398188</v>
      </c>
      <c r="DP34" s="15">
        <v>2.6575280610587981</v>
      </c>
      <c r="DQ34" s="15">
        <v>-65.337089231868731</v>
      </c>
      <c r="DR34" s="15">
        <v>-1.1113228366679593</v>
      </c>
      <c r="DS34" s="15">
        <v>171.0477685462476</v>
      </c>
      <c r="DT34" s="15">
        <v>-26.139433239246955</v>
      </c>
      <c r="DU34" s="15">
        <v>107.15848881299632</v>
      </c>
      <c r="DV34" s="15">
        <v>-153.33311128999776</v>
      </c>
      <c r="DW34" s="15">
        <f t="shared" si="8"/>
        <v>25.81602167928429</v>
      </c>
      <c r="DX34" s="16"/>
      <c r="DY34" s="15">
        <v>55.466700429996877</v>
      </c>
      <c r="DZ34" s="15">
        <v>5.5432404546169209</v>
      </c>
      <c r="EA34" s="15">
        <v>-16.822980150004128</v>
      </c>
      <c r="EB34" s="15">
        <v>28.530625550005539</v>
      </c>
      <c r="EC34" s="15">
        <v>-48.592653611289279</v>
      </c>
      <c r="ED34" s="15">
        <v>91.201839060003522</v>
      </c>
      <c r="EE34" s="15">
        <v>-145.32727887699642</v>
      </c>
      <c r="EF34" s="15">
        <v>-153.2908730790582</v>
      </c>
      <c r="EG34" s="15">
        <v>-198.34863526334163</v>
      </c>
      <c r="EH34" s="15">
        <v>142.77979268334184</v>
      </c>
      <c r="EI34" s="15">
        <v>7.0804846299918154</v>
      </c>
      <c r="EJ34" s="15">
        <v>225.92433681000583</v>
      </c>
      <c r="EK34" s="15">
        <f t="shared" si="9"/>
        <v>-5.8554013627272923</v>
      </c>
      <c r="EL34" s="16"/>
      <c r="EM34" s="15">
        <v>-148.93492353199503</v>
      </c>
      <c r="EN34" s="15">
        <v>84.142831340001919</v>
      </c>
      <c r="EO34" s="15">
        <v>17.507242062351906</v>
      </c>
      <c r="EP34" s="15"/>
      <c r="EQ34" s="15"/>
      <c r="ER34" s="15"/>
      <c r="ES34" s="15"/>
      <c r="ET34" s="15"/>
      <c r="EU34" s="15"/>
      <c r="EV34" s="15"/>
      <c r="EW34" s="15"/>
      <c r="EX34" s="15"/>
      <c r="EY34" s="15">
        <f t="shared" si="10"/>
        <v>-47.2848501296412</v>
      </c>
      <c r="EZ34" s="16"/>
    </row>
    <row r="35" spans="2:156" x14ac:dyDescent="0.25">
      <c r="B35" s="692" t="s">
        <v>688</v>
      </c>
      <c r="C35" s="15">
        <f>+SUM(C36:C39)</f>
        <v>-217.9220832393888</v>
      </c>
      <c r="D35" s="15">
        <f t="shared" ref="D35:N35" si="200">+SUM(D36:D39)</f>
        <v>-89.856123231042986</v>
      </c>
      <c r="E35" s="15">
        <f t="shared" si="200"/>
        <v>-759.10637841999949</v>
      </c>
      <c r="F35" s="15">
        <f t="shared" si="200"/>
        <v>-173.08422618999998</v>
      </c>
      <c r="G35" s="15">
        <f t="shared" si="200"/>
        <v>-226.69096739999998</v>
      </c>
      <c r="H35" s="15">
        <f t="shared" si="200"/>
        <v>-9.1624241702412235</v>
      </c>
      <c r="I35" s="15">
        <f t="shared" si="200"/>
        <v>-244.16225254</v>
      </c>
      <c r="J35" s="15">
        <f t="shared" si="200"/>
        <v>-161.36512956999948</v>
      </c>
      <c r="K35" s="15">
        <f t="shared" si="200"/>
        <v>-236.47224088999937</v>
      </c>
      <c r="L35" s="15">
        <f t="shared" si="200"/>
        <v>-505.93260380000027</v>
      </c>
      <c r="M35" s="15">
        <f t="shared" si="200"/>
        <v>-226.15301871000148</v>
      </c>
      <c r="N35" s="15">
        <f t="shared" si="200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01">+SUM(R36:R39)</f>
        <v>-133.34033908999942</v>
      </c>
      <c r="S35" s="15">
        <f t="shared" si="201"/>
        <v>-343.30691506999915</v>
      </c>
      <c r="T35" s="15">
        <f t="shared" si="201"/>
        <v>-208.493841740682</v>
      </c>
      <c r="U35" s="15">
        <f t="shared" si="201"/>
        <v>-270.31813781000034</v>
      </c>
      <c r="V35" s="15">
        <f t="shared" si="201"/>
        <v>-222.68299919599539</v>
      </c>
      <c r="W35" s="15">
        <f t="shared" si="201"/>
        <v>-246.45290782673163</v>
      </c>
      <c r="X35" s="15">
        <f t="shared" si="201"/>
        <v>-254.18503181000261</v>
      </c>
      <c r="Y35" s="15">
        <f t="shared" si="201"/>
        <v>-270.08647708999706</v>
      </c>
      <c r="Z35" s="15">
        <f t="shared" si="201"/>
        <v>-130.7078617599978</v>
      </c>
      <c r="AA35" s="15">
        <f t="shared" si="201"/>
        <v>-203.8283609100032</v>
      </c>
      <c r="AB35" s="15">
        <f t="shared" si="201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02">+SUM(AF36:AF39)</f>
        <v>-70.778883860006019</v>
      </c>
      <c r="AG35" s="15">
        <f t="shared" si="202"/>
        <v>-373.78140617999372</v>
      </c>
      <c r="AH35" s="15">
        <f t="shared" si="202"/>
        <v>-128.47134991000041</v>
      </c>
      <c r="AI35" s="15">
        <f t="shared" si="202"/>
        <v>-99.428131940000554</v>
      </c>
      <c r="AJ35" s="15">
        <f t="shared" si="202"/>
        <v>-196.25885502109892</v>
      </c>
      <c r="AK35" s="15">
        <f t="shared" si="202"/>
        <v>-144.74443345000029</v>
      </c>
      <c r="AL35" s="15">
        <f t="shared" si="202"/>
        <v>-95.203267375562916</v>
      </c>
      <c r="AM35" s="15">
        <f t="shared" si="202"/>
        <v>-121.12870094111568</v>
      </c>
      <c r="AN35" s="15">
        <f t="shared" si="202"/>
        <v>-134.50665195331328</v>
      </c>
      <c r="AO35" s="15">
        <f t="shared" si="202"/>
        <v>-109.40948664047322</v>
      </c>
      <c r="AP35" s="15">
        <f t="shared" si="202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03">+SUM(AT36:AT39)</f>
        <v>-59.852988701043785</v>
      </c>
      <c r="AU35" s="15">
        <f t="shared" si="203"/>
        <v>-150.97094443999941</v>
      </c>
      <c r="AV35" s="15">
        <f t="shared" si="203"/>
        <v>36.735172960000355</v>
      </c>
      <c r="AW35" s="15">
        <f t="shared" si="203"/>
        <v>-341.72803941999564</v>
      </c>
      <c r="AX35" s="15">
        <f t="shared" si="203"/>
        <v>345.22369038666795</v>
      </c>
      <c r="AY35" s="15">
        <f t="shared" si="203"/>
        <v>-43.928168949998053</v>
      </c>
      <c r="AZ35" s="15">
        <f t="shared" si="203"/>
        <v>3.8875372199983644</v>
      </c>
      <c r="BA35" s="15">
        <f t="shared" si="203"/>
        <v>-54.790133100000787</v>
      </c>
      <c r="BB35" s="15">
        <f t="shared" si="203"/>
        <v>4.9931804799999782</v>
      </c>
      <c r="BC35" s="15">
        <f t="shared" si="203"/>
        <v>5.0509827100009517</v>
      </c>
      <c r="BD35" s="15">
        <f t="shared" si="203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04">+SUM(BH36:BH39)</f>
        <v>-39.313292210000213</v>
      </c>
      <c r="BI35" s="15">
        <f t="shared" si="204"/>
        <v>-486.67488740000033</v>
      </c>
      <c r="BJ35" s="15">
        <f t="shared" si="204"/>
        <v>-35.974244350002266</v>
      </c>
      <c r="BK35" s="15">
        <f t="shared" si="204"/>
        <v>16.421248840002335</v>
      </c>
      <c r="BL35" s="15">
        <f t="shared" si="204"/>
        <v>-109.24169885675641</v>
      </c>
      <c r="BM35" s="15">
        <f t="shared" si="204"/>
        <v>-65.180369768390577</v>
      </c>
      <c r="BN35" s="15">
        <f t="shared" si="204"/>
        <v>-57.677396971610243</v>
      </c>
      <c r="BO35" s="15">
        <f t="shared" si="204"/>
        <v>-44.133236251256292</v>
      </c>
      <c r="BP35" s="15">
        <f t="shared" si="204"/>
        <v>-81.001114942309812</v>
      </c>
      <c r="BQ35" s="15">
        <f t="shared" si="204"/>
        <v>-26.884929398390746</v>
      </c>
      <c r="BR35" s="15">
        <f t="shared" si="204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05">+SUM(BV36:BV39)</f>
        <v>-27.328407422435816</v>
      </c>
      <c r="BW35" s="15">
        <f t="shared" si="205"/>
        <v>96.783955245654454</v>
      </c>
      <c r="BX35" s="15">
        <f t="shared" si="205"/>
        <v>58.091479161608021</v>
      </c>
      <c r="BY35" s="15">
        <f t="shared" si="205"/>
        <v>231.20085106160968</v>
      </c>
      <c r="BZ35" s="15">
        <f t="shared" si="205"/>
        <v>-292.84190629839179</v>
      </c>
      <c r="CA35" s="15">
        <f t="shared" si="205"/>
        <v>-67.317901858390627</v>
      </c>
      <c r="CB35" s="15">
        <f t="shared" si="205"/>
        <v>-25.296360848390862</v>
      </c>
      <c r="CC35" s="15">
        <f t="shared" si="205"/>
        <v>-64.915108118391458</v>
      </c>
      <c r="CD35" s="15">
        <f t="shared" si="205"/>
        <v>-72.292668818391917</v>
      </c>
      <c r="CE35" s="15">
        <f t="shared" si="205"/>
        <v>24.699117891610726</v>
      </c>
      <c r="CF35" s="15">
        <f t="shared" si="205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06">+SUM(CJ36:CJ39)</f>
        <v>-133.0318825383917</v>
      </c>
      <c r="CK35" s="15">
        <f t="shared" si="206"/>
        <v>-524.33503788838948</v>
      </c>
      <c r="CL35" s="15">
        <f t="shared" si="206"/>
        <v>265.42464255160655</v>
      </c>
      <c r="CM35" s="15">
        <f t="shared" si="206"/>
        <v>172.00817290336045</v>
      </c>
      <c r="CN35" s="15">
        <f t="shared" si="206"/>
        <v>-485.52967507014296</v>
      </c>
      <c r="CO35" s="15">
        <f t="shared" si="206"/>
        <v>-68.126380528389248</v>
      </c>
      <c r="CP35" s="15">
        <f t="shared" si="206"/>
        <v>121.24897431331576</v>
      </c>
      <c r="CQ35" s="15">
        <f t="shared" si="206"/>
        <v>-346.44330799009714</v>
      </c>
      <c r="CR35" s="15">
        <f t="shared" si="206"/>
        <v>-180.25532235839322</v>
      </c>
      <c r="CS35" s="15">
        <f t="shared" si="206"/>
        <v>-88.003998095643936</v>
      </c>
      <c r="CT35" s="15">
        <f t="shared" si="206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07">+SUM(CX36:CX39)</f>
        <v>-312.89970752839218</v>
      </c>
      <c r="CY35" s="15">
        <f t="shared" si="207"/>
        <v>78.40646468161134</v>
      </c>
      <c r="CZ35" s="15">
        <f t="shared" si="207"/>
        <v>-0.55948828839164833</v>
      </c>
      <c r="DA35" s="15">
        <f t="shared" si="207"/>
        <v>200.09777063855478</v>
      </c>
      <c r="DB35" s="15">
        <f t="shared" si="207"/>
        <v>-145.70020803839085</v>
      </c>
      <c r="DC35" s="15">
        <f t="shared" si="207"/>
        <v>-274.30784203921064</v>
      </c>
      <c r="DD35" s="15">
        <f t="shared" si="207"/>
        <v>13.001890361610833</v>
      </c>
      <c r="DE35" s="15">
        <f t="shared" si="207"/>
        <v>-65.756144573047862</v>
      </c>
      <c r="DF35" s="15">
        <f t="shared" si="207"/>
        <v>-3.9823066126666617</v>
      </c>
      <c r="DG35" s="15">
        <f t="shared" si="207"/>
        <v>-149.42094471796895</v>
      </c>
      <c r="DH35" s="15">
        <f t="shared" si="207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08">+SUM(DL36:DL39)</f>
        <v>153.06964443000027</v>
      </c>
      <c r="DM35" s="15">
        <f t="shared" si="208"/>
        <v>231.45333961502854</v>
      </c>
      <c r="DN35" s="15">
        <f t="shared" si="208"/>
        <v>-144.63352647041023</v>
      </c>
      <c r="DO35" s="15">
        <f t="shared" si="208"/>
        <v>99.95342573160012</v>
      </c>
      <c r="DP35" s="15">
        <f t="shared" si="208"/>
        <v>-3.680369479598653</v>
      </c>
      <c r="DQ35" s="15">
        <f t="shared" si="208"/>
        <v>-197.88579435830098</v>
      </c>
      <c r="DR35" s="15">
        <f t="shared" si="208"/>
        <v>68.579029218032062</v>
      </c>
      <c r="DS35" s="15">
        <f t="shared" si="208"/>
        <v>72.149039548663168</v>
      </c>
      <c r="DT35" s="15">
        <f t="shared" si="208"/>
        <v>265.63489931840684</v>
      </c>
      <c r="DU35" s="15">
        <f t="shared" si="208"/>
        <v>194.72041236671436</v>
      </c>
      <c r="DV35" s="15">
        <f t="shared" si="208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09">+SUM(DZ36:DZ39)</f>
        <v>-87.248018554711479</v>
      </c>
      <c r="EA35" s="15">
        <f t="shared" si="209"/>
        <v>-238.22729804644581</v>
      </c>
      <c r="EB35" s="15">
        <f t="shared" si="209"/>
        <v>12.506653872964506</v>
      </c>
      <c r="EC35" s="15">
        <f t="shared" si="209"/>
        <v>-312.1473077252399</v>
      </c>
      <c r="ED35" s="15">
        <f t="shared" si="209"/>
        <v>-42.407295719997421</v>
      </c>
      <c r="EE35" s="15">
        <f t="shared" si="209"/>
        <v>4.8022564066892244</v>
      </c>
      <c r="EF35" s="15">
        <f t="shared" si="209"/>
        <v>-131.99870818176578</v>
      </c>
      <c r="EG35" s="15">
        <f t="shared" si="209"/>
        <v>-355.22146983000016</v>
      </c>
      <c r="EH35" s="15">
        <f t="shared" si="209"/>
        <v>31.64019513999861</v>
      </c>
      <c r="EI35" s="15">
        <f t="shared" si="209"/>
        <v>-488.2430788941445</v>
      </c>
      <c r="EJ35" s="15">
        <f t="shared" si="209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O35" si="210">+SUM(EN36:EN39)</f>
        <v>-168.39367680470929</v>
      </c>
      <c r="EO35" s="15">
        <f t="shared" si="210"/>
        <v>-359.73033067235235</v>
      </c>
      <c r="EP35" s="15"/>
      <c r="EQ35" s="15"/>
      <c r="ER35" s="15"/>
      <c r="ES35" s="15"/>
      <c r="ET35" s="15"/>
      <c r="EU35" s="15"/>
      <c r="EV35" s="15"/>
      <c r="EW35" s="15"/>
      <c r="EX35" s="15"/>
      <c r="EY35" s="15">
        <f t="shared" si="10"/>
        <v>-608.01140554536767</v>
      </c>
      <c r="EZ35" s="16"/>
    </row>
    <row r="36" spans="2:156" x14ac:dyDescent="0.25">
      <c r="B36" s="707" t="s">
        <v>98</v>
      </c>
      <c r="C36" s="15">
        <v>-30.999999999388802</v>
      </c>
      <c r="D36" s="15">
        <v>-150.00000000104259</v>
      </c>
      <c r="E36" s="15">
        <v>0</v>
      </c>
      <c r="F36" s="15">
        <v>31.2306068</v>
      </c>
      <c r="G36" s="15">
        <v>0</v>
      </c>
      <c r="H36" s="15">
        <v>152.26246800999999</v>
      </c>
      <c r="I36" s="15">
        <v>0</v>
      </c>
      <c r="J36" s="15">
        <v>152.26246800999999</v>
      </c>
      <c r="K36" s="15">
        <v>0</v>
      </c>
      <c r="L36" s="15">
        <v>0</v>
      </c>
      <c r="M36" s="15">
        <v>0</v>
      </c>
      <c r="N36" s="15">
        <v>-9.9999999933801131</v>
      </c>
      <c r="O36" s="15">
        <f t="shared" si="0"/>
        <v>144.7555428261885</v>
      </c>
      <c r="P36" s="16"/>
      <c r="Q36" s="15">
        <v>0</v>
      </c>
      <c r="R36" s="15">
        <v>0</v>
      </c>
      <c r="S36" s="15">
        <v>0</v>
      </c>
      <c r="T36" s="15">
        <v>-2.9293333366780061</v>
      </c>
      <c r="U36" s="15">
        <v>0</v>
      </c>
      <c r="V36" s="15">
        <v>13.044373330000001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-50.000000006660798</v>
      </c>
      <c r="AC36" s="15">
        <f t="shared" si="1"/>
        <v>-39.884960013338805</v>
      </c>
      <c r="AD36" s="16"/>
      <c r="AE36" s="15">
        <v>50.044114590000007</v>
      </c>
      <c r="AF36" s="15">
        <v>0</v>
      </c>
      <c r="AG36" s="15">
        <v>0</v>
      </c>
      <c r="AH36" s="15">
        <v>0</v>
      </c>
      <c r="AI36" s="15">
        <v>0</v>
      </c>
      <c r="AJ36" s="15">
        <v>-70.000000001099735</v>
      </c>
      <c r="AK36" s="15">
        <v>0</v>
      </c>
      <c r="AL36" s="15">
        <v>-29.936666665562051</v>
      </c>
      <c r="AM36" s="15">
        <v>0.32078749888250968</v>
      </c>
      <c r="AN36" s="15">
        <v>8.6843056688010734E-2</v>
      </c>
      <c r="AO36" s="15">
        <v>-49.59502670047344</v>
      </c>
      <c r="AP36" s="15">
        <v>0.14659722000001807</v>
      </c>
      <c r="AQ36" s="15">
        <f t="shared" si="2"/>
        <v>-98.933351001564688</v>
      </c>
      <c r="AR36" s="16"/>
      <c r="AS36" s="15">
        <v>44.393541008095475</v>
      </c>
      <c r="AT36" s="15">
        <v>0</v>
      </c>
      <c r="AU36" s="15">
        <v>10</v>
      </c>
      <c r="AV36" s="15">
        <v>0</v>
      </c>
      <c r="AW36" s="15">
        <v>10</v>
      </c>
      <c r="AX36" s="15">
        <v>41.079999996672214</v>
      </c>
      <c r="AY36" s="15">
        <v>46.066666670000004</v>
      </c>
      <c r="AZ36" s="15">
        <v>0</v>
      </c>
      <c r="BA36" s="15">
        <v>-50</v>
      </c>
      <c r="BB36" s="15">
        <v>0</v>
      </c>
      <c r="BC36" s="15">
        <v>0</v>
      </c>
      <c r="BD36" s="15">
        <v>0.33590277999999785</v>
      </c>
      <c r="BE36" s="15">
        <f t="shared" si="3"/>
        <v>101.87611045476768</v>
      </c>
      <c r="BF36" s="16"/>
      <c r="BG36" s="15">
        <v>0</v>
      </c>
      <c r="BH36" s="15">
        <v>0</v>
      </c>
      <c r="BI36" s="15">
        <v>-187</v>
      </c>
      <c r="BJ36" s="15">
        <v>0</v>
      </c>
      <c r="BK36" s="15">
        <v>-90</v>
      </c>
      <c r="BL36" s="15">
        <v>0</v>
      </c>
      <c r="BM36" s="15">
        <v>0</v>
      </c>
      <c r="BN36" s="15">
        <v>60.386749999999999</v>
      </c>
      <c r="BO36" s="15">
        <v>63.707650000000001</v>
      </c>
      <c r="BP36" s="15">
        <v>0</v>
      </c>
      <c r="BQ36" s="15">
        <v>0</v>
      </c>
      <c r="BR36" s="15">
        <v>40.909999999999997</v>
      </c>
      <c r="BS36" s="15">
        <f t="shared" si="4"/>
        <v>-111.9956</v>
      </c>
      <c r="BT36" s="16"/>
      <c r="BU36" s="15">
        <v>-240</v>
      </c>
      <c r="BV36" s="15">
        <v>0</v>
      </c>
      <c r="BW36" s="15">
        <v>139.07429167000001</v>
      </c>
      <c r="BX36" s="15">
        <v>100.50808333000001</v>
      </c>
      <c r="BY36" s="15">
        <v>31.04708333</v>
      </c>
      <c r="BZ36" s="15">
        <v>-239.6</v>
      </c>
      <c r="CA36" s="15">
        <v>0</v>
      </c>
      <c r="CB36" s="15">
        <v>0</v>
      </c>
      <c r="CC36" s="15">
        <v>0</v>
      </c>
      <c r="CD36" s="15">
        <v>0</v>
      </c>
      <c r="CE36" s="15">
        <v>-39.205766670000003</v>
      </c>
      <c r="CF36" s="15">
        <v>-6.7294599999999889</v>
      </c>
      <c r="CG36" s="15">
        <f t="shared" si="5"/>
        <v>-254.90576833999998</v>
      </c>
      <c r="CH36" s="16"/>
      <c r="CI36" s="15">
        <v>180.43365555000003</v>
      </c>
      <c r="CJ36" s="15">
        <v>-100</v>
      </c>
      <c r="CK36" s="15">
        <v>-261.76679999999999</v>
      </c>
      <c r="CL36" s="15">
        <v>295.33943749999997</v>
      </c>
      <c r="CM36" s="15">
        <v>-14.415420829999988</v>
      </c>
      <c r="CN36" s="15">
        <v>-392.76918472</v>
      </c>
      <c r="CO36" s="15">
        <v>-39.861249999999998</v>
      </c>
      <c r="CP36" s="15">
        <v>310.98308333000006</v>
      </c>
      <c r="CQ36" s="15">
        <v>-98.6875</v>
      </c>
      <c r="CR36" s="15">
        <v>0</v>
      </c>
      <c r="CS36" s="15">
        <v>106.19125</v>
      </c>
      <c r="CT36" s="15">
        <v>106.49958332999999</v>
      </c>
      <c r="CU36" s="15">
        <f t="shared" si="6"/>
        <v>91.946854160000115</v>
      </c>
      <c r="CV36" s="16"/>
      <c r="CW36" s="15">
        <v>353.5</v>
      </c>
      <c r="CX36" s="15">
        <v>-72</v>
      </c>
      <c r="CY36" s="15">
        <v>36.052700000000002</v>
      </c>
      <c r="CZ36" s="15">
        <v>-106.87967</v>
      </c>
      <c r="DA36" s="15">
        <v>143.10081500000001</v>
      </c>
      <c r="DB36" s="15">
        <v>-70.608490569999987</v>
      </c>
      <c r="DC36" s="15">
        <v>-47.320062649999997</v>
      </c>
      <c r="DD36" s="15">
        <v>-51.693083380000004</v>
      </c>
      <c r="DE36" s="15">
        <v>-87.536093986666685</v>
      </c>
      <c r="DF36" s="15">
        <v>258.01969257000002</v>
      </c>
      <c r="DG36" s="15">
        <v>0</v>
      </c>
      <c r="DH36" s="15">
        <v>-314.62949718000004</v>
      </c>
      <c r="DI36" s="15">
        <f t="shared" si="7"/>
        <v>40.006309803333352</v>
      </c>
      <c r="DJ36" s="16"/>
      <c r="DK36" s="15">
        <v>197.23508500000003</v>
      </c>
      <c r="DL36" s="15">
        <v>-29.413992590000007</v>
      </c>
      <c r="DM36" s="15">
        <v>80.756242049999997</v>
      </c>
      <c r="DN36" s="15">
        <v>53.269366670000004</v>
      </c>
      <c r="DO36" s="15">
        <v>13.954059060000001</v>
      </c>
      <c r="DP36" s="15">
        <v>0</v>
      </c>
      <c r="DQ36" s="15">
        <v>0</v>
      </c>
      <c r="DR36" s="15">
        <v>0</v>
      </c>
      <c r="DS36" s="15">
        <v>0</v>
      </c>
      <c r="DT36" s="15">
        <v>0</v>
      </c>
      <c r="DU36" s="15">
        <v>0</v>
      </c>
      <c r="DV36" s="15">
        <v>-67.980295569999996</v>
      </c>
      <c r="DW36" s="15">
        <f t="shared" si="8"/>
        <v>247.82046462</v>
      </c>
      <c r="DX36" s="16"/>
      <c r="DY36" s="15">
        <v>0</v>
      </c>
      <c r="DZ36" s="15">
        <v>0</v>
      </c>
      <c r="EA36" s="15">
        <v>-95.514705700000007</v>
      </c>
      <c r="EB36" s="15">
        <v>0</v>
      </c>
      <c r="EC36" s="15">
        <v>0</v>
      </c>
      <c r="ED36" s="15">
        <v>0.86172593999998526</v>
      </c>
      <c r="EE36" s="15">
        <v>0</v>
      </c>
      <c r="EF36" s="15">
        <v>0</v>
      </c>
      <c r="EG36" s="15">
        <v>165</v>
      </c>
      <c r="EH36" s="15">
        <v>-197.02815861000002</v>
      </c>
      <c r="EI36" s="15">
        <v>-190</v>
      </c>
      <c r="EJ36" s="15">
        <v>-160</v>
      </c>
      <c r="EK36" s="15">
        <f t="shared" si="9"/>
        <v>-476.68113837000004</v>
      </c>
      <c r="EL36" s="16"/>
      <c r="EM36" s="15">
        <v>0</v>
      </c>
      <c r="EN36" s="15">
        <v>0</v>
      </c>
      <c r="EO36" s="15">
        <v>0</v>
      </c>
      <c r="EP36" s="15"/>
      <c r="EQ36" s="15"/>
      <c r="ER36" s="15"/>
      <c r="ES36" s="15"/>
      <c r="ET36" s="15"/>
      <c r="EU36" s="15"/>
      <c r="EV36" s="15"/>
      <c r="EW36" s="15"/>
      <c r="EX36" s="15"/>
      <c r="EY36" s="15">
        <f t="shared" si="10"/>
        <v>0</v>
      </c>
      <c r="EZ36" s="16"/>
    </row>
    <row r="37" spans="2:156" x14ac:dyDescent="0.25">
      <c r="B37" s="707" t="s">
        <v>687</v>
      </c>
      <c r="C37" s="15">
        <v>-98.091767129999994</v>
      </c>
      <c r="D37" s="15">
        <v>133.42263778</v>
      </c>
      <c r="E37" s="15">
        <v>-66.577362260000001</v>
      </c>
      <c r="F37" s="15">
        <v>-96.318499579999994</v>
      </c>
      <c r="G37" s="15">
        <v>-176.57736226</v>
      </c>
      <c r="H37" s="15">
        <v>-84.573762259999995</v>
      </c>
      <c r="I37" s="15">
        <v>-109.18704125999999</v>
      </c>
      <c r="J37" s="15">
        <v>-194.07586226000001</v>
      </c>
      <c r="K37" s="15">
        <v>-107.02405994</v>
      </c>
      <c r="L37" s="15">
        <v>-341.57236225999998</v>
      </c>
      <c r="M37" s="15">
        <v>-91.572362260000006</v>
      </c>
      <c r="N37" s="15">
        <v>-172.24578170999999</v>
      </c>
      <c r="O37" s="15">
        <f t="shared" si="0"/>
        <v>-1404.3935854000001</v>
      </c>
      <c r="P37" s="16"/>
      <c r="Q37" s="15">
        <v>-116.84139792000001</v>
      </c>
      <c r="R37" s="15">
        <v>-83.401643750000005</v>
      </c>
      <c r="S37" s="15">
        <v>-244.22696841000001</v>
      </c>
      <c r="T37" s="15">
        <v>-111.22665429999999</v>
      </c>
      <c r="U37" s="15">
        <v>-183.24585377</v>
      </c>
      <c r="V37" s="15">
        <v>-142.90635860999998</v>
      </c>
      <c r="W37" s="15">
        <v>-94.778444680000007</v>
      </c>
      <c r="X37" s="15">
        <v>-83</v>
      </c>
      <c r="Y37" s="15">
        <v>-119.9956</v>
      </c>
      <c r="Z37" s="15">
        <v>4.9375</v>
      </c>
      <c r="AA37" s="15">
        <v>-78.581498409999995</v>
      </c>
      <c r="AB37" s="15">
        <v>-51.414857270000027</v>
      </c>
      <c r="AC37" s="15">
        <f t="shared" si="1"/>
        <v>-1304.6817771200001</v>
      </c>
      <c r="AD37" s="16"/>
      <c r="AE37" s="15">
        <v>-143.25016148</v>
      </c>
      <c r="AF37" s="15">
        <v>3.0221666699999998</v>
      </c>
      <c r="AG37" s="15">
        <v>-220.01302762</v>
      </c>
      <c r="AH37" s="15">
        <v>-60.501313189999998</v>
      </c>
      <c r="AI37" s="15">
        <v>0</v>
      </c>
      <c r="AJ37" s="15">
        <v>-8.2555450799999974</v>
      </c>
      <c r="AK37" s="15">
        <v>4.9375</v>
      </c>
      <c r="AL37" s="15">
        <v>30.094999999999999</v>
      </c>
      <c r="AM37" s="15">
        <v>0.41249999999999998</v>
      </c>
      <c r="AN37" s="15">
        <v>4.9375</v>
      </c>
      <c r="AO37" s="15">
        <v>20</v>
      </c>
      <c r="AP37" s="15">
        <v>0.41250000000002274</v>
      </c>
      <c r="AQ37" s="15">
        <f t="shared" si="2"/>
        <v>-368.20288070000004</v>
      </c>
      <c r="AR37" s="16"/>
      <c r="AS37" s="15">
        <v>4.9375</v>
      </c>
      <c r="AT37" s="15">
        <v>0</v>
      </c>
      <c r="AU37" s="15">
        <v>-109.39624999999999</v>
      </c>
      <c r="AV37" s="15">
        <v>45.004166659999996</v>
      </c>
      <c r="AW37" s="15">
        <v>-338</v>
      </c>
      <c r="AX37" s="15">
        <v>308.45914177999998</v>
      </c>
      <c r="AY37" s="15">
        <v>-34.995833329999996</v>
      </c>
      <c r="AZ37" s="15">
        <v>51.258677360000007</v>
      </c>
      <c r="BA37" s="15">
        <v>51.639573189999993</v>
      </c>
      <c r="BB37" s="15">
        <v>49.97999999999999</v>
      </c>
      <c r="BC37" s="15">
        <v>50.488891670000001</v>
      </c>
      <c r="BD37" s="15">
        <v>36.243069439999999</v>
      </c>
      <c r="BE37" s="15">
        <f t="shared" si="3"/>
        <v>115.61893676999998</v>
      </c>
      <c r="BF37" s="16"/>
      <c r="BG37" s="15">
        <v>0</v>
      </c>
      <c r="BH37" s="15">
        <v>0</v>
      </c>
      <c r="BI37" s="15">
        <v>-191.81826211000001</v>
      </c>
      <c r="BJ37" s="15">
        <v>0</v>
      </c>
      <c r="BK37" s="15">
        <v>175.81903344999995</v>
      </c>
      <c r="BL37" s="15">
        <v>0</v>
      </c>
      <c r="BM37" s="15">
        <v>-0.192222220000005</v>
      </c>
      <c r="BN37" s="15">
        <v>-29.461111110000004</v>
      </c>
      <c r="BO37" s="15">
        <v>-38.862499999999997</v>
      </c>
      <c r="BP37" s="15">
        <v>0</v>
      </c>
      <c r="BQ37" s="15">
        <v>28.437607710000002</v>
      </c>
      <c r="BR37" s="15">
        <v>135</v>
      </c>
      <c r="BS37" s="15">
        <f t="shared" si="4"/>
        <v>78.922545719999931</v>
      </c>
      <c r="BT37" s="16"/>
      <c r="BU37" s="15">
        <v>0</v>
      </c>
      <c r="BV37" s="15">
        <v>0</v>
      </c>
      <c r="BW37" s="15">
        <v>1.2123688500000001</v>
      </c>
      <c r="BX37" s="15">
        <v>0</v>
      </c>
      <c r="BY37" s="15">
        <v>279.94153344999995</v>
      </c>
      <c r="BZ37" s="15">
        <v>0</v>
      </c>
      <c r="CA37" s="15">
        <v>0</v>
      </c>
      <c r="CB37" s="15">
        <v>50</v>
      </c>
      <c r="CC37" s="15">
        <v>0</v>
      </c>
      <c r="CD37" s="15">
        <v>0</v>
      </c>
      <c r="CE37" s="15">
        <v>0</v>
      </c>
      <c r="CF37" s="15">
        <v>4.1710194500000002</v>
      </c>
      <c r="CG37" s="15">
        <f t="shared" si="5"/>
        <v>335.32492174999999</v>
      </c>
      <c r="CH37" s="16"/>
      <c r="CI37" s="15">
        <v>0</v>
      </c>
      <c r="CJ37" s="15">
        <v>0</v>
      </c>
      <c r="CK37" s="15">
        <v>-248.78763115000001</v>
      </c>
      <c r="CL37" s="15">
        <v>0</v>
      </c>
      <c r="CM37" s="15">
        <v>279.94153344999995</v>
      </c>
      <c r="CN37" s="15">
        <v>0</v>
      </c>
      <c r="CO37" s="15">
        <v>83</v>
      </c>
      <c r="CP37" s="15">
        <v>-153.94668515000004</v>
      </c>
      <c r="CQ37" s="15">
        <v>-187.97877943000003</v>
      </c>
      <c r="CR37" s="15">
        <v>-72.816157770000046</v>
      </c>
      <c r="CS37" s="15">
        <v>-133.87208137000027</v>
      </c>
      <c r="CT37" s="15">
        <v>-111.56463197300003</v>
      </c>
      <c r="CU37" s="15">
        <f t="shared" si="6"/>
        <v>-546.02443339300044</v>
      </c>
      <c r="CV37" s="16"/>
      <c r="CW37" s="15">
        <v>-350.97252105000001</v>
      </c>
      <c r="CX37" s="15">
        <v>-193.57741520000002</v>
      </c>
      <c r="CY37" s="15">
        <v>48.218742549999966</v>
      </c>
      <c r="CZ37" s="15">
        <v>-14.048672550000012</v>
      </c>
      <c r="DA37" s="15">
        <v>7.7681699369475155</v>
      </c>
      <c r="DB37" s="15">
        <v>-3.0471972999999934</v>
      </c>
      <c r="DC37" s="15">
        <v>-161.80122633081874</v>
      </c>
      <c r="DD37" s="15">
        <v>54.293098859999972</v>
      </c>
      <c r="DE37" s="15">
        <v>47.148722433450779</v>
      </c>
      <c r="DF37" s="15">
        <v>-246.43072130088876</v>
      </c>
      <c r="DG37" s="15">
        <v>-318.38597862312292</v>
      </c>
      <c r="DH37" s="15">
        <v>-323.4027420721867</v>
      </c>
      <c r="DI37" s="15">
        <f t="shared" si="7"/>
        <v>-1454.2377406466189</v>
      </c>
      <c r="DJ37" s="16"/>
      <c r="DK37" s="15">
        <v>14.990051930000005</v>
      </c>
      <c r="DL37" s="15">
        <v>66.064459760000005</v>
      </c>
      <c r="DM37" s="15">
        <v>169.30873791000002</v>
      </c>
      <c r="DN37" s="15">
        <v>-179.23348419336696</v>
      </c>
      <c r="DO37" s="15">
        <v>103.30784377159966</v>
      </c>
      <c r="DP37" s="15">
        <v>34.224918951953441</v>
      </c>
      <c r="DQ37" s="15">
        <v>-146.73930934846999</v>
      </c>
      <c r="DR37" s="15">
        <v>-11.194439600000024</v>
      </c>
      <c r="DS37" s="15">
        <v>108.20041749999997</v>
      </c>
      <c r="DT37" s="15">
        <v>285.33009354000006</v>
      </c>
      <c r="DU37" s="15">
        <v>76.537907069999989</v>
      </c>
      <c r="DV37" s="15">
        <v>-439.93463452999998</v>
      </c>
      <c r="DW37" s="15">
        <f t="shared" si="8"/>
        <v>80.862562761716219</v>
      </c>
      <c r="DX37" s="16"/>
      <c r="DY37" s="15">
        <v>27.859489000000011</v>
      </c>
      <c r="DZ37" s="15">
        <v>38.45249007237922</v>
      </c>
      <c r="EA37" s="15">
        <v>-19.592082929999933</v>
      </c>
      <c r="EB37" s="15">
        <v>68.276460239999977</v>
      </c>
      <c r="EC37" s="15">
        <v>-202.19699161871731</v>
      </c>
      <c r="ED37" s="15">
        <v>31.040376670000001</v>
      </c>
      <c r="EE37" s="15">
        <v>65.761405549999978</v>
      </c>
      <c r="EF37" s="15">
        <v>-85.436633603944401</v>
      </c>
      <c r="EG37" s="15">
        <v>-468.39311307999992</v>
      </c>
      <c r="EH37" s="15">
        <v>325.56856554000007</v>
      </c>
      <c r="EI37" s="15">
        <v>-502.38558582999991</v>
      </c>
      <c r="EJ37" s="15">
        <v>59.130054190000038</v>
      </c>
      <c r="EK37" s="15">
        <f t="shared" si="9"/>
        <v>-661.91556580028225</v>
      </c>
      <c r="EL37" s="16"/>
      <c r="EM37" s="15">
        <v>-29.000305787999991</v>
      </c>
      <c r="EN37" s="15">
        <v>-127.34238965999997</v>
      </c>
      <c r="EO37" s="15">
        <v>-308.95572169235078</v>
      </c>
      <c r="EP37" s="15"/>
      <c r="EQ37" s="15"/>
      <c r="ER37" s="15"/>
      <c r="ES37" s="15"/>
      <c r="ET37" s="15"/>
      <c r="EU37" s="15"/>
      <c r="EV37" s="15"/>
      <c r="EW37" s="15"/>
      <c r="EX37" s="15"/>
      <c r="EY37" s="15">
        <f t="shared" si="10"/>
        <v>-465.29841714035075</v>
      </c>
      <c r="EZ37" s="16"/>
    </row>
    <row r="38" spans="2:156" x14ac:dyDescent="0.25">
      <c r="B38" s="707" t="s">
        <v>691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f t="shared" si="0"/>
        <v>0</v>
      </c>
      <c r="P38" s="16"/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f t="shared" si="1"/>
        <v>0</v>
      </c>
      <c r="AD38" s="16"/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2"/>
        <v>0</v>
      </c>
      <c r="AR38" s="16"/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f t="shared" si="3"/>
        <v>0</v>
      </c>
      <c r="BF38" s="16"/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f t="shared" si="4"/>
        <v>0</v>
      </c>
      <c r="BT38" s="16"/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127.02194773000001</v>
      </c>
      <c r="CF38" s="15">
        <v>0</v>
      </c>
      <c r="CG38" s="15">
        <f t="shared" si="5"/>
        <v>127.02194773000001</v>
      </c>
      <c r="CH38" s="16"/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127.02194773000001</v>
      </c>
      <c r="CU38" s="15">
        <f t="shared" si="6"/>
        <v>127.02194773000001</v>
      </c>
      <c r="CV38" s="16"/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127.02194773000001</v>
      </c>
      <c r="DH38" s="15">
        <v>0</v>
      </c>
      <c r="DI38" s="15">
        <f t="shared" si="7"/>
        <v>127.02194773000001</v>
      </c>
      <c r="DJ38" s="16"/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127.02194772999999</v>
      </c>
      <c r="DV38" s="15">
        <v>0</v>
      </c>
      <c r="DW38" s="15">
        <f t="shared" si="8"/>
        <v>127.02194772999999</v>
      </c>
      <c r="DX38" s="16"/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127.02194773000001</v>
      </c>
      <c r="EJ38" s="15">
        <v>0</v>
      </c>
      <c r="EK38" s="15">
        <f t="shared" si="9"/>
        <v>127.02194773000001</v>
      </c>
      <c r="EL38" s="16"/>
      <c r="EM38" s="15">
        <v>0</v>
      </c>
      <c r="EN38" s="15">
        <v>0</v>
      </c>
      <c r="EO38" s="15">
        <v>0</v>
      </c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6"/>
    </row>
    <row r="39" spans="2:156" ht="17.25" x14ac:dyDescent="0.25">
      <c r="B39" s="707" t="s">
        <v>697</v>
      </c>
      <c r="C39" s="15">
        <v>-88.830316110000012</v>
      </c>
      <c r="D39" s="15">
        <v>-73.278761010000395</v>
      </c>
      <c r="E39" s="15">
        <v>-692.52901615999951</v>
      </c>
      <c r="F39" s="15">
        <v>-107.99633341000001</v>
      </c>
      <c r="G39" s="15">
        <v>-50.113605139999962</v>
      </c>
      <c r="H39" s="15">
        <v>-76.85112992024122</v>
      </c>
      <c r="I39" s="15">
        <v>-134.97521128</v>
      </c>
      <c r="J39" s="15">
        <v>-119.55173531999947</v>
      </c>
      <c r="K39" s="15">
        <v>-129.44818094999937</v>
      </c>
      <c r="L39" s="15">
        <v>-164.36024154000029</v>
      </c>
      <c r="M39" s="15">
        <v>-134.58065645000147</v>
      </c>
      <c r="N39" s="15">
        <v>-160.45859316599683</v>
      </c>
      <c r="O39" s="15">
        <f>+SUM(C39:N39)</f>
        <v>-1932.9737804562383</v>
      </c>
      <c r="P39" s="16"/>
      <c r="Q39" s="15">
        <v>-153.27260359000064</v>
      </c>
      <c r="R39" s="15">
        <v>-49.938695339999413</v>
      </c>
      <c r="S39" s="15">
        <v>-99.079946659999166</v>
      </c>
      <c r="T39" s="15">
        <v>-94.337854104004009</v>
      </c>
      <c r="U39" s="15">
        <v>-87.072284040000341</v>
      </c>
      <c r="V39" s="15">
        <v>-92.821013915995422</v>
      </c>
      <c r="W39" s="15">
        <v>-151.67446314673163</v>
      </c>
      <c r="X39" s="15">
        <v>-171.18503181000261</v>
      </c>
      <c r="Y39" s="15">
        <v>-150.09087708999704</v>
      </c>
      <c r="Z39" s="15">
        <v>-135.6453617599978</v>
      </c>
      <c r="AA39" s="15">
        <v>-125.2468625000032</v>
      </c>
      <c r="AB39" s="15">
        <v>-81.30061896563933</v>
      </c>
      <c r="AC39" s="15">
        <f>+SUM(Q39:AB39)</f>
        <v>-1391.6656129223707</v>
      </c>
      <c r="AD39" s="16"/>
      <c r="AE39" s="15">
        <v>-99.193916231286153</v>
      </c>
      <c r="AF39" s="15">
        <v>-73.801050530006023</v>
      </c>
      <c r="AG39" s="15">
        <v>-153.76837855999372</v>
      </c>
      <c r="AH39" s="15">
        <v>-67.970036720000422</v>
      </c>
      <c r="AI39" s="15">
        <v>-99.428131940000554</v>
      </c>
      <c r="AJ39" s="15">
        <v>-118.00330993999918</v>
      </c>
      <c r="AK39" s="15">
        <v>-149.68193345000029</v>
      </c>
      <c r="AL39" s="15">
        <v>-95.361600710000857</v>
      </c>
      <c r="AM39" s="15">
        <v>-121.86198843999819</v>
      </c>
      <c r="AN39" s="15">
        <v>-139.53099501000128</v>
      </c>
      <c r="AO39" s="15">
        <v>-79.814459939999779</v>
      </c>
      <c r="AP39" s="15">
        <v>-109.93001982113924</v>
      </c>
      <c r="AQ39" s="15">
        <f>+SUM(AE39:AP39)</f>
        <v>-1308.3458212924256</v>
      </c>
      <c r="AR39" s="16"/>
      <c r="AS39" s="15">
        <v>-66.121017970001247</v>
      </c>
      <c r="AT39" s="15">
        <v>-59.852988701043785</v>
      </c>
      <c r="AU39" s="15">
        <v>-51.574694439999405</v>
      </c>
      <c r="AV39" s="15">
        <v>-8.2689936999996405</v>
      </c>
      <c r="AW39" s="15">
        <v>-13.728039419995611</v>
      </c>
      <c r="AX39" s="15">
        <v>-4.3154513900042275</v>
      </c>
      <c r="AY39" s="15">
        <v>-54.99900228999806</v>
      </c>
      <c r="AZ39" s="15">
        <v>-47.371140140001643</v>
      </c>
      <c r="BA39" s="15">
        <v>-56.42970629000078</v>
      </c>
      <c r="BB39" s="15">
        <v>-44.986819520000012</v>
      </c>
      <c r="BC39" s="15">
        <v>-45.437908959999049</v>
      </c>
      <c r="BD39" s="15">
        <v>-34.176999410001002</v>
      </c>
      <c r="BE39" s="15">
        <f>+SUM(AS39:BD39)</f>
        <v>-487.26276223104458</v>
      </c>
      <c r="BF39" s="16"/>
      <c r="BG39" s="15">
        <v>-36.872108699999131</v>
      </c>
      <c r="BH39" s="15">
        <v>-39.313292210000213</v>
      </c>
      <c r="BI39" s="15">
        <v>-107.85662529000038</v>
      </c>
      <c r="BJ39" s="15">
        <v>-35.974244350002266</v>
      </c>
      <c r="BK39" s="15">
        <v>-69.397784609997615</v>
      </c>
      <c r="BL39" s="15">
        <v>-109.24169885675641</v>
      </c>
      <c r="BM39" s="15">
        <v>-64.988147548390572</v>
      </c>
      <c r="BN39" s="15">
        <v>-88.603035861610238</v>
      </c>
      <c r="BO39" s="15">
        <v>-68.978386251256296</v>
      </c>
      <c r="BP39" s="15">
        <v>-81.001114942309812</v>
      </c>
      <c r="BQ39" s="15">
        <v>-55.322537108390748</v>
      </c>
      <c r="BR39" s="15">
        <v>-5.4084942383914267</v>
      </c>
      <c r="BS39" s="15">
        <f>+SUM(BG39:BR39)</f>
        <v>-762.95746996710523</v>
      </c>
      <c r="BT39" s="16"/>
      <c r="BU39" s="15">
        <v>-41.323858746301681</v>
      </c>
      <c r="BV39" s="15">
        <v>-27.328407422435816</v>
      </c>
      <c r="BW39" s="15">
        <v>-43.502705274345544</v>
      </c>
      <c r="BX39" s="15">
        <v>-42.416604168391984</v>
      </c>
      <c r="BY39" s="15">
        <v>-79.78776571839029</v>
      </c>
      <c r="BZ39" s="15">
        <v>-53.241906298391768</v>
      </c>
      <c r="CA39" s="15">
        <v>-67.317901858390627</v>
      </c>
      <c r="CB39" s="15">
        <v>-75.296360848390862</v>
      </c>
      <c r="CC39" s="15">
        <v>-64.915108118391458</v>
      </c>
      <c r="CD39" s="15">
        <v>-72.292668818391917</v>
      </c>
      <c r="CE39" s="15">
        <v>-63.117063168389279</v>
      </c>
      <c r="CF39" s="15">
        <v>56.22433570112139</v>
      </c>
      <c r="CG39" s="15">
        <f>+SUM(BU39:CF39)</f>
        <v>-574.31601473908972</v>
      </c>
      <c r="CH39" s="16"/>
      <c r="CI39" s="15">
        <v>-42.419730827904516</v>
      </c>
      <c r="CJ39" s="15">
        <v>-33.031882538391699</v>
      </c>
      <c r="CK39" s="15">
        <v>-13.780606738389508</v>
      </c>
      <c r="CL39" s="15">
        <v>-29.914794948393421</v>
      </c>
      <c r="CM39" s="15">
        <v>-93.517939716639489</v>
      </c>
      <c r="CN39" s="15">
        <v>-92.760490350142959</v>
      </c>
      <c r="CO39" s="15">
        <v>-111.26513052838925</v>
      </c>
      <c r="CP39" s="15">
        <v>-35.787423866684264</v>
      </c>
      <c r="CQ39" s="15">
        <v>-59.777028560097108</v>
      </c>
      <c r="CR39" s="15">
        <v>-107.43916458839317</v>
      </c>
      <c r="CS39" s="15">
        <v>-60.323166725643659</v>
      </c>
      <c r="CT39" s="15">
        <v>-22.507473521364261</v>
      </c>
      <c r="CU39" s="15">
        <f>+SUM(CI39:CT39)</f>
        <v>-702.52483291043336</v>
      </c>
      <c r="CV39" s="16"/>
      <c r="CW39" s="15">
        <v>-52.373977808122788</v>
      </c>
      <c r="CX39" s="15">
        <v>-47.322292328392166</v>
      </c>
      <c r="CY39" s="15">
        <v>-5.8649778683886211</v>
      </c>
      <c r="CZ39" s="15">
        <v>120.36885426160836</v>
      </c>
      <c r="DA39" s="15">
        <v>49.228785701607251</v>
      </c>
      <c r="DB39" s="15">
        <v>-72.044520168390875</v>
      </c>
      <c r="DC39" s="15">
        <v>-65.186553058391894</v>
      </c>
      <c r="DD39" s="15">
        <v>10.401874881610865</v>
      </c>
      <c r="DE39" s="15">
        <v>-25.368773019831963</v>
      </c>
      <c r="DF39" s="15">
        <v>-15.571277881777917</v>
      </c>
      <c r="DG39" s="15">
        <v>41.943086175153951</v>
      </c>
      <c r="DH39" s="15">
        <v>36.602246898062901</v>
      </c>
      <c r="DI39" s="15">
        <f>+SUM(CW39:DH39)</f>
        <v>-25.187524215252893</v>
      </c>
      <c r="DJ39" s="16"/>
      <c r="DK39" s="15">
        <v>20.91875934609709</v>
      </c>
      <c r="DL39" s="15">
        <v>116.41917726000025</v>
      </c>
      <c r="DM39" s="15">
        <v>-18.611640344971477</v>
      </c>
      <c r="DN39" s="15">
        <v>-18.66940894704328</v>
      </c>
      <c r="DO39" s="15">
        <v>-17.30847709999955</v>
      </c>
      <c r="DP39" s="15">
        <v>-37.905288431552094</v>
      </c>
      <c r="DQ39" s="15">
        <v>-51.146485009830997</v>
      </c>
      <c r="DR39" s="15">
        <v>79.773468818032086</v>
      </c>
      <c r="DS39" s="15">
        <v>-36.051377951336804</v>
      </c>
      <c r="DT39" s="15">
        <v>-19.695194221593226</v>
      </c>
      <c r="DU39" s="15">
        <v>-8.8394424332856261</v>
      </c>
      <c r="DV39" s="15">
        <v>19.757125972266806</v>
      </c>
      <c r="DW39" s="15">
        <f>+SUM(DK39:DV39)</f>
        <v>28.641216956783182</v>
      </c>
      <c r="DX39" s="16"/>
      <c r="DY39" s="15">
        <v>-23.746929722907964</v>
      </c>
      <c r="DZ39" s="15">
        <v>-125.7005086270907</v>
      </c>
      <c r="EA39" s="15">
        <v>-123.12050941644588</v>
      </c>
      <c r="EB39" s="15">
        <v>-55.769806367035471</v>
      </c>
      <c r="EC39" s="15">
        <v>-109.95031610652262</v>
      </c>
      <c r="ED39" s="15">
        <v>-74.309398329997407</v>
      </c>
      <c r="EE39" s="15">
        <v>-60.959149143310754</v>
      </c>
      <c r="EF39" s="15">
        <v>-46.562074577821363</v>
      </c>
      <c r="EG39" s="15">
        <v>-51.828356750000239</v>
      </c>
      <c r="EH39" s="15">
        <v>-96.900211790001435</v>
      </c>
      <c r="EI39" s="15">
        <v>77.120559205855386</v>
      </c>
      <c r="EJ39" s="15">
        <v>-14.289989784721286</v>
      </c>
      <c r="EK39" s="15">
        <f>+SUM(DY39:EJ39)</f>
        <v>-706.01669140999957</v>
      </c>
      <c r="EL39" s="16"/>
      <c r="EM39" s="15">
        <v>-50.887092280306035</v>
      </c>
      <c r="EN39" s="15">
        <v>-41.051287144709306</v>
      </c>
      <c r="EO39" s="15">
        <v>-50.774608980001574</v>
      </c>
      <c r="EP39" s="15"/>
      <c r="EQ39" s="15"/>
      <c r="ER39" s="15"/>
      <c r="ES39" s="15"/>
      <c r="ET39" s="15"/>
      <c r="EU39" s="15"/>
      <c r="EV39" s="15"/>
      <c r="EW39" s="15"/>
      <c r="EX39" s="15"/>
      <c r="EY39" s="15">
        <f>+SUM(EM39:EX39)</f>
        <v>-142.71298840501692</v>
      </c>
      <c r="EZ39" s="16"/>
    </row>
    <row r="40" spans="2:156" x14ac:dyDescent="0.25">
      <c r="B40" s="692" t="s">
        <v>736</v>
      </c>
      <c r="C40" s="15">
        <v>-15.149999999999977</v>
      </c>
      <c r="D40" s="15">
        <v>0.65999999999996817</v>
      </c>
      <c r="E40" s="15">
        <v>-15.920000000000016</v>
      </c>
      <c r="F40" s="15">
        <v>-20.269999999999982</v>
      </c>
      <c r="G40" s="15">
        <v>-23.289999999999964</v>
      </c>
      <c r="H40" s="15">
        <v>12.990000000000009</v>
      </c>
      <c r="I40" s="15">
        <v>36.659999999999968</v>
      </c>
      <c r="J40" s="15">
        <v>62.510000000000048</v>
      </c>
      <c r="K40" s="15">
        <v>14.38999999999993</v>
      </c>
      <c r="L40" s="15">
        <v>32.160000000000025</v>
      </c>
      <c r="M40" s="15">
        <v>-68.930000000000007</v>
      </c>
      <c r="N40" s="15">
        <v>29.150000000000034</v>
      </c>
      <c r="O40" s="15">
        <f>+SUM(C40:N40)</f>
        <v>44.960000000000036</v>
      </c>
      <c r="P40" s="16"/>
      <c r="Q40" s="15">
        <v>19.139999999999986</v>
      </c>
      <c r="R40" s="15">
        <v>5.3199999999999932</v>
      </c>
      <c r="S40" s="15">
        <v>-21.319999999999993</v>
      </c>
      <c r="T40" s="15">
        <v>43.390000000000015</v>
      </c>
      <c r="U40" s="15">
        <v>17.189999999999998</v>
      </c>
      <c r="V40" s="15">
        <v>15.799999999999983</v>
      </c>
      <c r="W40" s="15">
        <v>-4.1799999999999784</v>
      </c>
      <c r="X40" s="15">
        <v>-61.789999999999992</v>
      </c>
      <c r="Y40" s="15">
        <v>4.5</v>
      </c>
      <c r="Z40" s="15">
        <v>8.7699999999999818</v>
      </c>
      <c r="AA40" s="15">
        <v>40.179999999999978</v>
      </c>
      <c r="AB40" s="15">
        <v>27.640000000000015</v>
      </c>
      <c r="AC40" s="15">
        <f>+SUM(Q40:AB40)</f>
        <v>94.639999999999986</v>
      </c>
      <c r="AD40" s="16"/>
      <c r="AE40" s="15">
        <v>31.609999999999985</v>
      </c>
      <c r="AF40" s="15">
        <v>-10.840000000000003</v>
      </c>
      <c r="AG40" s="15">
        <v>36.720000000000027</v>
      </c>
      <c r="AH40" s="15">
        <v>-17.920000000000016</v>
      </c>
      <c r="AI40" s="15">
        <v>21.980000000000004</v>
      </c>
      <c r="AJ40" s="15">
        <v>-18.480000000000004</v>
      </c>
      <c r="AK40" s="15">
        <v>15.969999999999999</v>
      </c>
      <c r="AL40" s="15">
        <v>22.58</v>
      </c>
      <c r="AM40" s="15">
        <v>10.060000000000002</v>
      </c>
      <c r="AN40" s="15">
        <v>-14.029999999999987</v>
      </c>
      <c r="AO40" s="15">
        <v>47.769999999999989</v>
      </c>
      <c r="AP40" s="15">
        <v>2.3999999999999986</v>
      </c>
      <c r="AQ40" s="15">
        <f>+SUM(AE40:AP40)</f>
        <v>127.82</v>
      </c>
      <c r="AR40" s="16"/>
      <c r="AS40" s="15">
        <v>2.0100000000000051</v>
      </c>
      <c r="AT40" s="15">
        <v>8.4899999999999949</v>
      </c>
      <c r="AU40" s="15">
        <v>-354.82</v>
      </c>
      <c r="AV40" s="15">
        <v>-3.0300000000000296</v>
      </c>
      <c r="AW40" s="15">
        <v>339.39000000000004</v>
      </c>
      <c r="AX40" s="15">
        <v>14</v>
      </c>
      <c r="AY40" s="15">
        <v>-4.43</v>
      </c>
      <c r="AZ40" s="15">
        <v>8.36</v>
      </c>
      <c r="BA40" s="15">
        <v>-14.759999999999998</v>
      </c>
      <c r="BB40" s="15">
        <v>3.2800000000000011</v>
      </c>
      <c r="BC40" s="15">
        <v>-22.119999999999997</v>
      </c>
      <c r="BD40" s="15">
        <v>28.059999999999995</v>
      </c>
      <c r="BE40" s="15">
        <f>+SUM(AS40:BD40)</f>
        <v>4.430000000000021</v>
      </c>
      <c r="BF40" s="16"/>
      <c r="BG40" s="15">
        <v>-14</v>
      </c>
      <c r="BH40" s="15">
        <v>4.8999999999999986</v>
      </c>
      <c r="BI40" s="15">
        <v>6.9899999999999949</v>
      </c>
      <c r="BJ40" s="15">
        <v>-13.929999999999993</v>
      </c>
      <c r="BK40" s="15">
        <v>-2.480000000000004</v>
      </c>
      <c r="BL40" s="15">
        <v>-4.9300000000000068</v>
      </c>
      <c r="BM40" s="15">
        <v>10.340000000000011</v>
      </c>
      <c r="BN40" s="15">
        <v>-4.1700000000000088</v>
      </c>
      <c r="BO40" s="15">
        <v>16.230000000000011</v>
      </c>
      <c r="BP40" s="15">
        <v>11.29</v>
      </c>
      <c r="BQ40" s="15">
        <v>-11.719999999999999</v>
      </c>
      <c r="BR40" s="15">
        <v>-33.929999999999993</v>
      </c>
      <c r="BS40" s="15">
        <f>+SUM(BG40:BR40)</f>
        <v>-35.409999999999989</v>
      </c>
      <c r="BT40" s="16"/>
      <c r="BU40" s="15">
        <v>-34.070000000000007</v>
      </c>
      <c r="BV40" s="15">
        <v>14.64</v>
      </c>
      <c r="BW40" s="15">
        <v>-18.919999999999987</v>
      </c>
      <c r="BX40" s="15">
        <v>-24.180000000000007</v>
      </c>
      <c r="BY40" s="15">
        <v>-10.010000000000019</v>
      </c>
      <c r="BZ40" s="15">
        <v>4.8799999999999955</v>
      </c>
      <c r="CA40" s="15">
        <v>9.8100000000000023</v>
      </c>
      <c r="CB40" s="15">
        <v>-4.1800000000000068</v>
      </c>
      <c r="CC40" s="15">
        <v>5.7400000000000091</v>
      </c>
      <c r="CD40" s="15">
        <v>4.8300000000000125</v>
      </c>
      <c r="CE40" s="15">
        <v>-21.240000000000009</v>
      </c>
      <c r="CF40" s="15">
        <v>6.9499999999999886</v>
      </c>
      <c r="CG40" s="15">
        <f>+SUM(BU40:CF40)</f>
        <v>-65.750000000000028</v>
      </c>
      <c r="CH40" s="16"/>
      <c r="CI40" s="15">
        <v>37.910000000000011</v>
      </c>
      <c r="CJ40" s="15">
        <v>-23.510000000000005</v>
      </c>
      <c r="CK40" s="15">
        <v>-18.569999999999993</v>
      </c>
      <c r="CL40" s="15">
        <v>-75.97999999999999</v>
      </c>
      <c r="CM40" s="15">
        <v>-30.989999999999952</v>
      </c>
      <c r="CN40" s="15">
        <v>73.629999999999967</v>
      </c>
      <c r="CO40" s="15">
        <v>-31.259999999999991</v>
      </c>
      <c r="CP40" s="15">
        <v>-29.390000000000043</v>
      </c>
      <c r="CQ40" s="15">
        <v>-17.579999999999956</v>
      </c>
      <c r="CR40" s="15">
        <v>9.5199999999999534</v>
      </c>
      <c r="CS40" s="15">
        <v>15.340000000000003</v>
      </c>
      <c r="CT40" s="15">
        <v>-35.669999999999959</v>
      </c>
      <c r="CU40" s="15">
        <f>+SUM(CI40:CT40)</f>
        <v>-126.54999999999995</v>
      </c>
      <c r="CV40" s="16"/>
      <c r="CW40" s="15">
        <v>22.079999999999956</v>
      </c>
      <c r="CX40" s="15">
        <v>-30.249999999999972</v>
      </c>
      <c r="CY40" s="15">
        <v>101.07999999999998</v>
      </c>
      <c r="CZ40" s="15">
        <v>11.97999999999999</v>
      </c>
      <c r="DA40" s="15">
        <v>-50.869999999999976</v>
      </c>
      <c r="DB40" s="15">
        <v>99.2</v>
      </c>
      <c r="DC40" s="15">
        <v>-15.280000000000015</v>
      </c>
      <c r="DD40" s="15">
        <v>-18.999999999999972</v>
      </c>
      <c r="DE40" s="15">
        <v>35.889999999999972</v>
      </c>
      <c r="DF40" s="15">
        <v>10.180000000000007</v>
      </c>
      <c r="DG40" s="15">
        <v>-12.61</v>
      </c>
      <c r="DH40" s="15">
        <v>22.11999999999999</v>
      </c>
      <c r="DI40" s="15">
        <f>+SUM(CW40:DH40)</f>
        <v>174.51999999999992</v>
      </c>
      <c r="DJ40" s="16"/>
      <c r="DK40" s="15">
        <v>-34.34999999999998</v>
      </c>
      <c r="DL40" s="15">
        <v>-19.670000000000016</v>
      </c>
      <c r="DM40" s="15">
        <v>-10.949999999999989</v>
      </c>
      <c r="DN40" s="15">
        <v>-56.77000000000001</v>
      </c>
      <c r="DO40" s="15">
        <v>-13.700806999999998</v>
      </c>
      <c r="DP40" s="15">
        <v>14.288212000000016</v>
      </c>
      <c r="DQ40" s="15">
        <v>-5.8718830000000253</v>
      </c>
      <c r="DR40" s="15">
        <v>-22.93141399999999</v>
      </c>
      <c r="DS40" s="15">
        <v>55.513978999999978</v>
      </c>
      <c r="DT40" s="15">
        <v>-27.636534000000012</v>
      </c>
      <c r="DU40" s="15">
        <v>2.7675620000000265</v>
      </c>
      <c r="DV40" s="15">
        <v>-94.077021999999971</v>
      </c>
      <c r="DW40" s="15">
        <f>+SUM(DK40:DV40)</f>
        <v>-213.38790699999998</v>
      </c>
      <c r="DX40" s="16"/>
      <c r="DY40" s="15">
        <v>-12.064432000000011</v>
      </c>
      <c r="DZ40" s="15">
        <v>-86.067735000000027</v>
      </c>
      <c r="EA40" s="15">
        <v>-33.407505999999955</v>
      </c>
      <c r="EB40" s="15">
        <v>-46.337587000000042</v>
      </c>
      <c r="EC40" s="15">
        <v>7.5695159999999646</v>
      </c>
      <c r="ED40" s="15">
        <v>-20.06493299999994</v>
      </c>
      <c r="EE40" s="15">
        <v>5.8477809999999977</v>
      </c>
      <c r="EF40" s="15">
        <v>-56.724137000000098</v>
      </c>
      <c r="EG40" s="15">
        <v>-85.337859999999864</v>
      </c>
      <c r="EH40" s="15">
        <v>-0.43858600000010028</v>
      </c>
      <c r="EI40" s="15">
        <v>-24.856926999999928</v>
      </c>
      <c r="EJ40" s="15">
        <v>-60.609045999999921</v>
      </c>
      <c r="EK40" s="15">
        <f>+SUM(DY40:EJ40)</f>
        <v>-412.49145199999992</v>
      </c>
      <c r="EL40" s="16"/>
      <c r="EM40" s="15">
        <v>-72.708542000000079</v>
      </c>
      <c r="EN40" s="15">
        <v>144.43507699999998</v>
      </c>
      <c r="EO40" s="15">
        <v>-0.40541600000005928</v>
      </c>
      <c r="EP40" s="15"/>
      <c r="EQ40" s="15"/>
      <c r="ER40" s="15"/>
      <c r="ES40" s="15"/>
      <c r="ET40" s="15"/>
      <c r="EU40" s="15"/>
      <c r="EV40" s="15"/>
      <c r="EW40" s="15"/>
      <c r="EX40" s="15"/>
      <c r="EY40" s="15">
        <f>+SUM(EM40:EX40)</f>
        <v>71.32111899999984</v>
      </c>
      <c r="EZ40" s="16"/>
    </row>
    <row r="41" spans="2:156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</row>
    <row r="42" spans="2:156" ht="15.75" x14ac:dyDescent="0.25">
      <c r="B42" s="693" t="s">
        <v>741</v>
      </c>
      <c r="C42" s="24">
        <v>-116.92701799999986</v>
      </c>
      <c r="D42" s="24">
        <v>39.76757299999997</v>
      </c>
      <c r="E42" s="24">
        <v>-63.584958999999913</v>
      </c>
      <c r="F42" s="24">
        <v>-32.12152100000003</v>
      </c>
      <c r="G42" s="24">
        <v>68.136638999999946</v>
      </c>
      <c r="H42" s="24">
        <v>-264.66541199999995</v>
      </c>
      <c r="I42" s="24">
        <v>34.372112999999899</v>
      </c>
      <c r="J42" s="24">
        <v>-336.15186300000005</v>
      </c>
      <c r="K42" s="24">
        <v>57.590144000000009</v>
      </c>
      <c r="L42" s="24">
        <v>185.6891619999999</v>
      </c>
      <c r="M42" s="24">
        <v>98.790718000000197</v>
      </c>
      <c r="N42" s="24">
        <v>228.07166200000006</v>
      </c>
      <c r="O42" s="24">
        <f>+SUM(C42:N42)</f>
        <v>-101.03276199999982</v>
      </c>
      <c r="P42" s="685"/>
      <c r="Q42" s="24">
        <v>-65.885267999999996</v>
      </c>
      <c r="R42" s="24">
        <v>-122.70999000000006</v>
      </c>
      <c r="S42" s="24">
        <v>332.91942299999994</v>
      </c>
      <c r="T42" s="24">
        <v>-130.16540799999996</v>
      </c>
      <c r="U42" s="24">
        <v>-98.233451000000059</v>
      </c>
      <c r="V42" s="24">
        <v>-130.85518200000013</v>
      </c>
      <c r="W42" s="24">
        <v>-111.635312</v>
      </c>
      <c r="X42" s="24">
        <v>187.48467700000015</v>
      </c>
      <c r="Y42" s="24">
        <v>-90.271063000000026</v>
      </c>
      <c r="Z42" s="24">
        <v>-176.55279299999995</v>
      </c>
      <c r="AA42" s="24">
        <v>-5.1866999999999734</v>
      </c>
      <c r="AB42" s="24">
        <v>339.75107200000002</v>
      </c>
      <c r="AC42" s="24">
        <f>+SUM(Q42:AB42)</f>
        <v>-71.339995000000044</v>
      </c>
      <c r="AD42" s="685"/>
      <c r="AE42" s="24">
        <v>-178.08023400000013</v>
      </c>
      <c r="AF42" s="24">
        <v>-68.83214600000008</v>
      </c>
      <c r="AG42" s="24">
        <v>79.194393000000105</v>
      </c>
      <c r="AH42" s="24">
        <v>-116.47864599999991</v>
      </c>
      <c r="AI42" s="24">
        <v>-130.7868860000001</v>
      </c>
      <c r="AJ42" s="24">
        <v>100.63115100000005</v>
      </c>
      <c r="AK42" s="24">
        <v>14.994878999999855</v>
      </c>
      <c r="AL42" s="24">
        <v>55.229900000000043</v>
      </c>
      <c r="AM42" s="24">
        <v>31.963868999999931</v>
      </c>
      <c r="AN42" s="24">
        <v>-47.437645999999859</v>
      </c>
      <c r="AO42" s="24">
        <v>-79.814202000000023</v>
      </c>
      <c r="AP42" s="24">
        <v>317.06422499999996</v>
      </c>
      <c r="AQ42" s="24">
        <f>+SUM(AE42:AP42)</f>
        <v>-22.351343000000156</v>
      </c>
      <c r="AR42" s="685"/>
      <c r="AS42" s="24">
        <v>-133.95810300000005</v>
      </c>
      <c r="AT42" s="24">
        <v>46.394556000000193</v>
      </c>
      <c r="AU42" s="24">
        <v>518.94401900000003</v>
      </c>
      <c r="AV42" s="24">
        <v>-195.46308700000003</v>
      </c>
      <c r="AW42" s="24">
        <v>-70.723836000000006</v>
      </c>
      <c r="AX42" s="24">
        <v>-202.8287039999999</v>
      </c>
      <c r="AY42" s="24">
        <v>-23.920444000000089</v>
      </c>
      <c r="AZ42" s="24">
        <v>-8.5285720000000538</v>
      </c>
      <c r="BA42" s="24">
        <v>72.270557000000053</v>
      </c>
      <c r="BB42" s="24">
        <v>-35.961745000000064</v>
      </c>
      <c r="BC42" s="24">
        <v>-95.809785999999917</v>
      </c>
      <c r="BD42" s="24">
        <v>246.81240600000001</v>
      </c>
      <c r="BE42" s="24">
        <f>+SUM(AS42:BD42)</f>
        <v>117.22726100000017</v>
      </c>
      <c r="BF42" s="685"/>
      <c r="BG42" s="24">
        <v>-155.43996200000015</v>
      </c>
      <c r="BH42" s="24">
        <v>-150.75754799999982</v>
      </c>
      <c r="BI42" s="24">
        <v>209.85958500000004</v>
      </c>
      <c r="BJ42" s="24">
        <v>-97.688858999999979</v>
      </c>
      <c r="BK42" s="24">
        <v>-184.83491900000013</v>
      </c>
      <c r="BL42" s="24">
        <v>48.009954999999991</v>
      </c>
      <c r="BM42" s="24">
        <v>-32.18392700000004</v>
      </c>
      <c r="BN42" s="24">
        <v>89.536368999999922</v>
      </c>
      <c r="BO42" s="24">
        <v>27.568832000000157</v>
      </c>
      <c r="BP42" s="24">
        <v>-123.33960300000012</v>
      </c>
      <c r="BQ42" s="24">
        <v>-145.44952499999999</v>
      </c>
      <c r="BR42" s="24">
        <v>206.30662000000007</v>
      </c>
      <c r="BS42" s="24">
        <f>+SUM(BG42:BR42)</f>
        <v>-308.41298200000006</v>
      </c>
      <c r="BT42" s="685"/>
      <c r="BU42" s="24">
        <v>97.120085000000017</v>
      </c>
      <c r="BV42" s="24">
        <v>-111.60709399999996</v>
      </c>
      <c r="BW42" s="24">
        <v>-46.750330000000076</v>
      </c>
      <c r="BX42" s="24">
        <v>-105.25600699999995</v>
      </c>
      <c r="BY42" s="24">
        <v>-458.95000800000003</v>
      </c>
      <c r="BZ42" s="24">
        <v>334.28795599999989</v>
      </c>
      <c r="CA42" s="24">
        <v>140.8603270000001</v>
      </c>
      <c r="CB42" s="24">
        <v>23.819590000000062</v>
      </c>
      <c r="CC42" s="24">
        <v>-15.036287000000129</v>
      </c>
      <c r="CD42" s="24">
        <v>50.482882000000245</v>
      </c>
      <c r="CE42" s="24">
        <v>-188.75881700000014</v>
      </c>
      <c r="CF42" s="24">
        <v>130.47637699999996</v>
      </c>
      <c r="CG42" s="24">
        <f>+SUM(BU42:CF42)</f>
        <v>-149.31132600000001</v>
      </c>
      <c r="CH42" s="685"/>
      <c r="CI42" s="24">
        <v>-245.05989799999998</v>
      </c>
      <c r="CJ42" s="24">
        <v>33.266975000000002</v>
      </c>
      <c r="CK42" s="24">
        <v>502.69414299999994</v>
      </c>
      <c r="CL42" s="24">
        <v>-302.76280099999985</v>
      </c>
      <c r="CM42" s="24">
        <v>-354.04609300000016</v>
      </c>
      <c r="CN42" s="24">
        <v>384.40836899999999</v>
      </c>
      <c r="CO42" s="24">
        <v>-260.55234999999993</v>
      </c>
      <c r="CP42" s="24">
        <v>-4.2863830000001144</v>
      </c>
      <c r="CQ42" s="24">
        <v>289.48008300000015</v>
      </c>
      <c r="CR42" s="24">
        <v>-91.624925000000076</v>
      </c>
      <c r="CS42" s="24">
        <v>36.802659000000176</v>
      </c>
      <c r="CT42" s="24">
        <v>362.07811599999991</v>
      </c>
      <c r="CU42" s="24">
        <f>+SUM(CI42:CT42)</f>
        <v>350.39789500000006</v>
      </c>
      <c r="CV42" s="685"/>
      <c r="CW42" s="24">
        <v>-359.73614800000018</v>
      </c>
      <c r="CX42" s="24">
        <v>324.98678300000017</v>
      </c>
      <c r="CY42" s="24">
        <v>-172.07619200000011</v>
      </c>
      <c r="CZ42" s="24">
        <v>75.36119900000017</v>
      </c>
      <c r="DA42" s="24">
        <v>-118.80552800000009</v>
      </c>
      <c r="DB42" s="24">
        <v>-107.80263799999989</v>
      </c>
      <c r="DC42" s="24">
        <v>134.32987000000003</v>
      </c>
      <c r="DD42" s="24">
        <v>149.91192299999989</v>
      </c>
      <c r="DE42" s="24">
        <v>118.77330900000004</v>
      </c>
      <c r="DF42" s="24">
        <v>-371.26240500000006</v>
      </c>
      <c r="DG42" s="24">
        <v>-475.44884199999979</v>
      </c>
      <c r="DH42" s="24">
        <v>399.30927699999984</v>
      </c>
      <c r="DI42" s="24">
        <f>+SUM(CW42:DH42)</f>
        <v>-402.45939199999998</v>
      </c>
      <c r="DJ42" s="685"/>
      <c r="DK42" s="24">
        <v>-134.75534500000003</v>
      </c>
      <c r="DL42" s="24">
        <v>-9.5241880000000947</v>
      </c>
      <c r="DM42" s="24">
        <v>44.99919900000009</v>
      </c>
      <c r="DN42" s="24">
        <v>6.5200129999998353</v>
      </c>
      <c r="DO42" s="24">
        <v>-291.86576999999988</v>
      </c>
      <c r="DP42" s="24">
        <v>-22.075568999999859</v>
      </c>
      <c r="DQ42" s="24">
        <v>31.103563999999778</v>
      </c>
      <c r="DR42" s="24">
        <v>113.04747799999996</v>
      </c>
      <c r="DS42" s="24">
        <v>-514.39560299999971</v>
      </c>
      <c r="DT42" s="24">
        <v>-454.75637100000017</v>
      </c>
      <c r="DU42" s="24">
        <v>-469.66843100000006</v>
      </c>
      <c r="DV42" s="24">
        <v>774.36299000000008</v>
      </c>
      <c r="DW42" s="24">
        <f>+SUM(DK42:DV42)</f>
        <v>-927.00803300000007</v>
      </c>
      <c r="DX42" s="685"/>
      <c r="DY42" s="24">
        <v>-260.22570700000006</v>
      </c>
      <c r="DZ42" s="24">
        <v>-77.117205000000013</v>
      </c>
      <c r="EA42" s="24">
        <v>301.33550199999991</v>
      </c>
      <c r="EB42" s="24">
        <v>-121.09996999999976</v>
      </c>
      <c r="EC42" s="24">
        <v>-85.554937000000336</v>
      </c>
      <c r="ED42" s="24">
        <v>-166.06562199999962</v>
      </c>
      <c r="EE42" s="24">
        <v>-153.13907100000006</v>
      </c>
      <c r="EF42" s="24">
        <v>228.8055330000002</v>
      </c>
      <c r="EG42" s="24">
        <v>314.68719299999975</v>
      </c>
      <c r="EH42" s="24">
        <v>-425.86568299999999</v>
      </c>
      <c r="EI42" s="24">
        <v>368.97373999999991</v>
      </c>
      <c r="EJ42" s="24">
        <v>293.5528752500004</v>
      </c>
      <c r="EK42" s="24">
        <f>+SUM(DY42:EJ42)</f>
        <v>218.28664825000033</v>
      </c>
      <c r="EL42" s="685"/>
      <c r="EM42" s="24">
        <v>41.942171799999869</v>
      </c>
      <c r="EN42" s="24">
        <v>198.31389166999975</v>
      </c>
      <c r="EO42" s="24">
        <v>414.50882903000024</v>
      </c>
      <c r="EP42" s="24"/>
      <c r="EQ42" s="24"/>
      <c r="ER42" s="24"/>
      <c r="ES42" s="24"/>
      <c r="ET42" s="24"/>
      <c r="EU42" s="24"/>
      <c r="EV42" s="24"/>
      <c r="EW42" s="24"/>
      <c r="EX42" s="24"/>
      <c r="EY42" s="24">
        <f>+SUM(EM42:EX42)</f>
        <v>654.76489249999986</v>
      </c>
      <c r="EZ42" s="685"/>
    </row>
    <row r="43" spans="2:156" x14ac:dyDescent="0.25">
      <c r="B43" s="114" t="s">
        <v>698</v>
      </c>
    </row>
    <row r="44" spans="2:156" x14ac:dyDescent="0.25">
      <c r="B44" s="114" t="s">
        <v>735</v>
      </c>
    </row>
    <row r="45" spans="2:156" ht="15.75" customHeight="1" x14ac:dyDescent="0.25">
      <c r="B45" s="114" t="s">
        <v>742</v>
      </c>
    </row>
  </sheetData>
  <mergeCells count="11">
    <mergeCell ref="C5:O5"/>
    <mergeCell ref="Q5:AC5"/>
    <mergeCell ref="AE5:AQ5"/>
    <mergeCell ref="AS5:BE5"/>
    <mergeCell ref="DK5:DW5"/>
    <mergeCell ref="DY5:EK5"/>
    <mergeCell ref="EM5:EY5"/>
    <mergeCell ref="BG5:BS5"/>
    <mergeCell ref="BU5:CG5"/>
    <mergeCell ref="CI5:CU5"/>
    <mergeCell ref="CW5:DI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ignoredErrors>
    <ignoredError sqref="C35:XFD4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4">
        <v>44440</v>
      </c>
      <c r="D5" s="775"/>
      <c r="E5" s="775"/>
      <c r="F5" s="774">
        <v>44531</v>
      </c>
      <c r="G5" s="775"/>
      <c r="H5" s="775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6">
        <v>2021</v>
      </c>
      <c r="D3" s="776"/>
      <c r="E3" s="776"/>
      <c r="F3" s="776"/>
      <c r="G3" s="776"/>
      <c r="H3" s="776"/>
      <c r="I3" s="776"/>
      <c r="J3" s="776"/>
      <c r="K3" s="776"/>
      <c r="L3" s="776"/>
      <c r="M3" s="776"/>
      <c r="N3" s="776"/>
      <c r="O3" s="777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78" t="e">
        <f>+E10+F10+J10+K10</f>
        <v>#REF!</v>
      </c>
      <c r="D11" s="779"/>
      <c r="E11" s="779"/>
      <c r="F11" s="779"/>
      <c r="G11" s="779"/>
      <c r="H11" s="779"/>
      <c r="I11" s="779"/>
      <c r="J11" s="779"/>
      <c r="K11" s="780"/>
      <c r="L11" s="778" t="e">
        <f>+L10+M10+N10</f>
        <v>#REF!</v>
      </c>
      <c r="M11" s="781"/>
      <c r="N11" s="782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6">
        <v>2022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7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78" t="e">
        <f>+E22+F22+J22+K22</f>
        <v>#REF!</v>
      </c>
      <c r="D23" s="779"/>
      <c r="E23" s="779"/>
      <c r="F23" s="779"/>
      <c r="G23" s="779"/>
      <c r="H23" s="779"/>
      <c r="I23" s="779"/>
      <c r="J23" s="779"/>
      <c r="K23" s="780"/>
      <c r="L23" s="778" t="e">
        <f>+L22+M22+N22</f>
        <v>#REF!</v>
      </c>
      <c r="M23" s="781"/>
      <c r="N23" s="782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3" t="s">
        <v>564</v>
      </c>
      <c r="EI1" s="783"/>
      <c r="EJ1" s="783"/>
      <c r="EK1" s="528"/>
      <c r="EL1" s="303"/>
      <c r="EN1" s="783" t="s">
        <v>563</v>
      </c>
      <c r="EO1" s="783"/>
      <c r="EP1" s="783"/>
      <c r="EQ1" s="783"/>
      <c r="ER1" s="783"/>
      <c r="ES1" s="783"/>
      <c r="ET1" s="783"/>
      <c r="EU1" s="412"/>
      <c r="EV1" s="412"/>
      <c r="EX1" s="783" t="s">
        <v>562</v>
      </c>
      <c r="EY1" s="783"/>
      <c r="EZ1" s="783"/>
      <c r="FA1" s="783"/>
      <c r="FB1" s="783"/>
      <c r="FC1" s="783"/>
      <c r="FD1" s="783"/>
      <c r="FE1" s="412"/>
      <c r="FF1" s="412"/>
      <c r="FH1" s="783" t="s">
        <v>561</v>
      </c>
      <c r="FI1" s="783"/>
      <c r="FJ1" s="783"/>
      <c r="FK1" s="783"/>
      <c r="FL1" s="783"/>
      <c r="FM1" s="783"/>
      <c r="FN1" s="783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701</v>
      </c>
      <c r="DT2" s="356" t="s">
        <v>701</v>
      </c>
      <c r="DU2" s="356" t="s">
        <v>701</v>
      </c>
      <c r="DV2" s="356" t="s">
        <v>702</v>
      </c>
      <c r="DW2" s="356" t="s">
        <v>702</v>
      </c>
      <c r="DX2" s="356" t="s">
        <v>702</v>
      </c>
      <c r="DY2" s="356" t="s">
        <v>703</v>
      </c>
      <c r="DZ2" s="356" t="s">
        <v>703</v>
      </c>
      <c r="EA2" s="356" t="s">
        <v>703</v>
      </c>
      <c r="EB2" s="356" t="s">
        <v>704</v>
      </c>
      <c r="EC2" s="356" t="s">
        <v>704</v>
      </c>
      <c r="ED2" s="356" t="s">
        <v>704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40"/>
      <c r="EJ1" s="303"/>
      <c r="EL1" s="783" t="s">
        <v>563</v>
      </c>
      <c r="EM1" s="783"/>
      <c r="EN1" s="783"/>
      <c r="EO1" s="783"/>
      <c r="EP1" s="783"/>
      <c r="EQ1" s="783"/>
      <c r="ER1" s="783"/>
      <c r="ES1" s="540"/>
      <c r="ET1" s="540"/>
      <c r="EV1" s="783" t="s">
        <v>562</v>
      </c>
      <c r="EW1" s="783"/>
      <c r="EX1" s="783"/>
      <c r="EY1" s="783"/>
      <c r="EZ1" s="783"/>
      <c r="FA1" s="783"/>
      <c r="FB1" s="783"/>
      <c r="FC1" s="540"/>
      <c r="FD1" s="540"/>
      <c r="FF1" s="783" t="s">
        <v>561</v>
      </c>
      <c r="FG1" s="783"/>
      <c r="FH1" s="783"/>
      <c r="FI1" s="783"/>
      <c r="FJ1" s="783"/>
      <c r="FK1" s="783"/>
      <c r="FL1" s="783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0"/>
      <c r="E4" s="790"/>
      <c r="F4" s="790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1"/>
      <c r="B5" s="464">
        <v>2020</v>
      </c>
      <c r="C5" s="465"/>
      <c r="D5" s="784">
        <v>2021</v>
      </c>
      <c r="E5" s="785"/>
      <c r="F5" s="786"/>
      <c r="G5" s="466"/>
      <c r="H5" s="465"/>
      <c r="I5" s="465"/>
      <c r="J5" s="784" t="s">
        <v>569</v>
      </c>
      <c r="K5" s="785"/>
      <c r="L5" s="785"/>
      <c r="M5" s="785"/>
      <c r="N5" s="785"/>
      <c r="O5" s="786"/>
      <c r="P5" s="466"/>
      <c r="Q5" s="784" t="s">
        <v>570</v>
      </c>
      <c r="R5" s="785"/>
      <c r="S5" s="785"/>
      <c r="T5" s="785"/>
      <c r="U5" s="786"/>
      <c r="V5" s="465"/>
      <c r="W5" s="787" t="s">
        <v>611</v>
      </c>
      <c r="X5" s="788"/>
      <c r="Y5" s="788"/>
      <c r="Z5" s="789"/>
      <c r="AA5" s="465"/>
      <c r="AB5" s="784" t="s">
        <v>608</v>
      </c>
      <c r="AC5" s="785"/>
      <c r="AD5" s="785"/>
      <c r="AE5" s="785"/>
      <c r="AF5" s="786"/>
      <c r="AG5" s="466"/>
      <c r="AH5" s="784" t="s">
        <v>610</v>
      </c>
      <c r="AI5" s="785"/>
      <c r="AJ5" s="785"/>
      <c r="AK5" s="785"/>
      <c r="AL5" s="786"/>
      <c r="AM5" s="466"/>
      <c r="AN5" s="784" t="s">
        <v>617</v>
      </c>
      <c r="AO5" s="785"/>
      <c r="AP5" s="785"/>
      <c r="AQ5" s="785"/>
      <c r="AR5" s="786"/>
      <c r="AS5" s="465"/>
      <c r="AT5" s="465"/>
    </row>
    <row r="6" spans="1:46" ht="28.5" customHeight="1" x14ac:dyDescent="0.25">
      <c r="A6" s="792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3" t="s">
        <v>564</v>
      </c>
      <c r="EG1" s="783"/>
      <c r="EH1" s="783"/>
      <c r="EI1" s="528"/>
      <c r="EK1" s="793" t="s">
        <v>574</v>
      </c>
      <c r="EL1" s="793"/>
      <c r="EM1" s="793"/>
      <c r="EN1" s="793"/>
      <c r="EO1" s="793"/>
      <c r="EP1" s="793"/>
      <c r="EQ1" s="793"/>
      <c r="ER1" s="793"/>
      <c r="ES1" s="793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4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7" t="s">
        <v>619</v>
      </c>
      <c r="C3" s="795"/>
      <c r="D3" s="798"/>
      <c r="E3" s="797" t="s">
        <v>665</v>
      </c>
      <c r="F3" s="795"/>
      <c r="G3" s="798"/>
      <c r="H3" s="795" t="s">
        <v>666</v>
      </c>
      <c r="I3" s="795"/>
      <c r="J3" s="796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3" t="s">
        <v>564</v>
      </c>
      <c r="DU1" s="783"/>
      <c r="DV1" s="783"/>
      <c r="DX1" s="793" t="s">
        <v>574</v>
      </c>
      <c r="DY1" s="793"/>
      <c r="DZ1" s="793"/>
      <c r="EA1" s="793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4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4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4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4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799" t="s">
        <v>390</v>
      </c>
      <c r="C20" s="799"/>
      <c r="D20" s="799"/>
      <c r="E20" s="799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45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2" t="s">
        <v>251</v>
      </c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163"/>
      <c r="Q2" s="163"/>
      <c r="R2" s="164"/>
    </row>
    <row r="3" spans="1:18" ht="8.25" customHeight="1" x14ac:dyDescent="0.25">
      <c r="A3" s="163"/>
      <c r="B3" s="163"/>
      <c r="C3" s="800"/>
      <c r="D3" s="801"/>
      <c r="E3" s="801"/>
      <c r="F3" s="801"/>
      <c r="G3" s="801"/>
      <c r="H3" s="801"/>
      <c r="I3" s="801"/>
      <c r="J3" s="801"/>
      <c r="K3" s="801"/>
      <c r="L3" s="801"/>
      <c r="M3" s="801"/>
      <c r="N3" s="801"/>
      <c r="O3" s="801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2" t="s">
        <v>269</v>
      </c>
      <c r="C25" s="801"/>
      <c r="D25" s="801"/>
      <c r="E25" s="801"/>
      <c r="F25" s="801"/>
      <c r="G25" s="801"/>
      <c r="H25" s="801"/>
      <c r="I25" s="801"/>
      <c r="J25" s="801"/>
      <c r="K25" s="801"/>
      <c r="L25" s="801"/>
      <c r="M25" s="801"/>
      <c r="N25" s="801"/>
      <c r="O25" s="801"/>
      <c r="P25" s="163"/>
      <c r="Q25" s="163"/>
      <c r="R25" s="164"/>
    </row>
    <row r="26" spans="1:19" ht="14.25" customHeight="1" x14ac:dyDescent="0.25">
      <c r="A26" s="163"/>
      <c r="B26" s="800" t="s">
        <v>270</v>
      </c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2" t="s">
        <v>275</v>
      </c>
      <c r="C54" s="801"/>
      <c r="D54" s="801"/>
      <c r="E54" s="801"/>
      <c r="F54" s="801"/>
      <c r="G54" s="801"/>
      <c r="H54" s="801"/>
      <c r="I54" s="801"/>
      <c r="J54" s="801"/>
      <c r="K54" s="801"/>
      <c r="L54" s="801"/>
      <c r="M54" s="801"/>
      <c r="N54" s="801"/>
      <c r="O54" s="801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0" t="s">
        <v>276</v>
      </c>
      <c r="C56" s="801"/>
      <c r="D56" s="801"/>
      <c r="E56" s="801"/>
      <c r="F56" s="801"/>
      <c r="G56" s="801"/>
      <c r="H56" s="801"/>
      <c r="I56" s="801"/>
      <c r="J56" s="801"/>
      <c r="K56" s="801"/>
      <c r="L56" s="801"/>
      <c r="M56" s="801"/>
      <c r="N56" s="801"/>
      <c r="O56" s="801"/>
      <c r="P56" s="163"/>
      <c r="Q56" s="163"/>
      <c r="R56" s="164"/>
    </row>
    <row r="57" spans="1:18" ht="12.75" hidden="1" customHeight="1" x14ac:dyDescent="0.25">
      <c r="A57" s="163"/>
      <c r="B57" s="163"/>
      <c r="C57" s="800"/>
      <c r="D57" s="801"/>
      <c r="E57" s="801"/>
      <c r="F57" s="801"/>
      <c r="G57" s="801"/>
      <c r="H57" s="801"/>
      <c r="I57" s="801"/>
      <c r="J57" s="801"/>
      <c r="K57" s="801"/>
      <c r="L57" s="801"/>
      <c r="M57" s="801"/>
      <c r="N57" s="801"/>
      <c r="O57" s="801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3" t="s">
        <v>402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</row>
    <row r="2" spans="1:17" x14ac:dyDescent="0.25">
      <c r="B2" s="803" t="s">
        <v>113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4" t="s">
        <v>438</v>
      </c>
      <c r="D5" s="804"/>
      <c r="E5" s="804"/>
      <c r="F5" s="804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Jessica Alexandra</cp:lastModifiedBy>
  <dcterms:created xsi:type="dcterms:W3CDTF">2020-08-01T14:22:58Z</dcterms:created>
  <dcterms:modified xsi:type="dcterms:W3CDTF">2023-07-03T14:27:00Z</dcterms:modified>
</cp:coreProperties>
</file>