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8_{951E1259-2995-4BCF-8EA5-4A2C47AE7D7D}" xr6:coauthVersionLast="36" xr6:coauthVersionMax="36" xr10:uidLastSave="{00000000-0000-0000-0000-000000000000}"/>
  <bookViews>
    <workbookView xWindow="0" yWindow="0" windowWidth="19200" windowHeight="5895" tabRatio="700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10" i="92" l="1"/>
  <c r="EW8" i="92" s="1"/>
  <c r="EW18" i="92" s="1"/>
  <c r="EV35" i="92"/>
  <c r="EW21" i="92"/>
  <c r="EW35" i="92"/>
  <c r="EV21" i="92"/>
  <c r="EV10" i="92"/>
  <c r="EV8" i="92" s="1"/>
  <c r="EV18" i="92" s="1"/>
  <c r="EV20" i="91" l="1"/>
  <c r="EW20" i="91"/>
  <c r="EW33" i="91"/>
  <c r="EV33" i="91"/>
  <c r="EY42" i="91" l="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EY35" i="91" l="1"/>
  <c r="EY26" i="91"/>
  <c r="EY27" i="91"/>
  <c r="EY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ES20" i="91"/>
  <c r="ET20" i="91"/>
  <c r="EQ20" i="91"/>
  <c r="EU20" i="91"/>
  <c r="EP20" i="91"/>
  <c r="DY33" i="91"/>
  <c r="EO20" i="91"/>
  <c r="EN20" i="91"/>
  <c r="ER20" i="91"/>
  <c r="DZ33" i="91"/>
  <c r="DV33" i="91"/>
  <c r="EC20" i="91"/>
  <c r="DN33" i="91"/>
  <c r="EF33" i="91"/>
  <c r="EG20" i="91"/>
  <c r="EE33" i="91"/>
  <c r="ED20" i="91"/>
  <c r="EG33" i="91"/>
  <c r="EM33" i="91"/>
  <c r="EC33" i="91"/>
  <c r="EB33" i="91"/>
  <c r="EI20" i="91"/>
  <c r="EA20" i="91"/>
  <c r="EJ20" i="91"/>
  <c r="EB20" i="91"/>
  <c r="EH20" i="91"/>
  <c r="DZ20" i="91"/>
  <c r="EF20" i="91"/>
  <c r="EE20" i="91"/>
  <c r="DO20" i="91"/>
  <c r="DU33" i="91"/>
  <c r="DM33" i="91"/>
  <c r="DV20" i="91"/>
  <c r="DN20" i="91"/>
  <c r="DL33" i="91"/>
  <c r="DU20" i="91"/>
  <c r="DM20" i="91"/>
  <c r="DY20" i="91"/>
  <c r="DT20" i="91"/>
  <c r="DL20" i="91"/>
  <c r="DR33" i="91"/>
  <c r="DQ33" i="91"/>
  <c r="DP33" i="91"/>
  <c r="DS20" i="91"/>
  <c r="DO33" i="91"/>
  <c r="DP20" i="91"/>
  <c r="DR20" i="91"/>
  <c r="DQ20" i="91"/>
  <c r="EM20" i="91" l="1"/>
  <c r="EY20" i="91" s="1"/>
  <c r="EY33" i="91"/>
  <c r="DC33" i="91" l="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F20" i="91"/>
  <c r="CX20" i="91"/>
  <c r="DE20" i="91"/>
  <c r="CJ33" i="91"/>
  <c r="DD20" i="91"/>
  <c r="DC20" i="91"/>
  <c r="DG20" i="91"/>
  <c r="CY20" i="91"/>
  <c r="DB20" i="91"/>
  <c r="DK20" i="91"/>
  <c r="DA20" i="91"/>
  <c r="DH20" i="91"/>
  <c r="CZ20" i="91"/>
  <c r="CM20" i="91"/>
  <c r="CS33" i="91"/>
  <c r="CK33" i="91"/>
  <c r="CQ20" i="91"/>
  <c r="CW20" i="91"/>
  <c r="AL33" i="91"/>
  <c r="CB33" i="91"/>
  <c r="CF33" i="91"/>
  <c r="CP33" i="91"/>
  <c r="BQ33" i="91"/>
  <c r="CO33" i="91"/>
  <c r="CN33" i="91"/>
  <c r="CO20" i="91"/>
  <c r="CM33" i="91"/>
  <c r="CN20" i="91"/>
  <c r="CT20" i="91"/>
  <c r="CL20" i="91"/>
  <c r="CS20" i="91"/>
  <c r="CK20" i="91"/>
  <c r="CR20" i="91"/>
  <c r="CJ20" i="91"/>
  <c r="CP20" i="91"/>
  <c r="BI33" i="91"/>
  <c r="BU33" i="91"/>
  <c r="BK20" i="91"/>
  <c r="CD20" i="91"/>
  <c r="CE20" i="91"/>
  <c r="CA33" i="91"/>
  <c r="BZ33" i="91"/>
  <c r="CC33" i="91"/>
  <c r="CI33" i="91"/>
  <c r="BY33" i="91"/>
  <c r="CA20" i="91"/>
  <c r="BX33" i="91"/>
  <c r="BW20" i="91"/>
  <c r="BW33" i="91"/>
  <c r="CC20" i="91"/>
  <c r="CD33" i="91"/>
  <c r="BV33" i="91"/>
  <c r="CB20" i="91"/>
  <c r="BV20" i="91"/>
  <c r="BZ20" i="91"/>
  <c r="CI20" i="91"/>
  <c r="BY20" i="91"/>
  <c r="CF20" i="91"/>
  <c r="BX20" i="91"/>
  <c r="BO20" i="91"/>
  <c r="BU20" i="91"/>
  <c r="BP33" i="91"/>
  <c r="BH33" i="91"/>
  <c r="BN33" i="91"/>
  <c r="BL20" i="91"/>
  <c r="BP20" i="91"/>
  <c r="BH20" i="91"/>
  <c r="AM33" i="91"/>
  <c r="AS33" i="91"/>
  <c r="AM20" i="91"/>
  <c r="BM33" i="91"/>
  <c r="BL33" i="91"/>
  <c r="BK33" i="91"/>
  <c r="BR33" i="91"/>
  <c r="BJ33" i="91"/>
  <c r="BR20" i="91"/>
  <c r="BJ20" i="91"/>
  <c r="BN20" i="91"/>
  <c r="BQ20" i="91"/>
  <c r="BI20" i="91"/>
  <c r="BM20" i="91"/>
  <c r="BA33" i="91"/>
  <c r="AX33" i="91"/>
  <c r="BG33" i="91"/>
  <c r="AP33" i="91"/>
  <c r="AW33" i="91"/>
  <c r="BC20" i="91"/>
  <c r="AU20" i="91"/>
  <c r="BD33" i="91"/>
  <c r="AV33" i="91"/>
  <c r="BC33" i="91"/>
  <c r="AU33" i="91"/>
  <c r="BB33" i="91"/>
  <c r="AT33" i="91"/>
  <c r="BD20" i="91"/>
  <c r="AV20" i="91"/>
  <c r="AY20" i="91"/>
  <c r="AZ33" i="91"/>
  <c r="BB20" i="91"/>
  <c r="AT20" i="91"/>
  <c r="AY33" i="91"/>
  <c r="BA20" i="91"/>
  <c r="BG20" i="91"/>
  <c r="AW20" i="91"/>
  <c r="AZ20" i="91"/>
  <c r="AX20" i="91"/>
  <c r="AH33" i="91"/>
  <c r="AO33" i="91"/>
  <c r="AG33" i="91"/>
  <c r="AP20" i="91"/>
  <c r="AH20" i="91"/>
  <c r="AS20" i="91"/>
  <c r="AN33" i="91"/>
  <c r="AF33" i="91"/>
  <c r="AO20" i="91"/>
  <c r="AG20" i="91"/>
  <c r="AI20" i="91"/>
  <c r="AK33" i="91"/>
  <c r="AJ33" i="91"/>
  <c r="AK20" i="91"/>
  <c r="AI33" i="91"/>
  <c r="AN20" i="91"/>
  <c r="AF20" i="91"/>
  <c r="AL20" i="91"/>
  <c r="AJ20" i="91"/>
  <c r="AB33" i="91" l="1"/>
  <c r="T33" i="91"/>
  <c r="Y33" i="91"/>
  <c r="AA33" i="91"/>
  <c r="S33" i="91"/>
  <c r="Z33" i="91"/>
  <c r="R33" i="91"/>
  <c r="V33" i="91"/>
  <c r="AE33" i="91"/>
  <c r="U33" i="91"/>
  <c r="Y20" i="91"/>
  <c r="Y10" i="91"/>
  <c r="U20" i="91"/>
  <c r="U10" i="91"/>
  <c r="AB20" i="91"/>
  <c r="T20" i="91"/>
  <c r="X10" i="91"/>
  <c r="AB10" i="91"/>
  <c r="T10" i="91"/>
  <c r="AE20" i="91"/>
  <c r="X33" i="91"/>
  <c r="AA20" i="91"/>
  <c r="S20" i="91"/>
  <c r="W10" i="91"/>
  <c r="AA10" i="91"/>
  <c r="S10" i="91"/>
  <c r="W33" i="91"/>
  <c r="Z20" i="91"/>
  <c r="R20" i="91"/>
  <c r="V20" i="91"/>
  <c r="V10" i="91"/>
  <c r="Z10" i="91"/>
  <c r="R10" i="91"/>
  <c r="X20" i="91"/>
  <c r="W20" i="91"/>
  <c r="V8" i="91" l="1"/>
  <c r="V17" i="91" s="1"/>
  <c r="U8" i="91"/>
  <c r="U17" i="91" s="1"/>
  <c r="Z19" i="91"/>
  <c r="AB19" i="91"/>
  <c r="AA19" i="91"/>
  <c r="R19" i="91"/>
  <c r="U19" i="91"/>
  <c r="S19" i="91"/>
  <c r="V19" i="91"/>
  <c r="Y8" i="91"/>
  <c r="Y17" i="91" s="1"/>
  <c r="W19" i="91"/>
  <c r="T8" i="91"/>
  <c r="T17" i="91" s="1"/>
  <c r="X19" i="91"/>
  <c r="S8" i="91"/>
  <c r="S17" i="91" s="1"/>
  <c r="AB8" i="91"/>
  <c r="AB17" i="91" s="1"/>
  <c r="Y19" i="91"/>
  <c r="R8" i="91"/>
  <c r="R17" i="91" s="1"/>
  <c r="AA8" i="91"/>
  <c r="AA17" i="91" s="1"/>
  <c r="X8" i="91"/>
  <c r="X17" i="91" s="1"/>
  <c r="Z8" i="91"/>
  <c r="Z17" i="91" s="1"/>
  <c r="W8" i="91"/>
  <c r="W17" i="91" s="1"/>
  <c r="T19" i="91"/>
  <c r="H33" i="91" l="1"/>
  <c r="K33" i="91"/>
  <c r="Q33" i="91"/>
  <c r="G10" i="91"/>
  <c r="G8" i="91" s="1"/>
  <c r="G17" i="91" s="1"/>
  <c r="L33" i="91"/>
  <c r="J33" i="91"/>
  <c r="Q10" i="91"/>
  <c r="I20" i="91"/>
  <c r="M20" i="91"/>
  <c r="E20" i="9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0" i="91"/>
  <c r="K8" i="91" s="1"/>
  <c r="K17" i="91" s="1"/>
  <c r="I33" i="91"/>
  <c r="M33" i="91"/>
  <c r="E33" i="91"/>
  <c r="N20" i="91"/>
  <c r="F20" i="91"/>
  <c r="N10" i="91"/>
  <c r="N8" i="91" s="1"/>
  <c r="N17" i="91" s="1"/>
  <c r="F10" i="91"/>
  <c r="F8" i="91" s="1"/>
  <c r="F17" i="91" s="1"/>
  <c r="G20" i="91"/>
  <c r="D33" i="91"/>
  <c r="Q20" i="91"/>
  <c r="J20" i="91"/>
  <c r="L20" i="91"/>
  <c r="D20" i="91"/>
  <c r="C10" i="91"/>
  <c r="C33" i="91"/>
  <c r="C20" i="91" l="1"/>
  <c r="Q8" i="91"/>
  <c r="Q17" i="91" s="1"/>
  <c r="H19" i="91"/>
  <c r="K19" i="91"/>
  <c r="F19" i="91"/>
  <c r="J19" i="91"/>
  <c r="D19" i="91"/>
  <c r="L19" i="91"/>
  <c r="N19" i="91"/>
  <c r="E19" i="91"/>
  <c r="Q19" i="91"/>
  <c r="AC19" i="91" s="1"/>
  <c r="M19" i="91"/>
  <c r="G19" i="91"/>
  <c r="I19" i="91"/>
  <c r="C8" i="91"/>
  <c r="C19" i="91" l="1"/>
  <c r="O19" i="91" s="1"/>
  <c r="C17" i="91"/>
  <c r="EY42" i="93" l="1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L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AI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S35" i="92"/>
  <c r="EJ35" i="92"/>
  <c r="EI35" i="92"/>
  <c r="EB35" i="92"/>
  <c r="EA35" i="92"/>
  <c r="DR35" i="92"/>
  <c r="DH35" i="92"/>
  <c r="DG35" i="92"/>
  <c r="CZ35" i="92"/>
  <c r="CY35" i="92"/>
  <c r="CP35" i="92"/>
  <c r="CO35" i="92"/>
  <c r="CF35" i="92"/>
  <c r="CE35" i="92"/>
  <c r="BX35" i="92"/>
  <c r="BW35" i="92"/>
  <c r="BN35" i="92"/>
  <c r="BM35" i="92"/>
  <c r="BD35" i="92"/>
  <c r="BC35" i="92"/>
  <c r="AV35" i="92"/>
  <c r="AU35" i="92"/>
  <c r="AL35" i="92"/>
  <c r="AK35" i="92"/>
  <c r="AB35" i="92"/>
  <c r="AA35" i="92"/>
  <c r="T35" i="92"/>
  <c r="S35" i="92"/>
  <c r="J35" i="92"/>
  <c r="I35" i="92"/>
  <c r="EO34" i="92"/>
  <c r="ER34" i="92" s="1"/>
  <c r="EU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ET35" i="92" l="1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AW17" i="93" s="1"/>
  <c r="BG9" i="93"/>
  <c r="BG8" i="93" s="1"/>
  <c r="BO9" i="93"/>
  <c r="BO8" i="93" s="1"/>
  <c r="BO17" i="93" s="1"/>
  <c r="BY9" i="93"/>
  <c r="BY8" i="93" s="1"/>
  <c r="BY17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BL17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K8" i="93" s="1"/>
  <c r="K17" i="93" s="1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L17" i="93" s="1"/>
  <c r="CT9" i="93"/>
  <c r="CT8" i="93" s="1"/>
  <c r="CT17" i="93" s="1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G17" i="93" s="1"/>
  <c r="EU19" i="93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A17" i="93" s="1"/>
  <c r="ES9" i="93"/>
  <c r="ES8" i="93" s="1"/>
  <c r="ES17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EV9" i="93"/>
  <c r="EV8" i="93" s="1"/>
  <c r="EV17" i="93" s="1"/>
  <c r="BQ19" i="93"/>
  <c r="T19" i="93"/>
  <c r="J9" i="93"/>
  <c r="J8" i="93" s="1"/>
  <c r="J17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U17" i="93" s="1"/>
  <c r="EW9" i="93"/>
  <c r="EW8" i="93" s="1"/>
  <c r="EW17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BW8" i="93" s="1"/>
  <c r="BW17" i="93" s="1"/>
  <c r="CE9" i="93"/>
  <c r="CE8" i="93" s="1"/>
  <c r="CE17" i="93" s="1"/>
  <c r="CO9" i="93"/>
  <c r="CO8" i="93" s="1"/>
  <c r="CO17" i="93" s="1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B8" i="93" s="1"/>
  <c r="DB17" i="93" s="1"/>
  <c r="DL9" i="93"/>
  <c r="DL8" i="93" s="1"/>
  <c r="DL17" i="93" s="1"/>
  <c r="DT9" i="93"/>
  <c r="DT8" i="93" s="1"/>
  <c r="DT17" i="93" s="1"/>
  <c r="AB19" i="93"/>
  <c r="BN19" i="93"/>
  <c r="CZ19" i="93"/>
  <c r="DP19" i="93"/>
  <c r="ER19" i="93"/>
  <c r="W9" i="93"/>
  <c r="W8" i="93" s="1"/>
  <c r="W17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B8" i="93" s="1"/>
  <c r="BB17" i="93" s="1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AC29" i="92"/>
  <c r="BE29" i="92"/>
  <c r="CG29" i="92"/>
  <c r="DI30" i="92"/>
  <c r="EK30" i="92"/>
  <c r="EY30" i="92"/>
  <c r="AQ32" i="92"/>
  <c r="CG32" i="92"/>
  <c r="DI32" i="92"/>
  <c r="AC7" i="91"/>
  <c r="AQ12" i="91"/>
  <c r="CU13" i="91"/>
  <c r="AC28" i="91"/>
  <c r="EK28" i="91"/>
  <c r="CG29" i="91"/>
  <c r="AC30" i="91"/>
  <c r="BE30" i="91"/>
  <c r="BE7" i="93"/>
  <c r="DW14" i="93"/>
  <c r="O11" i="93"/>
  <c r="DW11" i="93"/>
  <c r="EY11" i="93"/>
  <c r="CG9" i="91"/>
  <c r="AC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O7" i="92"/>
  <c r="AQ7" i="92"/>
  <c r="CG7" i="92"/>
  <c r="CU7" i="92"/>
  <c r="DW7" i="92"/>
  <c r="EY7" i="92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S7" i="92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AC7" i="92"/>
  <c r="BE7" i="92"/>
  <c r="EK7" i="92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DI7" i="92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BS36" i="92"/>
  <c r="BS31" i="92"/>
  <c r="AC36" i="92"/>
  <c r="EK36" i="92"/>
  <c r="CU36" i="92"/>
  <c r="CU31" i="92"/>
  <c r="C35" i="92"/>
  <c r="DK35" i="92"/>
  <c r="BU35" i="92"/>
  <c r="AE35" i="92"/>
  <c r="EM35" i="92"/>
  <c r="AF17" i="93"/>
  <c r="AN17" i="93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W10" i="93"/>
  <c r="DK9" i="93"/>
  <c r="EY10" i="93"/>
  <c r="EM9" i="93"/>
  <c r="EU9" i="93"/>
  <c r="EU8" i="93" s="1"/>
  <c r="EU17" i="93" s="1"/>
  <c r="CG11" i="93"/>
  <c r="DI11" i="93"/>
  <c r="EY13" i="93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34" i="92" l="1"/>
  <c r="BS35" i="92"/>
  <c r="AC35" i="92"/>
  <c r="EK35" i="92"/>
  <c r="BE35" i="92"/>
  <c r="CG35" i="92"/>
  <c r="CE10" i="92"/>
  <c r="CE8" i="92" s="1"/>
  <c r="CE18" i="92" s="1"/>
  <c r="F10" i="92"/>
  <c r="F8" i="92" s="1"/>
  <c r="F18" i="92" s="1"/>
  <c r="CM10" i="92"/>
  <c r="CM8" i="92" s="1"/>
  <c r="CM18" i="92" s="1"/>
  <c r="V10" i="92"/>
  <c r="V8" i="92" s="1"/>
  <c r="V18" i="92" s="1"/>
  <c r="EC10" i="92"/>
  <c r="EC8" i="92" s="1"/>
  <c r="EC18" i="92" s="1"/>
  <c r="BL10" i="92"/>
  <c r="BL8" i="92" s="1"/>
  <c r="BL18" i="92" s="1"/>
  <c r="BR10" i="92"/>
  <c r="BR8" i="92" s="1"/>
  <c r="BR18" i="92" s="1"/>
  <c r="EJ10" i="92"/>
  <c r="EJ8" i="92" s="1"/>
  <c r="EJ18" i="92" s="1"/>
  <c r="BQ10" i="92"/>
  <c r="BQ8" i="92" s="1"/>
  <c r="BQ18" i="92" s="1"/>
  <c r="DA10" i="92"/>
  <c r="DA8" i="92" s="1"/>
  <c r="DA18" i="92" s="1"/>
  <c r="BG10" i="92"/>
  <c r="K10" i="92"/>
  <c r="K8" i="92" s="1"/>
  <c r="K18" i="92" s="1"/>
  <c r="AT10" i="92"/>
  <c r="AT8" i="92" s="1"/>
  <c r="AT18" i="92" s="1"/>
  <c r="DP10" i="92"/>
  <c r="DP8" i="92" s="1"/>
  <c r="DP18" i="92" s="1"/>
  <c r="AH10" i="92"/>
  <c r="AH8" i="92" s="1"/>
  <c r="AH18" i="92" s="1"/>
  <c r="Q10" i="92"/>
  <c r="EN10" i="92"/>
  <c r="EN8" i="92" s="1"/>
  <c r="EN18" i="92" s="1"/>
  <c r="BW10" i="92"/>
  <c r="BW8" i="92" s="1"/>
  <c r="BW18" i="92" s="1"/>
  <c r="CD10" i="92"/>
  <c r="CD8" i="92" s="1"/>
  <c r="CD18" i="92" s="1"/>
  <c r="M10" i="92"/>
  <c r="M8" i="92" s="1"/>
  <c r="M18" i="92" s="1"/>
  <c r="DT10" i="92"/>
  <c r="DT8" i="92" s="1"/>
  <c r="DT18" i="92" s="1"/>
  <c r="BC10" i="92"/>
  <c r="BC8" i="92" s="1"/>
  <c r="BC18" i="92" s="1"/>
  <c r="BJ10" i="92"/>
  <c r="BJ8" i="92" s="1"/>
  <c r="BJ18" i="92" s="1"/>
  <c r="EB10" i="92"/>
  <c r="EB8" i="92" s="1"/>
  <c r="EB18" i="92" s="1"/>
  <c r="BI10" i="92"/>
  <c r="BI8" i="92" s="1"/>
  <c r="BI18" i="92" s="1"/>
  <c r="CQ10" i="92"/>
  <c r="CQ8" i="92" s="1"/>
  <c r="CQ18" i="92" s="1"/>
  <c r="DZ10" i="92"/>
  <c r="DZ8" i="92" s="1"/>
  <c r="DZ18" i="92" s="1"/>
  <c r="AK10" i="92"/>
  <c r="AK8" i="92" s="1"/>
  <c r="AK18" i="92" s="1"/>
  <c r="AY10" i="92"/>
  <c r="AY8" i="92" s="1"/>
  <c r="AY18" i="92" s="1"/>
  <c r="DF10" i="92"/>
  <c r="DF8" i="92" s="1"/>
  <c r="DF18" i="92" s="1"/>
  <c r="EE10" i="92"/>
  <c r="EE8" i="92" s="1"/>
  <c r="EE18" i="92" s="1"/>
  <c r="BN10" i="92"/>
  <c r="BN8" i="92" s="1"/>
  <c r="BN18" i="92" s="1"/>
  <c r="EU10" i="92"/>
  <c r="EU8" i="92" s="1"/>
  <c r="EU18" i="92" s="1"/>
  <c r="BV10" i="92"/>
  <c r="BV8" i="92" s="1"/>
  <c r="BV18" i="92" s="1"/>
  <c r="E10" i="92"/>
  <c r="E8" i="92" s="1"/>
  <c r="E18" i="92" s="1"/>
  <c r="DL10" i="92"/>
  <c r="DL8" i="92" s="1"/>
  <c r="DL18" i="92" s="1"/>
  <c r="AU10" i="92"/>
  <c r="AU8" i="92" s="1"/>
  <c r="AU18" i="92" s="1"/>
  <c r="AZ10" i="92"/>
  <c r="AZ8" i="92" s="1"/>
  <c r="AZ18" i="92" s="1"/>
  <c r="DS10" i="92"/>
  <c r="DS8" i="92" s="1"/>
  <c r="DS18" i="92" s="1"/>
  <c r="X10" i="92"/>
  <c r="X8" i="92" s="1"/>
  <c r="X18" i="92" s="1"/>
  <c r="DQ10" i="92"/>
  <c r="DQ8" i="92" s="1"/>
  <c r="DQ18" i="92" s="1"/>
  <c r="AA10" i="92"/>
  <c r="AA8" i="92" s="1"/>
  <c r="AA18" i="92" s="1"/>
  <c r="CX10" i="92"/>
  <c r="CX8" i="92" s="1"/>
  <c r="CX18" i="92" s="1"/>
  <c r="EQ10" i="92"/>
  <c r="EQ8" i="92" s="1"/>
  <c r="EQ18" i="92" s="1"/>
  <c r="DV10" i="92"/>
  <c r="DV8" i="92" s="1"/>
  <c r="DV18" i="92" s="1"/>
  <c r="AW10" i="92"/>
  <c r="AW8" i="92" s="1"/>
  <c r="AW18" i="92" s="1"/>
  <c r="EM10" i="92"/>
  <c r="EM8" i="92" s="1"/>
  <c r="EM18" i="92" s="1"/>
  <c r="BM10" i="92"/>
  <c r="BM8" i="92" s="1"/>
  <c r="BM18" i="92" s="1"/>
  <c r="DC10" i="92"/>
  <c r="DC8" i="92" s="1"/>
  <c r="DC18" i="92" s="1"/>
  <c r="AL10" i="92"/>
  <c r="AL8" i="92" s="1"/>
  <c r="AL18" i="92" s="1"/>
  <c r="DK10" i="92"/>
  <c r="ES10" i="92"/>
  <c r="ES8" i="92" s="1"/>
  <c r="ES18" i="92" s="1"/>
  <c r="DH10" i="92"/>
  <c r="DH8" i="92" s="1"/>
  <c r="DH18" i="92" s="1"/>
  <c r="EF10" i="92"/>
  <c r="EF8" i="92" s="1"/>
  <c r="EF18" i="92" s="1"/>
  <c r="S10" i="92"/>
  <c r="S8" i="92" s="1"/>
  <c r="S18" i="92" s="1"/>
  <c r="DG10" i="92"/>
  <c r="DG8" i="92" s="1"/>
  <c r="DG18" i="92" s="1"/>
  <c r="AJ10" i="92"/>
  <c r="AJ8" i="92" s="1"/>
  <c r="AJ18" i="92" s="1"/>
  <c r="EG10" i="92"/>
  <c r="EG8" i="92" s="1"/>
  <c r="EG18" i="92" s="1"/>
  <c r="DN10" i="92"/>
  <c r="DN8" i="92" s="1"/>
  <c r="DN18" i="92" s="1"/>
  <c r="AN10" i="92"/>
  <c r="AN8" i="92" s="1"/>
  <c r="AN18" i="92" s="1"/>
  <c r="ED10" i="92"/>
  <c r="ED8" i="92" s="1"/>
  <c r="ED18" i="92" s="1"/>
  <c r="BD10" i="92"/>
  <c r="BD8" i="92" s="1"/>
  <c r="BD18" i="92" s="1"/>
  <c r="CT10" i="92"/>
  <c r="CT8" i="92" s="1"/>
  <c r="CT18" i="92" s="1"/>
  <c r="U10" i="92"/>
  <c r="U8" i="92" s="1"/>
  <c r="U18" i="92" s="1"/>
  <c r="AI10" i="92"/>
  <c r="AI8" i="92" s="1"/>
  <c r="AI18" i="92" s="1"/>
  <c r="DB10" i="92"/>
  <c r="DB8" i="92" s="1"/>
  <c r="DB18" i="92" s="1"/>
  <c r="G10" i="92"/>
  <c r="G8" i="92" s="1"/>
  <c r="G18" i="92" s="1"/>
  <c r="EI10" i="92"/>
  <c r="EI8" i="92" s="1"/>
  <c r="EI18" i="92" s="1"/>
  <c r="AX10" i="92"/>
  <c r="AX8" i="92" s="1"/>
  <c r="AX18" i="92" s="1"/>
  <c r="CZ10" i="92"/>
  <c r="CZ8" i="92" s="1"/>
  <c r="CZ18" i="92" s="1"/>
  <c r="J10" i="92"/>
  <c r="J8" i="92" s="1"/>
  <c r="J18" i="92" s="1"/>
  <c r="CY10" i="92"/>
  <c r="CY8" i="92" s="1"/>
  <c r="CY18" i="92" s="1"/>
  <c r="Z10" i="92"/>
  <c r="Z8" i="92" s="1"/>
  <c r="Z18" i="92" s="1"/>
  <c r="DY10" i="92"/>
  <c r="DY8" i="92" s="1"/>
  <c r="DE10" i="92"/>
  <c r="DE8" i="92" s="1"/>
  <c r="DE18" i="92" s="1"/>
  <c r="AF10" i="92"/>
  <c r="AF8" i="92" s="1"/>
  <c r="AF18" i="92" s="1"/>
  <c r="DU10" i="92"/>
  <c r="DU8" i="92" s="1"/>
  <c r="DU18" i="92" s="1"/>
  <c r="AV10" i="92"/>
  <c r="AV8" i="92" s="1"/>
  <c r="AV18" i="92" s="1"/>
  <c r="CL10" i="92"/>
  <c r="CL8" i="92" s="1"/>
  <c r="CL18" i="92" s="1"/>
  <c r="L10" i="92"/>
  <c r="L8" i="92" s="1"/>
  <c r="L18" i="92" s="1"/>
  <c r="CS10" i="92"/>
  <c r="CS8" i="92" s="1"/>
  <c r="CS18" i="92" s="1"/>
  <c r="CR10" i="92"/>
  <c r="CR8" i="92" s="1"/>
  <c r="CR18" i="92" s="1"/>
  <c r="EA10" i="92"/>
  <c r="EA8" i="92" s="1"/>
  <c r="EA18" i="92" s="1"/>
  <c r="AO10" i="92"/>
  <c r="AO8" i="92" s="1"/>
  <c r="AO18" i="92" s="1"/>
  <c r="CF10" i="92"/>
  <c r="CF8" i="92" s="1"/>
  <c r="CF18" i="92" s="1"/>
  <c r="DO10" i="92"/>
  <c r="DO8" i="92" s="1"/>
  <c r="DO18" i="92" s="1"/>
  <c r="CP10" i="92"/>
  <c r="CP8" i="92" s="1"/>
  <c r="CP18" i="92" s="1"/>
  <c r="CO10" i="92"/>
  <c r="CO8" i="92" s="1"/>
  <c r="CO18" i="92" s="1"/>
  <c r="H10" i="92"/>
  <c r="H8" i="92" s="1"/>
  <c r="H18" i="92" s="1"/>
  <c r="EP10" i="92"/>
  <c r="EP8" i="92" s="1"/>
  <c r="EP18" i="92" s="1"/>
  <c r="BK10" i="92"/>
  <c r="BK8" i="92" s="1"/>
  <c r="BK18" i="92" s="1"/>
  <c r="CW10" i="92"/>
  <c r="W10" i="92"/>
  <c r="W8" i="92" s="1"/>
  <c r="W18" i="92" s="1"/>
  <c r="DM10" i="92"/>
  <c r="DM8" i="92" s="1"/>
  <c r="DM18" i="92" s="1"/>
  <c r="AM10" i="92"/>
  <c r="AM8" i="92" s="1"/>
  <c r="AM18" i="92" s="1"/>
  <c r="CC10" i="92"/>
  <c r="CC8" i="92" s="1"/>
  <c r="CC18" i="92" s="1"/>
  <c r="D10" i="92"/>
  <c r="D8" i="92" s="1"/>
  <c r="D18" i="92" s="1"/>
  <c r="CK10" i="92"/>
  <c r="CK8" i="92" s="1"/>
  <c r="CK18" i="92" s="1"/>
  <c r="CJ10" i="92"/>
  <c r="CJ8" i="92" s="1"/>
  <c r="CJ18" i="92" s="1"/>
  <c r="DR10" i="92"/>
  <c r="DR8" i="92" s="1"/>
  <c r="DR18" i="92" s="1"/>
  <c r="AG10" i="92"/>
  <c r="AG8" i="92" s="1"/>
  <c r="AG18" i="92" s="1"/>
  <c r="ER10" i="92"/>
  <c r="ER8" i="92" s="1"/>
  <c r="ER18" i="92" s="1"/>
  <c r="BX10" i="92"/>
  <c r="BX8" i="92" s="1"/>
  <c r="BX18" i="92" s="1"/>
  <c r="AB10" i="92"/>
  <c r="AB8" i="92" s="1"/>
  <c r="AB18" i="92" s="1"/>
  <c r="EO10" i="92"/>
  <c r="EO8" i="92" s="1"/>
  <c r="EO18" i="92" s="1"/>
  <c r="R10" i="92"/>
  <c r="R8" i="92" s="1"/>
  <c r="R18" i="92" s="1"/>
  <c r="BP10" i="92"/>
  <c r="BP8" i="92" s="1"/>
  <c r="BP18" i="92" s="1"/>
  <c r="BY10" i="92"/>
  <c r="BY8" i="92" s="1"/>
  <c r="BY18" i="92" s="1"/>
  <c r="I10" i="92"/>
  <c r="I8" i="92" s="1"/>
  <c r="I18" i="92" s="1"/>
  <c r="CB10" i="92"/>
  <c r="CB8" i="92" s="1"/>
  <c r="CB18" i="92" s="1"/>
  <c r="BA10" i="92"/>
  <c r="BA8" i="92" s="1"/>
  <c r="BA18" i="92" s="1"/>
  <c r="CN10" i="92"/>
  <c r="CN8" i="92" s="1"/>
  <c r="CN18" i="92" s="1"/>
  <c r="N10" i="92"/>
  <c r="N8" i="92" s="1"/>
  <c r="N18" i="92" s="1"/>
  <c r="DD10" i="92"/>
  <c r="DD8" i="92" s="1"/>
  <c r="DD18" i="92" s="1"/>
  <c r="ET10" i="92"/>
  <c r="ET8" i="92" s="1"/>
  <c r="ET18" i="92" s="1"/>
  <c r="CA10" i="92"/>
  <c r="CA8" i="92" s="1"/>
  <c r="CA18" i="92" s="1"/>
  <c r="BZ10" i="92"/>
  <c r="BZ8" i="92" s="1"/>
  <c r="BZ18" i="92" s="1"/>
  <c r="EH10" i="92"/>
  <c r="EH8" i="92" s="1"/>
  <c r="EH18" i="92" s="1"/>
  <c r="BO10" i="92"/>
  <c r="BO8" i="92" s="1"/>
  <c r="BO18" i="92" s="1"/>
  <c r="T10" i="92"/>
  <c r="T8" i="92" s="1"/>
  <c r="T18" i="92" s="1"/>
  <c r="BB10" i="92"/>
  <c r="BB8" i="92" s="1"/>
  <c r="BB18" i="92" s="1"/>
  <c r="BH10" i="92"/>
  <c r="BH8" i="92" s="1"/>
  <c r="BH18" i="92" s="1"/>
  <c r="AP10" i="92"/>
  <c r="AP8" i="92" s="1"/>
  <c r="AP18" i="92" s="1"/>
  <c r="Y10" i="92"/>
  <c r="Y8" i="92" s="1"/>
  <c r="Y1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CW8" i="92"/>
  <c r="EK9" i="93"/>
  <c r="DY8" i="93"/>
  <c r="DI19" i="93"/>
  <c r="CU19" i="93"/>
  <c r="CG9" i="93"/>
  <c r="CU9" i="93"/>
  <c r="CU17" i="93"/>
  <c r="DW17" i="92"/>
  <c r="BS17" i="92"/>
  <c r="CG33" i="91"/>
  <c r="CU20" i="91"/>
  <c r="O26" i="91"/>
  <c r="DI33" i="91"/>
  <c r="BU17" i="93"/>
  <c r="CG8" i="93"/>
  <c r="AE10" i="92"/>
  <c r="AJ34" i="92"/>
  <c r="AI20" i="92"/>
  <c r="BU20" i="92"/>
  <c r="CG21" i="92"/>
  <c r="EB20" i="92"/>
  <c r="BE34" i="92"/>
  <c r="AT20" i="92"/>
  <c r="EK17" i="92"/>
  <c r="O17" i="92"/>
  <c r="BG17" i="93"/>
  <c r="BS8" i="93"/>
  <c r="CW17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BG8" i="92"/>
  <c r="AC17" i="91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DK8" i="92"/>
  <c r="AC26" i="91"/>
  <c r="CG20" i="91"/>
  <c r="CY34" i="92" l="1"/>
  <c r="DW10" i="92"/>
  <c r="EY10" i="92"/>
  <c r="AC10" i="92"/>
  <c r="O10" i="92"/>
  <c r="EY8" i="92"/>
  <c r="EK10" i="92"/>
  <c r="BS10" i="92"/>
  <c r="Q8" i="92"/>
  <c r="Q18" i="92" s="1"/>
  <c r="DI10" i="92"/>
  <c r="C8" i="92"/>
  <c r="DI20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BG18" i="92"/>
  <c r="BS8" i="92"/>
  <c r="EK19" i="93"/>
  <c r="Q17" i="93"/>
  <c r="AC8" i="93"/>
  <c r="AQ20" i="91"/>
  <c r="DI17" i="93"/>
  <c r="AK34" i="92"/>
  <c r="AJ20" i="92"/>
  <c r="EK20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BS17" i="93"/>
  <c r="AQ10" i="92"/>
  <c r="AE8" i="92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AC8" i="92" l="1"/>
  <c r="O8" i="92"/>
  <c r="C18" i="92"/>
  <c r="AC18" i="92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I34" i="92"/>
  <c r="H20" i="92"/>
  <c r="AQ17" i="93"/>
  <c r="CP34" i="92"/>
  <c r="CO20" i="92"/>
  <c r="BE17" i="93"/>
  <c r="O18" i="92" l="1"/>
  <c r="EG34" i="92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V20" i="92" s="1"/>
  <c r="EP20" i="92"/>
  <c r="ET34" i="92"/>
  <c r="EW34" i="92" s="1"/>
  <c r="EW20" i="92" s="1"/>
  <c r="EQ20" i="92"/>
  <c r="DH34" i="92"/>
  <c r="DG20" i="92"/>
  <c r="ES20" i="92" l="1"/>
  <c r="DH20" i="92"/>
  <c r="DI34" i="92"/>
  <c r="BQ34" i="92"/>
  <c r="BP20" i="92"/>
  <c r="ET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W8" i="85"/>
  <c r="EW16" i="85" s="1"/>
  <c r="EN8" i="85"/>
  <c r="EP8" i="85"/>
  <c r="EQ8" i="85"/>
  <c r="ER8" i="85"/>
  <c r="ES8" i="85"/>
  <c r="ET8" i="85"/>
  <c r="EU8" i="85"/>
  <c r="EV8" i="85"/>
  <c r="EV16" i="85" s="1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N30" i="85"/>
  <c r="EO30" i="85"/>
  <c r="EP30" i="85"/>
  <c r="EQ30" i="85"/>
  <c r="ER30" i="85"/>
  <c r="ES30" i="85"/>
  <c r="ET30" i="85"/>
  <c r="EU30" i="85"/>
  <c r="EV30" i="85"/>
  <c r="EW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W35" i="85"/>
  <c r="EW32" i="85" s="1"/>
  <c r="EW17" i="85" s="1"/>
  <c r="EO35" i="85"/>
  <c r="EO32" i="85" s="1"/>
  <c r="EO17" i="85" s="1"/>
  <c r="EY42" i="85"/>
  <c r="EQ35" i="85"/>
  <c r="EQ32" i="85" s="1"/>
  <c r="ES35" i="85"/>
  <c r="ET16" i="85"/>
  <c r="ES16" i="85"/>
  <c r="EU35" i="85"/>
  <c r="ET35" i="85"/>
  <c r="ET32" i="85" s="1"/>
  <c r="ET17" i="85" s="1"/>
  <c r="EN16" i="85"/>
  <c r="ER35" i="85"/>
  <c r="EU16" i="85"/>
  <c r="EP35" i="85"/>
  <c r="EK42" i="85"/>
  <c r="ER16" i="85"/>
  <c r="EV35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EU32" i="85"/>
  <c r="EU17" i="85" s="1"/>
  <c r="W17" i="85"/>
  <c r="EN32" i="85"/>
  <c r="EN17" i="85" s="1"/>
  <c r="CW32" i="85"/>
  <c r="EV32" i="85"/>
  <c r="EV17" i="85" s="1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DK17" i="85" l="1"/>
  <c r="BG17" i="85"/>
  <c r="C17" i="85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V35" i="84"/>
  <c r="EV32" i="84" s="1"/>
  <c r="EN35" i="84"/>
  <c r="EN32" i="84" s="1"/>
  <c r="ER35" i="84"/>
  <c r="ER32" i="84" s="1"/>
  <c r="EK40" i="84"/>
  <c r="EY40" i="84"/>
  <c r="EF35" i="84"/>
  <c r="EF32" i="84" s="1"/>
  <c r="EU35" i="84"/>
  <c r="EU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P19" i="84"/>
  <c r="EP18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W19" i="84"/>
  <c r="EW18" i="84" s="1"/>
  <c r="EO19" i="84"/>
  <c r="EO18" i="84" s="1"/>
  <c r="EW10" i="84"/>
  <c r="EW8" i="84" s="1"/>
  <c r="EW16" i="84" s="1"/>
  <c r="EO10" i="84"/>
  <c r="EO8" i="84" s="1"/>
  <c r="EO16" i="84" s="1"/>
  <c r="EP35" i="84"/>
  <c r="EP32" i="84" s="1"/>
  <c r="EV19" i="84"/>
  <c r="EV18" i="84" s="1"/>
  <c r="EN19" i="84"/>
  <c r="EN18" i="84" s="1"/>
  <c r="EV10" i="84"/>
  <c r="EV8" i="84" s="1"/>
  <c r="EV16" i="84" s="1"/>
  <c r="EN10" i="84"/>
  <c r="EN8" i="84" s="1"/>
  <c r="EN16" i="84" s="1"/>
  <c r="EW35" i="84"/>
  <c r="EW32" i="84" s="1"/>
  <c r="EO35" i="84"/>
  <c r="EO32" i="84" s="1"/>
  <c r="EU19" i="84"/>
  <c r="EU18" i="84" s="1"/>
  <c r="EU10" i="84"/>
  <c r="EU8" i="84" s="1"/>
  <c r="EU16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DK17" i="84" s="1"/>
  <c r="CI32" i="84"/>
  <c r="CI17" i="84" s="1"/>
  <c r="DY32" i="84"/>
  <c r="CW32" i="84"/>
  <c r="EV17" i="84"/>
  <c r="EW17" i="84"/>
  <c r="ES17" i="84"/>
  <c r="EN17" i="84"/>
  <c r="CX17" i="84"/>
  <c r="EA17" i="84"/>
  <c r="EF17" i="84"/>
  <c r="ER17" i="84"/>
  <c r="ET17" i="84"/>
  <c r="EE17" i="84"/>
  <c r="EP17" i="84"/>
  <c r="EU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Y17" i="84" l="1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EY43" i="91" l="1"/>
  <c r="O43" i="91" l="1"/>
  <c r="AQ43" i="91"/>
  <c r="AC43" i="91"/>
  <c r="BE43" i="91"/>
  <c r="DW43" i="91" l="1"/>
  <c r="DI43" i="91" l="1"/>
  <c r="CG43" i="91" l="1"/>
  <c r="CU43" i="91"/>
  <c r="BS43" i="91"/>
  <c r="O40" i="91" l="1"/>
  <c r="EY40" i="91"/>
  <c r="BS40" i="91" l="1"/>
  <c r="EK40" i="91"/>
  <c r="CG40" i="91"/>
  <c r="CU40" i="91"/>
  <c r="BE40" i="91"/>
  <c r="AC40" i="91"/>
  <c r="DI40" i="91"/>
  <c r="DW40" i="91"/>
  <c r="AQ40" i="91" l="1"/>
  <c r="EK43" i="91" l="1"/>
  <c r="CU39" i="91" l="1"/>
  <c r="DW39" i="91"/>
  <c r="EK39" i="91"/>
  <c r="O39" i="91"/>
  <c r="DI39" i="91"/>
  <c r="CG39" i="91"/>
  <c r="EY39" i="91"/>
  <c r="AQ39" i="91"/>
  <c r="BE39" i="91"/>
  <c r="BS39" i="91"/>
  <c r="AC39" i="91"/>
  <c r="EO19" i="91" l="1"/>
  <c r="EO10" i="91"/>
  <c r="EO8" i="91" s="1"/>
  <c r="EO17" i="91" s="1"/>
  <c r="ER19" i="91"/>
  <c r="ER10" i="91"/>
  <c r="ER8" i="91" s="1"/>
  <c r="ER17" i="91" s="1"/>
  <c r="ES19" i="91"/>
  <c r="ES10" i="91"/>
  <c r="ES8" i="91" s="1"/>
  <c r="ES17" i="91" s="1"/>
  <c r="EP19" i="91"/>
  <c r="EP10" i="91"/>
  <c r="EP8" i="91" s="1"/>
  <c r="EP17" i="91" s="1"/>
  <c r="EW19" i="91"/>
  <c r="EW10" i="91"/>
  <c r="EW8" i="91" s="1"/>
  <c r="EW17" i="91" s="1"/>
  <c r="ET19" i="91"/>
  <c r="ET10" i="91"/>
  <c r="ET8" i="91" s="1"/>
  <c r="ET17" i="91" s="1"/>
  <c r="EN19" i="91"/>
  <c r="EN10" i="91"/>
  <c r="EN8" i="91" s="1"/>
  <c r="EN17" i="91" s="1"/>
  <c r="EQ19" i="91"/>
  <c r="EQ10" i="91"/>
  <c r="EQ8" i="91" s="1"/>
  <c r="EQ17" i="91" s="1"/>
  <c r="EV19" i="91" l="1"/>
  <c r="EV10" i="91"/>
  <c r="EV8" i="91" s="1"/>
  <c r="EV17" i="91" s="1"/>
  <c r="EU10" i="91"/>
  <c r="EU8" i="91" s="1"/>
  <c r="EU17" i="91" s="1"/>
  <c r="EU19" i="91"/>
  <c r="EJ19" i="91" l="1"/>
  <c r="EJ10" i="91"/>
  <c r="EJ8" i="91" s="1"/>
  <c r="EJ17" i="91" s="1"/>
  <c r="EA19" i="91"/>
  <c r="EA10" i="91"/>
  <c r="EA8" i="91" s="1"/>
  <c r="EA17" i="91" s="1"/>
  <c r="EC19" i="91"/>
  <c r="EC10" i="91"/>
  <c r="EC8" i="91" s="1"/>
  <c r="EC17" i="91" s="1"/>
  <c r="ED19" i="91"/>
  <c r="ED10" i="91"/>
  <c r="ED8" i="91" s="1"/>
  <c r="ED17" i="91" s="1"/>
  <c r="EF10" i="91"/>
  <c r="EF8" i="91" s="1"/>
  <c r="EF17" i="91" s="1"/>
  <c r="EF19" i="91"/>
  <c r="DZ19" i="91"/>
  <c r="DZ10" i="91"/>
  <c r="DZ8" i="91" s="1"/>
  <c r="DZ17" i="91" s="1"/>
  <c r="EI19" i="91"/>
  <c r="EI10" i="91"/>
  <c r="EI8" i="91" s="1"/>
  <c r="EI17" i="91" s="1"/>
  <c r="EB19" i="91"/>
  <c r="EB10" i="91"/>
  <c r="EB8" i="91" s="1"/>
  <c r="EB17" i="91" s="1"/>
  <c r="EE10" i="91"/>
  <c r="EE8" i="91" s="1"/>
  <c r="EE17" i="91" s="1"/>
  <c r="EE19" i="91"/>
  <c r="EH19" i="91"/>
  <c r="EH10" i="91"/>
  <c r="EH8" i="91" s="1"/>
  <c r="EH17" i="91" s="1"/>
  <c r="EG19" i="91"/>
  <c r="EG10" i="91"/>
  <c r="EG8" i="91" s="1"/>
  <c r="EG17" i="91" s="1"/>
  <c r="EY16" i="91" l="1"/>
  <c r="EM10" i="91"/>
  <c r="EY32" i="91"/>
  <c r="EM19" i="91"/>
  <c r="EY19" i="91" l="1"/>
  <c r="EM8" i="91"/>
  <c r="EY10" i="91"/>
  <c r="EM17" i="91" l="1"/>
  <c r="EY8" i="91"/>
  <c r="EY17" i="91" l="1"/>
  <c r="DQ19" i="91" l="1"/>
  <c r="DQ10" i="91"/>
  <c r="DQ8" i="91" s="1"/>
  <c r="DQ17" i="91" s="1"/>
  <c r="DU10" i="91"/>
  <c r="DU8" i="91" s="1"/>
  <c r="DU17" i="91" s="1"/>
  <c r="DU19" i="91"/>
  <c r="DN10" i="91"/>
  <c r="DN8" i="91" s="1"/>
  <c r="DN17" i="91" s="1"/>
  <c r="DN19" i="91"/>
  <c r="DR19" i="91"/>
  <c r="DR10" i="91"/>
  <c r="DR8" i="91" s="1"/>
  <c r="DR17" i="91" s="1"/>
  <c r="DV10" i="91"/>
  <c r="DV8" i="91" s="1"/>
  <c r="DV17" i="91" s="1"/>
  <c r="DV19" i="91"/>
  <c r="DP19" i="91"/>
  <c r="DP10" i="91"/>
  <c r="DP8" i="91" s="1"/>
  <c r="DP17" i="91" s="1"/>
  <c r="DS19" i="91"/>
  <c r="DS10" i="91"/>
  <c r="DS8" i="91" s="1"/>
  <c r="DS17" i="91" s="1"/>
  <c r="DL19" i="91"/>
  <c r="DL10" i="91"/>
  <c r="DL8" i="91" s="1"/>
  <c r="DL17" i="91" s="1"/>
  <c r="DT19" i="91"/>
  <c r="DT10" i="91"/>
  <c r="DT8" i="91" s="1"/>
  <c r="DT17" i="91" s="1"/>
  <c r="DM10" i="91"/>
  <c r="DM8" i="91" s="1"/>
  <c r="DM17" i="91" s="1"/>
  <c r="DM19" i="91"/>
  <c r="DO19" i="91"/>
  <c r="DO10" i="91"/>
  <c r="DO8" i="91" s="1"/>
  <c r="DO17" i="91" s="1"/>
  <c r="DY10" i="91" l="1"/>
  <c r="EK16" i="91"/>
  <c r="DY19" i="91"/>
  <c r="EK32" i="91"/>
  <c r="EK19" i="91" l="1"/>
  <c r="DY8" i="91"/>
  <c r="EK10" i="91"/>
  <c r="AI10" i="91" l="1"/>
  <c r="AI8" i="91" s="1"/>
  <c r="AI17" i="91" s="1"/>
  <c r="AI19" i="91"/>
  <c r="AT19" i="91"/>
  <c r="AT10" i="91"/>
  <c r="AT8" i="91" s="1"/>
  <c r="AT17" i="91" s="1"/>
  <c r="BC19" i="91"/>
  <c r="BC10" i="91"/>
  <c r="BC8" i="91" s="1"/>
  <c r="BC17" i="91" s="1"/>
  <c r="AP10" i="91"/>
  <c r="AP8" i="91" s="1"/>
  <c r="AP17" i="91" s="1"/>
  <c r="AP19" i="91"/>
  <c r="BB19" i="91"/>
  <c r="BB10" i="91"/>
  <c r="BB8" i="91" s="1"/>
  <c r="BB17" i="91" s="1"/>
  <c r="BM19" i="91"/>
  <c r="BM10" i="91"/>
  <c r="BM8" i="91" s="1"/>
  <c r="BM17" i="91" s="1"/>
  <c r="BD19" i="91"/>
  <c r="BD10" i="91"/>
  <c r="BD8" i="91" s="1"/>
  <c r="BD17" i="91" s="1"/>
  <c r="AZ10" i="91"/>
  <c r="AZ8" i="91" s="1"/>
  <c r="AZ17" i="91" s="1"/>
  <c r="AZ19" i="91"/>
  <c r="AO10" i="91"/>
  <c r="AO8" i="91" s="1"/>
  <c r="AO17" i="91" s="1"/>
  <c r="AO19" i="91"/>
  <c r="AG19" i="91"/>
  <c r="AG10" i="91"/>
  <c r="AG8" i="91" s="1"/>
  <c r="AG17" i="91" s="1"/>
  <c r="BL19" i="91"/>
  <c r="BL10" i="91"/>
  <c r="BL8" i="91" s="1"/>
  <c r="BL17" i="91" s="1"/>
  <c r="AH10" i="91"/>
  <c r="AH8" i="91" s="1"/>
  <c r="AH17" i="91" s="1"/>
  <c r="AH19" i="91"/>
  <c r="AY10" i="91"/>
  <c r="AY8" i="91" s="1"/>
  <c r="AY17" i="91" s="1"/>
  <c r="AY19" i="91"/>
  <c r="BK19" i="91"/>
  <c r="BK10" i="91"/>
  <c r="BK8" i="91" s="1"/>
  <c r="BK17" i="91" s="1"/>
  <c r="DY17" i="91"/>
  <c r="EK8" i="91"/>
  <c r="AX19" i="91"/>
  <c r="AX10" i="91"/>
  <c r="AX8" i="91" s="1"/>
  <c r="AX17" i="91" s="1"/>
  <c r="AJ10" i="91"/>
  <c r="AJ8" i="91" s="1"/>
  <c r="AJ17" i="91" s="1"/>
  <c r="AJ19" i="91"/>
  <c r="BP19" i="91"/>
  <c r="BP10" i="91"/>
  <c r="BP8" i="91" s="1"/>
  <c r="BP17" i="91" s="1"/>
  <c r="AW19" i="91"/>
  <c r="AW10" i="91"/>
  <c r="AW8" i="91" s="1"/>
  <c r="AW17" i="91" s="1"/>
  <c r="BJ10" i="91"/>
  <c r="BJ8" i="91" s="1"/>
  <c r="BJ17" i="91" s="1"/>
  <c r="BJ19" i="91"/>
  <c r="BI10" i="91"/>
  <c r="BI8" i="91" s="1"/>
  <c r="BI17" i="91" s="1"/>
  <c r="BI19" i="91"/>
  <c r="BN19" i="91"/>
  <c r="BN10" i="91"/>
  <c r="BN8" i="91" s="1"/>
  <c r="BN17" i="91" s="1"/>
  <c r="BH19" i="91"/>
  <c r="BH10" i="91"/>
  <c r="BH8" i="91" s="1"/>
  <c r="BH17" i="91" s="1"/>
  <c r="BA19" i="91"/>
  <c r="BA10" i="91"/>
  <c r="BA8" i="91" s="1"/>
  <c r="BA17" i="91" s="1"/>
  <c r="BO19" i="91"/>
  <c r="BO10" i="91"/>
  <c r="BO8" i="91" s="1"/>
  <c r="BO17" i="91" s="1"/>
  <c r="AF19" i="91"/>
  <c r="AF10" i="91"/>
  <c r="AF8" i="91" s="1"/>
  <c r="AF17" i="91" s="1"/>
  <c r="BQ10" i="91"/>
  <c r="BQ8" i="91" s="1"/>
  <c r="BQ17" i="91" s="1"/>
  <c r="BQ19" i="91"/>
  <c r="AK19" i="91"/>
  <c r="AK10" i="91"/>
  <c r="AK8" i="91" s="1"/>
  <c r="AK17" i="91" s="1"/>
  <c r="AL19" i="91"/>
  <c r="AL10" i="91"/>
  <c r="AL8" i="91" s="1"/>
  <c r="AL17" i="91" s="1"/>
  <c r="AU19" i="91"/>
  <c r="AU10" i="91"/>
  <c r="AU8" i="91" s="1"/>
  <c r="AU17" i="91" s="1"/>
  <c r="AM19" i="91"/>
  <c r="AM10" i="91"/>
  <c r="AM8" i="91" s="1"/>
  <c r="AM17" i="91" s="1"/>
  <c r="AN19" i="91"/>
  <c r="AN10" i="91"/>
  <c r="AN8" i="91" s="1"/>
  <c r="AN17" i="91" s="1"/>
  <c r="AV19" i="91"/>
  <c r="AV10" i="91"/>
  <c r="AV8" i="91" s="1"/>
  <c r="AV17" i="91" s="1"/>
  <c r="BG10" i="91" l="1"/>
  <c r="AS10" i="91"/>
  <c r="BE16" i="91"/>
  <c r="BG19" i="91"/>
  <c r="EK17" i="91"/>
  <c r="AS19" i="91"/>
  <c r="BE32" i="91"/>
  <c r="AE10" i="91"/>
  <c r="AQ16" i="91"/>
  <c r="AE19" i="91"/>
  <c r="AQ32" i="91"/>
  <c r="AE8" i="91" l="1"/>
  <c r="AQ10" i="91"/>
  <c r="BG8" i="91"/>
  <c r="AQ19" i="91"/>
  <c r="AS8" i="91"/>
  <c r="BE10" i="91"/>
  <c r="BE19" i="91"/>
  <c r="AE17" i="91" l="1"/>
  <c r="AQ8" i="91"/>
  <c r="AS17" i="91"/>
  <c r="BE8" i="91"/>
  <c r="BG17" i="91"/>
  <c r="BE17" i="91" l="1"/>
  <c r="AQ17" i="91"/>
  <c r="DD10" i="91" l="1"/>
  <c r="DD8" i="91" s="1"/>
  <c r="DD17" i="91" s="1"/>
  <c r="DD19" i="91"/>
  <c r="DE19" i="91"/>
  <c r="DE10" i="91"/>
  <c r="DE8" i="91" s="1"/>
  <c r="DE17" i="91" s="1"/>
  <c r="DH19" i="91"/>
  <c r="DH10" i="91"/>
  <c r="DH8" i="91" s="1"/>
  <c r="DH17" i="91" s="1"/>
  <c r="DB19" i="91"/>
  <c r="DB10" i="91"/>
  <c r="DB8" i="91" s="1"/>
  <c r="DB17" i="91" s="1"/>
  <c r="DG19" i="91"/>
  <c r="DG10" i="91"/>
  <c r="DG8" i="91" s="1"/>
  <c r="DG17" i="91" s="1"/>
  <c r="DC19" i="91"/>
  <c r="DC10" i="91"/>
  <c r="DC8" i="91" s="1"/>
  <c r="DC17" i="91" s="1"/>
  <c r="DF19" i="91"/>
  <c r="DF10" i="91"/>
  <c r="DF8" i="91" s="1"/>
  <c r="DF17" i="91" s="1"/>
  <c r="DK10" i="91" l="1"/>
  <c r="DW16" i="91"/>
  <c r="DK19" i="91"/>
  <c r="DW32" i="91"/>
  <c r="DW19" i="91" l="1"/>
  <c r="DK8" i="91"/>
  <c r="DW10" i="91"/>
  <c r="DK17" i="91" l="1"/>
  <c r="DW8" i="91"/>
  <c r="DA19" i="91"/>
  <c r="DA10" i="91"/>
  <c r="DA8" i="91" s="1"/>
  <c r="DA17" i="91" s="1"/>
  <c r="DW17" i="91" l="1"/>
  <c r="CX19" i="91" l="1"/>
  <c r="CX10" i="91"/>
  <c r="CX8" i="91" s="1"/>
  <c r="CX17" i="91" s="1"/>
  <c r="CZ19" i="91"/>
  <c r="CZ10" i="91"/>
  <c r="CZ8" i="91" s="1"/>
  <c r="CZ17" i="91" s="1"/>
  <c r="CY19" i="91"/>
  <c r="CY10" i="91"/>
  <c r="CY8" i="91" s="1"/>
  <c r="CY17" i="91" s="1"/>
  <c r="CT10" i="91" l="1"/>
  <c r="CT8" i="91" s="1"/>
  <c r="CT17" i="91" s="1"/>
  <c r="CT19" i="91"/>
  <c r="CC19" i="91"/>
  <c r="CC10" i="91"/>
  <c r="CC8" i="91" s="1"/>
  <c r="CC17" i="91" s="1"/>
  <c r="CQ19" i="91"/>
  <c r="CQ10" i="91"/>
  <c r="CQ8" i="91" s="1"/>
  <c r="CQ17" i="91" s="1"/>
  <c r="CF19" i="91"/>
  <c r="CF10" i="91"/>
  <c r="CF8" i="91" s="1"/>
  <c r="CF17" i="91" s="1"/>
  <c r="CA19" i="91"/>
  <c r="CA10" i="91"/>
  <c r="CA8" i="91" s="1"/>
  <c r="CA17" i="91" s="1"/>
  <c r="CM19" i="91"/>
  <c r="CM10" i="91"/>
  <c r="CM8" i="91" s="1"/>
  <c r="CM17" i="91" s="1"/>
  <c r="CS10" i="91"/>
  <c r="CS8" i="91" s="1"/>
  <c r="CS17" i="91" s="1"/>
  <c r="CS19" i="91"/>
  <c r="CE19" i="91"/>
  <c r="CE10" i="91"/>
  <c r="CE8" i="91" s="1"/>
  <c r="CE17" i="91" s="1"/>
  <c r="CP19" i="91"/>
  <c r="CP10" i="91"/>
  <c r="CP8" i="91" s="1"/>
  <c r="CP17" i="91" s="1"/>
  <c r="CB10" i="91"/>
  <c r="CB8" i="91" s="1"/>
  <c r="CB17" i="91" s="1"/>
  <c r="CB19" i="91"/>
  <c r="CR19" i="91"/>
  <c r="CR10" i="91"/>
  <c r="CR8" i="91" s="1"/>
  <c r="CR17" i="91" s="1"/>
  <c r="BV19" i="91"/>
  <c r="BV10" i="91"/>
  <c r="BV8" i="91" s="1"/>
  <c r="BV17" i="91" s="1"/>
  <c r="CO19" i="91"/>
  <c r="CO10" i="91"/>
  <c r="CO8" i="91" s="1"/>
  <c r="CO17" i="91" s="1"/>
  <c r="CJ19" i="91"/>
  <c r="CJ10" i="91"/>
  <c r="CJ8" i="91" s="1"/>
  <c r="CJ17" i="91" s="1"/>
  <c r="BW19" i="91"/>
  <c r="BW10" i="91"/>
  <c r="BW8" i="91" s="1"/>
  <c r="BW17" i="91" s="1"/>
  <c r="CK10" i="91"/>
  <c r="CK8" i="91" s="1"/>
  <c r="CK17" i="91" s="1"/>
  <c r="CK19" i="91"/>
  <c r="CL10" i="91"/>
  <c r="CL8" i="91" s="1"/>
  <c r="CL17" i="91" s="1"/>
  <c r="CL19" i="91"/>
  <c r="CD19" i="91"/>
  <c r="CD10" i="91"/>
  <c r="CD8" i="91" s="1"/>
  <c r="CD17" i="91" s="1"/>
  <c r="BZ19" i="91"/>
  <c r="BZ10" i="91"/>
  <c r="BZ8" i="91" s="1"/>
  <c r="BZ17" i="91" s="1"/>
  <c r="BY19" i="91"/>
  <c r="BY10" i="91"/>
  <c r="BY8" i="91" s="1"/>
  <c r="BY17" i="91" s="1"/>
  <c r="CN19" i="91"/>
  <c r="CN10" i="91"/>
  <c r="CN8" i="91" s="1"/>
  <c r="CN17" i="91" s="1"/>
  <c r="BX19" i="91"/>
  <c r="BX10" i="91"/>
  <c r="BX8" i="91" s="1"/>
  <c r="BX17" i="91" s="1"/>
  <c r="BR19" i="91" l="1"/>
  <c r="BS32" i="91"/>
  <c r="BR10" i="91"/>
  <c r="BS16" i="91"/>
  <c r="CW19" i="91"/>
  <c r="DI32" i="91"/>
  <c r="CI10" i="91"/>
  <c r="CU16" i="91"/>
  <c r="CI19" i="91"/>
  <c r="CU32" i="91"/>
  <c r="CW10" i="91"/>
  <c r="DI16" i="91"/>
  <c r="BU10" i="91"/>
  <c r="CG16" i="91"/>
  <c r="BU19" i="91"/>
  <c r="CG32" i="91"/>
  <c r="CU19" i="91" l="1"/>
  <c r="BR8" i="91"/>
  <c r="BS10" i="91"/>
  <c r="CG19" i="91"/>
  <c r="BU8" i="91"/>
  <c r="CG10" i="91"/>
  <c r="DI19" i="91"/>
  <c r="CW8" i="91"/>
  <c r="DI10" i="91"/>
  <c r="BS19" i="91"/>
  <c r="CI8" i="91"/>
  <c r="CU10" i="91"/>
  <c r="BU17" i="91" l="1"/>
  <c r="CG8" i="91"/>
  <c r="CW17" i="91"/>
  <c r="DI8" i="91"/>
  <c r="BR17" i="91"/>
  <c r="BS8" i="91"/>
  <c r="CI17" i="91"/>
  <c r="CU8" i="91"/>
  <c r="CU17" i="91" l="1"/>
  <c r="BS17" i="91"/>
  <c r="CG17" i="91"/>
  <c r="DI17" i="91"/>
  <c r="AC41" i="91" l="1"/>
  <c r="O41" i="91"/>
  <c r="EK41" i="91" l="1"/>
  <c r="EY41" i="91" l="1"/>
  <c r="AQ41" i="91" l="1"/>
  <c r="BE41" i="91"/>
  <c r="DW41" i="91" l="1"/>
  <c r="CG41" i="91" l="1"/>
  <c r="CU41" i="91"/>
  <c r="DI41" i="91"/>
  <c r="BS41" i="91"/>
  <c r="ER38" i="92" l="1"/>
  <c r="EW38" i="92"/>
  <c r="ES38" i="92"/>
  <c r="ET38" i="92"/>
  <c r="EQ38" i="92"/>
  <c r="ET50" i="92" l="1"/>
  <c r="ET19" i="92"/>
  <c r="ES50" i="92"/>
  <c r="ES19" i="92"/>
  <c r="EU38" i="92"/>
  <c r="EY40" i="92"/>
  <c r="EV38" i="92"/>
  <c r="EW19" i="92"/>
  <c r="EW50" i="92"/>
  <c r="EP38" i="92"/>
  <c r="EQ50" i="92"/>
  <c r="EQ19" i="92"/>
  <c r="EN38" i="92"/>
  <c r="ER50" i="92"/>
  <c r="ER19" i="92"/>
  <c r="EO38" i="92"/>
  <c r="EX50" i="92" l="1"/>
  <c r="EN50" i="92"/>
  <c r="EN19" i="92"/>
  <c r="EV19" i="92"/>
  <c r="EV50" i="92"/>
  <c r="EY39" i="92"/>
  <c r="EM38" i="92"/>
  <c r="EU50" i="92"/>
  <c r="EU19" i="92"/>
  <c r="EO50" i="92"/>
  <c r="EO19" i="92"/>
  <c r="EP50" i="92"/>
  <c r="EP19" i="92"/>
  <c r="EM50" i="92" l="1"/>
  <c r="EM19" i="92"/>
  <c r="EY19" i="92" s="1"/>
  <c r="EY38" i="92"/>
  <c r="EY50" i="92" s="1"/>
  <c r="DZ38" i="92" l="1"/>
  <c r="EB38" i="92" l="1"/>
  <c r="EI38" i="92"/>
  <c r="EF38" i="92"/>
  <c r="EA38" i="92"/>
  <c r="EH38" i="92"/>
  <c r="EE38" i="92"/>
  <c r="EK40" i="92"/>
  <c r="EC38" i="92"/>
  <c r="DY38" i="92"/>
  <c r="EG38" i="92"/>
  <c r="EJ38" i="92"/>
  <c r="DZ19" i="92"/>
  <c r="DZ50" i="92"/>
  <c r="ED38" i="92"/>
  <c r="DY50" i="92" l="1"/>
  <c r="EK38" i="92"/>
  <c r="EK50" i="92" s="1"/>
  <c r="DY19" i="92"/>
  <c r="EC50" i="92"/>
  <c r="EC19" i="92"/>
  <c r="EA50" i="92"/>
  <c r="EA19" i="92"/>
  <c r="EF50" i="92"/>
  <c r="EF19" i="92"/>
  <c r="EJ50" i="92"/>
  <c r="EJ19" i="92"/>
  <c r="EE50" i="92"/>
  <c r="EE19" i="92"/>
  <c r="EI50" i="92"/>
  <c r="EI19" i="92"/>
  <c r="EG50" i="92"/>
  <c r="EG19" i="92"/>
  <c r="EH50" i="92"/>
  <c r="EH19" i="92"/>
  <c r="EB50" i="92"/>
  <c r="EB19" i="92"/>
  <c r="ED50" i="92"/>
  <c r="ED19" i="92"/>
  <c r="EK39" i="92"/>
  <c r="EK19" i="92" l="1"/>
  <c r="DV38" i="92" l="1"/>
  <c r="DV50" i="92" l="1"/>
  <c r="DV19" i="92"/>
  <c r="DU38" i="92" l="1"/>
  <c r="DU50" i="92" l="1"/>
  <c r="DU19" i="92"/>
  <c r="DT38" i="92" l="1"/>
  <c r="DQ38" i="92" l="1"/>
  <c r="DO38" i="92"/>
  <c r="DN38" i="92"/>
  <c r="DR38" i="92"/>
  <c r="DP38" i="92"/>
  <c r="DL38" i="92"/>
  <c r="DT19" i="92"/>
  <c r="DT50" i="92"/>
  <c r="DM38" i="92"/>
  <c r="DN50" i="92" l="1"/>
  <c r="DN19" i="92"/>
  <c r="DM19" i="92"/>
  <c r="DM50" i="92"/>
  <c r="DO50" i="92"/>
  <c r="DO19" i="92"/>
  <c r="DR50" i="92"/>
  <c r="DR19" i="92"/>
  <c r="DS38" i="92"/>
  <c r="DP19" i="92"/>
  <c r="DP50" i="92"/>
  <c r="DQ50" i="92"/>
  <c r="DQ19" i="92"/>
  <c r="DL19" i="92"/>
  <c r="DL50" i="92"/>
  <c r="DS50" i="92" l="1"/>
  <c r="DS19" i="92"/>
  <c r="AP38" i="92" l="1"/>
  <c r="E38" i="92"/>
  <c r="AK38" i="92"/>
  <c r="AH38" i="92"/>
  <c r="AI38" i="92"/>
  <c r="AG38" i="92"/>
  <c r="K38" i="92"/>
  <c r="BK38" i="92"/>
  <c r="G38" i="92"/>
  <c r="Z38" i="92"/>
  <c r="BP38" i="92"/>
  <c r="AB38" i="92"/>
  <c r="BB38" i="92"/>
  <c r="X38" i="92"/>
  <c r="Y38" i="92"/>
  <c r="AJ38" i="92"/>
  <c r="AA38" i="92"/>
  <c r="BI38" i="92"/>
  <c r="D38" i="92"/>
  <c r="BL38" i="92"/>
  <c r="T38" i="92"/>
  <c r="BH38" i="92"/>
  <c r="BQ38" i="92"/>
  <c r="AU38" i="92"/>
  <c r="AX38" i="92"/>
  <c r="J38" i="92"/>
  <c r="AF38" i="92"/>
  <c r="AT38" i="92"/>
  <c r="AZ38" i="92"/>
  <c r="BC38" i="92"/>
  <c r="AW38" i="92"/>
  <c r="I38" i="92"/>
  <c r="M38" i="92"/>
  <c r="R38" i="92"/>
  <c r="BN38" i="92"/>
  <c r="U38" i="92"/>
  <c r="BO38" i="92"/>
  <c r="AY38" i="92"/>
  <c r="S38" i="92"/>
  <c r="N38" i="92"/>
  <c r="AL38" i="92"/>
  <c r="BD38" i="92"/>
  <c r="W38" i="92"/>
  <c r="H38" i="92"/>
  <c r="V38" i="92"/>
  <c r="BJ38" i="92"/>
  <c r="L38" i="92"/>
  <c r="AN38" i="92"/>
  <c r="AV38" i="92"/>
  <c r="F38" i="92"/>
  <c r="BM38" i="92"/>
  <c r="AM38" i="92"/>
  <c r="BA38" i="92"/>
  <c r="AO38" i="92"/>
  <c r="AV50" i="92" l="1"/>
  <c r="AV19" i="92"/>
  <c r="BD50" i="92"/>
  <c r="BD19" i="92"/>
  <c r="BL50" i="92"/>
  <c r="BL19" i="92"/>
  <c r="AA50" i="92"/>
  <c r="AA19" i="92"/>
  <c r="X50" i="92"/>
  <c r="X19" i="92"/>
  <c r="BP50" i="92"/>
  <c r="BP19" i="92"/>
  <c r="K19" i="92"/>
  <c r="K50" i="92"/>
  <c r="AK50" i="92"/>
  <c r="AK19" i="92"/>
  <c r="AY50" i="92"/>
  <c r="AY19" i="92"/>
  <c r="AM50" i="92"/>
  <c r="AM19" i="92"/>
  <c r="AL50" i="92"/>
  <c r="AL19" i="92"/>
  <c r="AW50" i="92"/>
  <c r="AW19" i="92"/>
  <c r="BQ50" i="92"/>
  <c r="BQ19" i="92"/>
  <c r="AJ50" i="92"/>
  <c r="AJ19" i="92"/>
  <c r="BB50" i="92"/>
  <c r="BB19" i="92"/>
  <c r="BK50" i="92"/>
  <c r="BK19" i="92"/>
  <c r="AG50" i="92"/>
  <c r="AG19" i="92"/>
  <c r="E19" i="92"/>
  <c r="E50" i="92"/>
  <c r="AU50" i="92"/>
  <c r="AU19" i="92"/>
  <c r="AC40" i="92"/>
  <c r="O40" i="92"/>
  <c r="AN50" i="92"/>
  <c r="AN19" i="92"/>
  <c r="BN50" i="92"/>
  <c r="BN19" i="92"/>
  <c r="AF50" i="92"/>
  <c r="AF19" i="92"/>
  <c r="V50" i="92"/>
  <c r="V19" i="92"/>
  <c r="BM50" i="92"/>
  <c r="BM19" i="92"/>
  <c r="H19" i="92"/>
  <c r="H50" i="92"/>
  <c r="R50" i="92"/>
  <c r="R19" i="92"/>
  <c r="J19" i="92"/>
  <c r="J50" i="92"/>
  <c r="BH50" i="92"/>
  <c r="BH19" i="92"/>
  <c r="D19" i="92"/>
  <c r="D50" i="92"/>
  <c r="Y50" i="92"/>
  <c r="Y19" i="92"/>
  <c r="AB50" i="92"/>
  <c r="AB19" i="92"/>
  <c r="Z50" i="92"/>
  <c r="Z19" i="92"/>
  <c r="AI19" i="92"/>
  <c r="AI50" i="92"/>
  <c r="AQ40" i="92"/>
  <c r="U50" i="92"/>
  <c r="U19" i="92"/>
  <c r="L19" i="92"/>
  <c r="L50" i="92"/>
  <c r="N19" i="92"/>
  <c r="N50" i="92"/>
  <c r="BC50" i="92"/>
  <c r="BC19" i="92"/>
  <c r="BA50" i="92"/>
  <c r="BA19" i="92"/>
  <c r="I50" i="92"/>
  <c r="I19" i="92"/>
  <c r="BE40" i="92"/>
  <c r="AO19" i="92"/>
  <c r="AO50" i="92"/>
  <c r="BJ50" i="92"/>
  <c r="BJ19" i="92"/>
  <c r="W50" i="92"/>
  <c r="W19" i="92"/>
  <c r="S50" i="92"/>
  <c r="S19" i="92"/>
  <c r="M19" i="92"/>
  <c r="M50" i="92"/>
  <c r="AZ50" i="92"/>
  <c r="AZ19" i="92"/>
  <c r="AX50" i="92"/>
  <c r="AX19" i="92"/>
  <c r="T50" i="92"/>
  <c r="T19" i="92"/>
  <c r="BI50" i="92"/>
  <c r="BI19" i="92"/>
  <c r="G19" i="92"/>
  <c r="G50" i="92"/>
  <c r="AH19" i="92"/>
  <c r="AH50" i="92"/>
  <c r="AP50" i="92"/>
  <c r="AP19" i="92"/>
  <c r="AT50" i="92"/>
  <c r="AT19" i="92"/>
  <c r="F19" i="92"/>
  <c r="F50" i="92"/>
  <c r="BO50" i="92"/>
  <c r="BO19" i="92"/>
  <c r="AS38" i="92" l="1"/>
  <c r="BE39" i="92"/>
  <c r="C38" i="92"/>
  <c r="O39" i="92"/>
  <c r="AE38" i="92"/>
  <c r="AQ39" i="92"/>
  <c r="AC39" i="92"/>
  <c r="Q38" i="92"/>
  <c r="AE50" i="92" l="1"/>
  <c r="AE19" i="92"/>
  <c r="AQ19" i="92" s="1"/>
  <c r="AQ38" i="92"/>
  <c r="AQ50" i="92" s="1"/>
  <c r="AC38" i="92"/>
  <c r="AC50" i="92" s="1"/>
  <c r="Q19" i="92"/>
  <c r="AC19" i="92" s="1"/>
  <c r="Q50" i="92"/>
  <c r="O38" i="92"/>
  <c r="O50" i="92" s="1"/>
  <c r="C50" i="92"/>
  <c r="C19" i="92"/>
  <c r="O19" i="92" s="1"/>
  <c r="AS19" i="92"/>
  <c r="BE19" i="92" s="1"/>
  <c r="AS50" i="92"/>
  <c r="BE38" i="92"/>
  <c r="BE50" i="92" s="1"/>
  <c r="BG38" i="92"/>
  <c r="BG19" i="92" l="1"/>
  <c r="BG50" i="92"/>
  <c r="DW40" i="92" l="1"/>
  <c r="DW39" i="92" l="1"/>
  <c r="DK38" i="92"/>
  <c r="DK50" i="92" l="1"/>
  <c r="DK19" i="92"/>
  <c r="DW19" i="92" s="1"/>
  <c r="DW38" i="92"/>
  <c r="DW50" i="92" s="1"/>
  <c r="CX38" i="92" l="1"/>
  <c r="CY38" i="92"/>
  <c r="CW38" i="92"/>
  <c r="CZ38" i="92"/>
  <c r="CW50" i="92" l="1"/>
  <c r="CW19" i="92"/>
  <c r="CZ19" i="92"/>
  <c r="CZ50" i="92"/>
  <c r="CX50" i="92"/>
  <c r="CX19" i="92"/>
  <c r="CY19" i="92"/>
  <c r="CY50" i="92"/>
  <c r="CT38" i="92" l="1"/>
  <c r="CT50" i="92" l="1"/>
  <c r="CT19" i="92"/>
  <c r="CA38" i="92" l="1"/>
  <c r="CC38" i="92"/>
  <c r="BV38" i="92"/>
  <c r="CB38" i="92"/>
  <c r="BS40" i="92"/>
  <c r="BU38" i="92"/>
  <c r="CP38" i="92"/>
  <c r="CO38" i="92" l="1"/>
  <c r="BZ38" i="92"/>
  <c r="CP50" i="92"/>
  <c r="CP19" i="92"/>
  <c r="CE38" i="92"/>
  <c r="BV50" i="92"/>
  <c r="BV19" i="92"/>
  <c r="BU50" i="92"/>
  <c r="BU19" i="92"/>
  <c r="CC50" i="92"/>
  <c r="CC19" i="92"/>
  <c r="CQ38" i="92"/>
  <c r="BR38" i="92"/>
  <c r="BS39" i="92"/>
  <c r="CA50" i="92"/>
  <c r="CA19" i="92"/>
  <c r="BX38" i="92"/>
  <c r="CD38" i="92"/>
  <c r="BY38" i="92"/>
  <c r="CN38" i="92"/>
  <c r="CB50" i="92"/>
  <c r="CB19" i="92"/>
  <c r="BR50" i="92" l="1"/>
  <c r="BR19" i="92"/>
  <c r="BS19" i="92" s="1"/>
  <c r="BS38" i="92"/>
  <c r="BS50" i="92" s="1"/>
  <c r="BZ19" i="92"/>
  <c r="BZ50" i="92"/>
  <c r="CN50" i="92"/>
  <c r="CN19" i="92"/>
  <c r="CD50" i="92"/>
  <c r="CD19" i="92"/>
  <c r="BW38" i="92"/>
  <c r="CS38" i="92"/>
  <c r="CO19" i="92"/>
  <c r="CO50" i="92"/>
  <c r="BY50" i="92"/>
  <c r="BY19" i="92"/>
  <c r="BX50" i="92"/>
  <c r="BX19" i="92"/>
  <c r="CQ19" i="92"/>
  <c r="CQ50" i="92"/>
  <c r="CE50" i="92"/>
  <c r="CE19" i="92"/>
  <c r="CR38" i="92" l="1"/>
  <c r="BW19" i="92"/>
  <c r="BW50" i="92"/>
  <c r="CS19" i="92"/>
  <c r="CS50" i="92"/>
  <c r="CR50" i="92" l="1"/>
  <c r="CR19" i="92"/>
  <c r="CG40" i="92" l="1"/>
  <c r="CF38" i="92" l="1"/>
  <c r="CG39" i="92"/>
  <c r="CF50" i="92" l="1"/>
  <c r="CF19" i="92"/>
  <c r="CG19" i="92" s="1"/>
  <c r="CG38" i="92"/>
  <c r="CG50" i="92" s="1"/>
  <c r="CJ38" i="92"/>
  <c r="CI38" i="92"/>
  <c r="CJ50" i="92" l="1"/>
  <c r="CJ19" i="92"/>
  <c r="CK38" i="92"/>
  <c r="CI50" i="92"/>
  <c r="CI19" i="92"/>
  <c r="CU40" i="92" l="1"/>
  <c r="CK50" i="92"/>
  <c r="CK19" i="92"/>
  <c r="CM38" i="92"/>
  <c r="CL38" i="92"/>
  <c r="CM50" i="92" l="1"/>
  <c r="CM19" i="92"/>
  <c r="CL50" i="92"/>
  <c r="CL19" i="92"/>
  <c r="CU19" i="92" s="1"/>
  <c r="CU39" i="92"/>
  <c r="CU38" i="92"/>
  <c r="CU50" i="92" s="1"/>
  <c r="EW36" i="91" l="1"/>
  <c r="EW18" i="91" l="1"/>
  <c r="D36" i="91" l="1"/>
  <c r="D18" i="91" l="1"/>
  <c r="C36" i="91"/>
  <c r="C18" i="91" l="1"/>
  <c r="F36" i="91"/>
  <c r="E36" i="91" l="1"/>
  <c r="F18" i="91"/>
  <c r="H36" i="91" l="1"/>
  <c r="E18" i="91"/>
  <c r="I36" i="91" l="1"/>
  <c r="G36" i="91"/>
  <c r="H18" i="91"/>
  <c r="G18" i="91" l="1"/>
  <c r="I18" i="91"/>
  <c r="K36" i="91" l="1"/>
  <c r="J36" i="91" l="1"/>
  <c r="K18" i="91"/>
  <c r="L36" i="91"/>
  <c r="M36" i="91" l="1"/>
  <c r="L18" i="91"/>
  <c r="J18" i="91"/>
  <c r="M18" i="91" l="1"/>
  <c r="O38" i="91" l="1"/>
  <c r="R36" i="91" l="1"/>
  <c r="N36" i="91"/>
  <c r="O37" i="91"/>
  <c r="Q36" i="91"/>
  <c r="Q18" i="91" l="1"/>
  <c r="N18" i="91"/>
  <c r="O18" i="91" s="1"/>
  <c r="O36" i="91"/>
  <c r="R18" i="91"/>
  <c r="S36" i="91" l="1"/>
  <c r="U36" i="91" l="1"/>
  <c r="S18" i="91"/>
  <c r="T36" i="91" l="1"/>
  <c r="U18" i="91"/>
  <c r="W36" i="91" l="1"/>
  <c r="T18" i="91"/>
  <c r="V36" i="91" l="1"/>
  <c r="X36" i="91"/>
  <c r="W18" i="91"/>
  <c r="X18" i="91" l="1"/>
  <c r="V18" i="91"/>
  <c r="ES36" i="91" l="1"/>
  <c r="ET36" i="91" l="1"/>
  <c r="ES18" i="91"/>
  <c r="ET18" i="91" l="1"/>
  <c r="EU36" i="91" l="1"/>
  <c r="EU18" i="91" l="1"/>
  <c r="Z36" i="91" l="1"/>
  <c r="Y36" i="91"/>
  <c r="Y18" i="91" l="1"/>
  <c r="Z18" i="91"/>
  <c r="AA36" i="91" l="1"/>
  <c r="AC38" i="91" l="1"/>
  <c r="AA18" i="91"/>
  <c r="AF36" i="91" l="1"/>
  <c r="AB36" i="91"/>
  <c r="AC37" i="91"/>
  <c r="AE36" i="91" l="1"/>
  <c r="AB18" i="91"/>
  <c r="AC18" i="91" s="1"/>
  <c r="AC36" i="91"/>
  <c r="AF18" i="91"/>
  <c r="AH36" i="91" l="1"/>
  <c r="AE18" i="91"/>
  <c r="AH18" i="91" l="1"/>
  <c r="AG36" i="91"/>
  <c r="AG18" i="91" l="1"/>
  <c r="AJ36" i="91"/>
  <c r="AJ18" i="91" l="1"/>
  <c r="AI36" i="91"/>
  <c r="AI18" i="91" l="1"/>
  <c r="AL36" i="91"/>
  <c r="AK36" i="91" l="1"/>
  <c r="AL18" i="91"/>
  <c r="AN36" i="91" l="1"/>
  <c r="AK18" i="91"/>
  <c r="AO36" i="91" l="1"/>
  <c r="AM36" i="91"/>
  <c r="AN18" i="91"/>
  <c r="AM18" i="91" l="1"/>
  <c r="AO18" i="91"/>
  <c r="AQ38" i="91" l="1"/>
  <c r="AT36" i="91" l="1"/>
  <c r="AP36" i="91"/>
  <c r="AQ37" i="91"/>
  <c r="AP18" i="91" l="1"/>
  <c r="AQ18" i="91" s="1"/>
  <c r="AQ36" i="91"/>
  <c r="AT18" i="91"/>
  <c r="AS36" i="91"/>
  <c r="AU36" i="91"/>
  <c r="AS18" i="91" l="1"/>
  <c r="AU18" i="91"/>
  <c r="AV36" i="91" l="1"/>
  <c r="AX36" i="91" l="1"/>
  <c r="AV18" i="91"/>
  <c r="AW36" i="91" l="1"/>
  <c r="AY36" i="91"/>
  <c r="AX18" i="91"/>
  <c r="AY18" i="91" l="1"/>
  <c r="AZ36" i="91"/>
  <c r="AW18" i="91"/>
  <c r="BA36" i="91" l="1"/>
  <c r="AZ18" i="91"/>
  <c r="BB36" i="91" l="1"/>
  <c r="BA18" i="91"/>
  <c r="BB18" i="91" l="1"/>
  <c r="BC36" i="91"/>
  <c r="BC18" i="91" l="1"/>
  <c r="BE38" i="91" l="1"/>
  <c r="BH36" i="91" l="1"/>
  <c r="BD36" i="91"/>
  <c r="BE37" i="91"/>
  <c r="BD18" i="91" l="1"/>
  <c r="BE18" i="91" s="1"/>
  <c r="BE36" i="91"/>
  <c r="BH18" i="91"/>
  <c r="BI36" i="91"/>
  <c r="BG36" i="91"/>
  <c r="BI18" i="91" l="1"/>
  <c r="BG18" i="91"/>
  <c r="BK36" i="91" l="1"/>
  <c r="BJ36" i="91" l="1"/>
  <c r="BK18" i="91"/>
  <c r="BM36" i="91" l="1"/>
  <c r="BJ18" i="91"/>
  <c r="BM18" i="91" l="1"/>
  <c r="BL36" i="91"/>
  <c r="BL18" i="91" l="1"/>
  <c r="BO36" i="91"/>
  <c r="BO18" i="91" l="1"/>
  <c r="BP36" i="91"/>
  <c r="BN36" i="91"/>
  <c r="BQ36" i="91" l="1"/>
  <c r="BN18" i="91"/>
  <c r="BP18" i="91"/>
  <c r="BQ18" i="91" l="1"/>
  <c r="BS38" i="91" l="1"/>
  <c r="BV36" i="91" l="1"/>
  <c r="BR36" i="91"/>
  <c r="BS37" i="91"/>
  <c r="BR18" i="91" l="1"/>
  <c r="BS18" i="91" s="1"/>
  <c r="BS36" i="91"/>
  <c r="BU36" i="91"/>
  <c r="BV18" i="91"/>
  <c r="BU18" i="91" l="1"/>
  <c r="BX36" i="91"/>
  <c r="BW36" i="91" l="1"/>
  <c r="BX18" i="91"/>
  <c r="BY36" i="91"/>
  <c r="BY18" i="91" l="1"/>
  <c r="BW18" i="91"/>
  <c r="CA36" i="91" l="1"/>
  <c r="BZ36" i="91" l="1"/>
  <c r="CA18" i="91"/>
  <c r="CB36" i="91"/>
  <c r="CB18" i="91" l="1"/>
  <c r="CC36" i="91"/>
  <c r="BZ18" i="91"/>
  <c r="CD36" i="91" l="1"/>
  <c r="CC18" i="91"/>
  <c r="CD18" i="91" l="1"/>
  <c r="CE36" i="91"/>
  <c r="CE18" i="91" l="1"/>
  <c r="CG38" i="91" l="1"/>
  <c r="CJ36" i="91" l="1"/>
  <c r="CF36" i="91"/>
  <c r="CG37" i="91"/>
  <c r="CI36" i="91" l="1"/>
  <c r="CF18" i="91"/>
  <c r="CG18" i="91" s="1"/>
  <c r="CG36" i="91"/>
  <c r="CJ18" i="91"/>
  <c r="CL36" i="91" l="1"/>
  <c r="CI18" i="91"/>
  <c r="CM36" i="91" l="1"/>
  <c r="CK36" i="91"/>
  <c r="CL18" i="91"/>
  <c r="CK18" i="91" l="1"/>
  <c r="CM18" i="91"/>
  <c r="CP36" i="91" l="1"/>
  <c r="CO36" i="91"/>
  <c r="CN36" i="91"/>
  <c r="CN18" i="91" l="1"/>
  <c r="CO18" i="91"/>
  <c r="CP18" i="91"/>
  <c r="CQ36" i="91"/>
  <c r="CR36" i="91" l="1"/>
  <c r="CQ18" i="91"/>
  <c r="CR18" i="91" l="1"/>
  <c r="CS36" i="91"/>
  <c r="CS18" i="91" l="1"/>
  <c r="CU38" i="91" l="1"/>
  <c r="CX36" i="91" l="1"/>
  <c r="CT36" i="91"/>
  <c r="CU37" i="91"/>
  <c r="CW36" i="91" l="1"/>
  <c r="CT18" i="91"/>
  <c r="CU18" i="91" s="1"/>
  <c r="CU36" i="91"/>
  <c r="CX18" i="91"/>
  <c r="CZ36" i="91" l="1"/>
  <c r="CW18" i="91"/>
  <c r="CZ18" i="91" l="1"/>
  <c r="CY36" i="91"/>
  <c r="CY18" i="91" l="1"/>
  <c r="DB36" i="91"/>
  <c r="DA36" i="91" l="1"/>
  <c r="DB18" i="91"/>
  <c r="DC36" i="91"/>
  <c r="DC18" i="91" l="1"/>
  <c r="DD36" i="91"/>
  <c r="DA18" i="91"/>
  <c r="DD18" i="91" l="1"/>
  <c r="DE36" i="91"/>
  <c r="DF36" i="91" l="1"/>
  <c r="DE18" i="91"/>
  <c r="DF18" i="91" l="1"/>
  <c r="DG36" i="91"/>
  <c r="DG18" i="91" l="1"/>
  <c r="DI38" i="91" l="1"/>
  <c r="DH36" i="91" l="1"/>
  <c r="DI37" i="91"/>
  <c r="DL36" i="91"/>
  <c r="DL18" i="91" l="1"/>
  <c r="DH18" i="91"/>
  <c r="DI18" i="91" s="1"/>
  <c r="DI36" i="91"/>
  <c r="DK36" i="91"/>
  <c r="DK18" i="91" l="1"/>
  <c r="DN36" i="91"/>
  <c r="DM36" i="91" l="1"/>
  <c r="DN18" i="91"/>
  <c r="DO36" i="91"/>
  <c r="DO18" i="91" l="1"/>
  <c r="DP36" i="91"/>
  <c r="DM18" i="91"/>
  <c r="DP18" i="91" l="1"/>
  <c r="DQ36" i="91"/>
  <c r="DQ18" i="91" l="1"/>
  <c r="DR36" i="91"/>
  <c r="DR18" i="91" l="1"/>
  <c r="DS36" i="91"/>
  <c r="DS18" i="91" l="1"/>
  <c r="DT36" i="91"/>
  <c r="DT18" i="91" l="1"/>
  <c r="DU36" i="91"/>
  <c r="DU18" i="91" l="1"/>
  <c r="DW38" i="91" l="1"/>
  <c r="DZ36" i="91" l="1"/>
  <c r="DV36" i="91"/>
  <c r="DW37" i="91"/>
  <c r="DV18" i="91" l="1"/>
  <c r="DW18" i="91" s="1"/>
  <c r="DW36" i="91"/>
  <c r="DY36" i="91"/>
  <c r="DZ18" i="91"/>
  <c r="EB36" i="91" l="1"/>
  <c r="DY18" i="91"/>
  <c r="EA36" i="91" l="1"/>
  <c r="EB18" i="91"/>
  <c r="ED36" i="91" l="1"/>
  <c r="EA18" i="91"/>
  <c r="ED18" i="91" l="1"/>
  <c r="EC36" i="91"/>
  <c r="EF36" i="91" l="1"/>
  <c r="EC18" i="91"/>
  <c r="EG36" i="91" l="1"/>
  <c r="EF18" i="91"/>
  <c r="EE36" i="91"/>
  <c r="EE18" i="91" l="1"/>
  <c r="EG18" i="91"/>
  <c r="EH36" i="91" l="1"/>
  <c r="EI36" i="91"/>
  <c r="EI18" i="91" l="1"/>
  <c r="EH18" i="91"/>
  <c r="EK38" i="91" l="1"/>
  <c r="EJ36" i="91" l="1"/>
  <c r="EK37" i="91"/>
  <c r="EN36" i="91"/>
  <c r="EJ18" i="91" l="1"/>
  <c r="EK18" i="91" s="1"/>
  <c r="EK36" i="91"/>
  <c r="EM36" i="91"/>
  <c r="EN18" i="91"/>
  <c r="EM18" i="91" l="1"/>
  <c r="EP36" i="91"/>
  <c r="EP18" i="91" l="1"/>
  <c r="EO36" i="91"/>
  <c r="ER36" i="91"/>
  <c r="ER18" i="91" l="1"/>
  <c r="EO18" i="91"/>
  <c r="EQ36" i="91" l="1"/>
  <c r="EQ18" i="91" l="1"/>
  <c r="EY38" i="91" l="1"/>
  <c r="EV36" i="91" l="1"/>
  <c r="EY37" i="91"/>
  <c r="EV18" i="91" l="1"/>
  <c r="EY18" i="91" s="1"/>
  <c r="EY36" i="91"/>
  <c r="DB38" i="92" l="1"/>
  <c r="DA38" i="92" l="1"/>
  <c r="DB50" i="92"/>
  <c r="DB19" i="92"/>
  <c r="DD38" i="92" l="1"/>
  <c r="DA50" i="92"/>
  <c r="DA19" i="92"/>
  <c r="DE38" i="92" l="1"/>
  <c r="DC38" i="92"/>
  <c r="DD50" i="92"/>
  <c r="DD19" i="92"/>
  <c r="DC19" i="92" l="1"/>
  <c r="DC50" i="92"/>
  <c r="DE19" i="92"/>
  <c r="DE50" i="92"/>
  <c r="DH38" i="92" l="1"/>
  <c r="DF38" i="92"/>
  <c r="DH50" i="92" l="1"/>
  <c r="DH19" i="92"/>
  <c r="DI40" i="92"/>
  <c r="DF50" i="92"/>
  <c r="DF19" i="92"/>
  <c r="DG38" i="92" l="1"/>
  <c r="DI39" i="92"/>
  <c r="DG50" i="92" l="1"/>
  <c r="DG19" i="92"/>
  <c r="DI19" i="92" s="1"/>
  <c r="DI38" i="92"/>
  <c r="DI50" i="92" l="1"/>
  <c r="K33" i="93" l="1"/>
  <c r="S33" i="93"/>
  <c r="W33" i="93"/>
  <c r="M33" i="93"/>
  <c r="X33" i="93"/>
  <c r="J33" i="93"/>
  <c r="G33" i="93"/>
  <c r="N33" i="93"/>
  <c r="J18" i="93" l="1"/>
  <c r="R33" i="93"/>
  <c r="E33" i="93"/>
  <c r="F33" i="93"/>
  <c r="V33" i="93"/>
  <c r="N18" i="93"/>
  <c r="U33" i="93"/>
  <c r="X18" i="93"/>
  <c r="S18" i="93"/>
  <c r="T33" i="93"/>
  <c r="L33" i="93"/>
  <c r="W18" i="93"/>
  <c r="G18" i="93"/>
  <c r="M18" i="93"/>
  <c r="K18" i="93"/>
  <c r="H33" i="93"/>
  <c r="D33" i="93" l="1"/>
  <c r="L18" i="93"/>
  <c r="R18" i="93"/>
  <c r="O35" i="93"/>
  <c r="U18" i="93"/>
  <c r="F18" i="93"/>
  <c r="H18" i="93"/>
  <c r="V18" i="93"/>
  <c r="Q33" i="93"/>
  <c r="I33" i="93"/>
  <c r="E18" i="93"/>
  <c r="T18" i="93"/>
  <c r="Q18" i="93" l="1"/>
  <c r="I18" i="93"/>
  <c r="O34" i="93"/>
  <c r="C33" i="93"/>
  <c r="D18" i="93"/>
  <c r="C18" i="93" l="1"/>
  <c r="O18" i="93" s="1"/>
  <c r="O33" i="93"/>
  <c r="Z33" i="93" l="1"/>
  <c r="AA33" i="93" l="1"/>
  <c r="Z18" i="93"/>
  <c r="AA18" i="93" l="1"/>
  <c r="AB33" i="93"/>
  <c r="AC35" i="93"/>
  <c r="Y33" i="93"/>
  <c r="AC34" i="93" l="1"/>
  <c r="Y18" i="93"/>
  <c r="AC33" i="93"/>
  <c r="AB18" i="93"/>
  <c r="AC18" i="93" s="1"/>
  <c r="AF33" i="93" l="1"/>
  <c r="AG33" i="93"/>
  <c r="AE33" i="93" l="1"/>
  <c r="AG18" i="93"/>
  <c r="AF18" i="93"/>
  <c r="AE18" i="93" l="1"/>
  <c r="AK33" i="93" l="1"/>
  <c r="AI33" i="93"/>
  <c r="AH33" i="93"/>
  <c r="AH18" i="93" l="1"/>
  <c r="AI18" i="93"/>
  <c r="AK18" i="93"/>
  <c r="AJ33" i="93" l="1"/>
  <c r="AM33" i="93" l="1"/>
  <c r="AN33" i="93"/>
  <c r="AJ18" i="93"/>
  <c r="AL33" i="93" l="1"/>
  <c r="AN18" i="93"/>
  <c r="AO33" i="93"/>
  <c r="AM18" i="93"/>
  <c r="AO18" i="93" l="1"/>
  <c r="AL18" i="93"/>
  <c r="AQ35" i="93" l="1"/>
  <c r="AT33" i="93" l="1"/>
  <c r="AP33" i="93"/>
  <c r="AQ34" i="93"/>
  <c r="AP18" i="93" l="1"/>
  <c r="AQ18" i="93" s="1"/>
  <c r="AQ33" i="93"/>
  <c r="AS33" i="93"/>
  <c r="AT18" i="93"/>
  <c r="AS18" i="93" l="1"/>
  <c r="AW33" i="93" l="1"/>
  <c r="AV33" i="93"/>
  <c r="AV18" i="93" l="1"/>
  <c r="AU33" i="93"/>
  <c r="AW18" i="93"/>
  <c r="AU18" i="93" l="1"/>
  <c r="AZ33" i="93" l="1"/>
  <c r="AY33" i="93"/>
  <c r="AY18" i="93" l="1"/>
  <c r="AX33" i="93"/>
  <c r="BA33" i="93"/>
  <c r="AZ18" i="93"/>
  <c r="BA18" i="93" l="1"/>
  <c r="AX18" i="93"/>
  <c r="BC33" i="93" l="1"/>
  <c r="BB33" i="93"/>
  <c r="BB18" i="93" l="1"/>
  <c r="BE35" i="93"/>
  <c r="BC18" i="93"/>
  <c r="BD33" i="93" l="1"/>
  <c r="BE34" i="93"/>
  <c r="BH33" i="93" l="1"/>
  <c r="BI33" i="93"/>
  <c r="BD18" i="93"/>
  <c r="BE18" i="93" s="1"/>
  <c r="BE33" i="93"/>
  <c r="BJ33" i="93" l="1"/>
  <c r="BG33" i="93"/>
  <c r="BI18" i="93"/>
  <c r="BH18" i="93"/>
  <c r="BG18" i="93" l="1"/>
  <c r="BJ18" i="93"/>
  <c r="BK33" i="93" l="1"/>
  <c r="BL33" i="93"/>
  <c r="BM33" i="93"/>
  <c r="BM18" i="93" l="1"/>
  <c r="BN33" i="93"/>
  <c r="BL18" i="93"/>
  <c r="BK18" i="93"/>
  <c r="BN18" i="93" l="1"/>
  <c r="BO33" i="93" l="1"/>
  <c r="BQ33" i="93" l="1"/>
  <c r="BO18" i="93"/>
  <c r="BP33" i="93" l="1"/>
  <c r="BQ18" i="93"/>
  <c r="BS35" i="93" l="1"/>
  <c r="BP18" i="93"/>
  <c r="BR33" i="93" l="1"/>
  <c r="BS34" i="93"/>
  <c r="BR18" i="93" l="1"/>
  <c r="BS18" i="93" s="1"/>
  <c r="BS33" i="93"/>
  <c r="BU33" i="93"/>
  <c r="BU18" i="93" l="1"/>
  <c r="BW33" i="93"/>
  <c r="BX33" i="93"/>
  <c r="BW18" i="93" l="1"/>
  <c r="BX18" i="93"/>
  <c r="BV33" i="93"/>
  <c r="BV18" i="93" l="1"/>
  <c r="BZ33" i="93"/>
  <c r="BZ18" i="93" l="1"/>
  <c r="CA33" i="93"/>
  <c r="CA18" i="93" l="1"/>
  <c r="BY33" i="93"/>
  <c r="BY18" i="93" l="1"/>
  <c r="CC33" i="93"/>
  <c r="CC18" i="93" l="1"/>
  <c r="CB33" i="93" l="1"/>
  <c r="CD33" i="93"/>
  <c r="CE33" i="93"/>
  <c r="CD18" i="93" l="1"/>
  <c r="CE18" i="93"/>
  <c r="CB18" i="93"/>
  <c r="CJ33" i="93" l="1"/>
  <c r="CG35" i="93"/>
  <c r="CF33" i="93" l="1"/>
  <c r="CG34" i="93"/>
  <c r="CK33" i="93"/>
  <c r="CJ18" i="93"/>
  <c r="CK18" i="93" l="1"/>
  <c r="CI33" i="93"/>
  <c r="CL33" i="93"/>
  <c r="CF18" i="93"/>
  <c r="CG18" i="93" s="1"/>
  <c r="CG33" i="93"/>
  <c r="CL18" i="93" l="1"/>
  <c r="CI18" i="93"/>
  <c r="CO33" i="93" l="1"/>
  <c r="CN33" i="93"/>
  <c r="CN18" i="93" l="1"/>
  <c r="CM33" i="93"/>
  <c r="CO18" i="93"/>
  <c r="CM18" i="93" l="1"/>
  <c r="CP33" i="93" l="1"/>
  <c r="CR33" i="93"/>
  <c r="CR18" i="93" l="1"/>
  <c r="CS33" i="93"/>
  <c r="CP18" i="93"/>
  <c r="CQ33" i="93" l="1"/>
  <c r="CS18" i="93"/>
  <c r="CQ18" i="93" l="1"/>
  <c r="CU35" i="93" l="1"/>
  <c r="CW33" i="93" l="1"/>
  <c r="CY33" i="93"/>
  <c r="CT33" i="93"/>
  <c r="CU34" i="93"/>
  <c r="CT18" i="93" l="1"/>
  <c r="CU18" i="93" s="1"/>
  <c r="CU33" i="93"/>
  <c r="CY18" i="93"/>
  <c r="CZ33" i="93"/>
  <c r="CW18" i="93"/>
  <c r="CZ18" i="93" l="1"/>
  <c r="CX33" i="93"/>
  <c r="DB33" i="93" l="1"/>
  <c r="CX18" i="93"/>
  <c r="DB18" i="93" l="1"/>
  <c r="DA33" i="93" l="1"/>
  <c r="DD33" i="93" l="1"/>
  <c r="DA18" i="93"/>
  <c r="DD18" i="93" l="1"/>
  <c r="DF33" i="93"/>
  <c r="DE33" i="93"/>
  <c r="DC33" i="93"/>
  <c r="DF18" i="93" l="1"/>
  <c r="DE18" i="93"/>
  <c r="DC18" i="93"/>
  <c r="DG33" i="93"/>
  <c r="DG18" i="93" l="1"/>
  <c r="DI35" i="93" l="1"/>
  <c r="DL33" i="93" l="1"/>
  <c r="DH33" i="93"/>
  <c r="DI34" i="93"/>
  <c r="DM33" i="93"/>
  <c r="DH18" i="93" l="1"/>
  <c r="DI18" i="93" s="1"/>
  <c r="DI33" i="93"/>
  <c r="DL18" i="93"/>
  <c r="DK33" i="93"/>
  <c r="DM18" i="93"/>
  <c r="DK18" i="93" l="1"/>
  <c r="DO33" i="93"/>
  <c r="DO18" i="93" l="1"/>
  <c r="DN33" i="93" l="1"/>
  <c r="DQ33" i="93"/>
  <c r="DQ18" i="93" l="1"/>
  <c r="DN18" i="93"/>
  <c r="DP33" i="93" l="1"/>
  <c r="DT33" i="93" l="1"/>
  <c r="DS33" i="93"/>
  <c r="DP18" i="93"/>
  <c r="DR33" i="93" l="1"/>
  <c r="DS18" i="93"/>
  <c r="DT18" i="93"/>
  <c r="DU33" i="93"/>
  <c r="DU18" i="93" l="1"/>
  <c r="DR18" i="93"/>
  <c r="DW35" i="93" l="1"/>
  <c r="DZ33" i="93" l="1"/>
  <c r="DV33" i="93"/>
  <c r="DW34" i="93"/>
  <c r="DV18" i="93" l="1"/>
  <c r="DW18" i="93" s="1"/>
  <c r="DW33" i="93"/>
  <c r="DY33" i="93"/>
  <c r="EB33" i="93"/>
  <c r="DZ18" i="93"/>
  <c r="EB18" i="93" l="1"/>
  <c r="EC33" i="93"/>
  <c r="DY18" i="93"/>
  <c r="EA33" i="93" l="1"/>
  <c r="EC18" i="93"/>
  <c r="ED33" i="93"/>
  <c r="EE33" i="93" l="1"/>
  <c r="ED18" i="93"/>
  <c r="EA18" i="93"/>
  <c r="EE18" i="93" l="1"/>
  <c r="EG33" i="93" l="1"/>
  <c r="EF33" i="93"/>
  <c r="EF18" i="93" l="1"/>
  <c r="EG18" i="93"/>
  <c r="EI33" i="93" l="1"/>
  <c r="EH33" i="93" l="1"/>
  <c r="EI18" i="93"/>
  <c r="EK35" i="93" l="1"/>
  <c r="EH18" i="93"/>
  <c r="EJ33" i="93" l="1"/>
  <c r="EK34" i="93"/>
  <c r="EN33" i="93"/>
  <c r="EN18" i="93" l="1"/>
  <c r="EM33" i="93"/>
  <c r="EO33" i="93"/>
  <c r="EJ18" i="93"/>
  <c r="EK18" i="93" s="1"/>
  <c r="EK33" i="93"/>
  <c r="EO18" i="93" l="1"/>
  <c r="EM18" i="93"/>
  <c r="EP33" i="93"/>
  <c r="EP18" i="93" l="1"/>
  <c r="EQ33" i="93" l="1"/>
  <c r="ES33" i="93" l="1"/>
  <c r="EQ18" i="93"/>
  <c r="ET33" i="93" l="1"/>
  <c r="ER33" i="93"/>
  <c r="ES18" i="93"/>
  <c r="EU33" i="93"/>
  <c r="ER18" i="93" l="1"/>
  <c r="ET18" i="93"/>
  <c r="EU18" i="93"/>
  <c r="EY35" i="93" l="1"/>
  <c r="EV33" i="93"/>
  <c r="EV18" i="93" l="1"/>
  <c r="EW33" i="93"/>
  <c r="EY34" i="93"/>
  <c r="EW18" i="93" l="1"/>
  <c r="EY18" i="93" s="1"/>
  <c r="EY33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<sst xmlns="http://schemas.openxmlformats.org/spreadsheetml/2006/main" count="2894" uniqueCount="750">
  <si>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</si>
  <si>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</si>
  <si>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</si>
  <si>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</si>
  <si>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</si>
  <si>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</si>
  <si>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</si>
  <si>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</si>
  <si>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</si>
  <si>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</si>
  <si>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</si>
  <si>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</si>
  <si>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</si>
  <si>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</si>
  <si>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</si>
  <si>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</si>
  <si>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</si>
  <si>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</si>
  <si>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</si>
  <si>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</si>
  <si>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</si>
  <si>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</si>
  <si>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</si>
  <si>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</si>
  <si>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</si>
  <si>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</si>
  <si>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</si>
  <si>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</si>
  <si>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</si>
  <si>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</si>
  <si>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</si>
  <si>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</si>
  <si>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</si>
  <si>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</si>
  <si>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</si>
  <si>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</si>
  <si>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</si>
  <si>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</si>
  <si>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</si>
  <si>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</si>
  <si>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</si>
  <si>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</si>
  <si>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</si>
  <si>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</si>
  <si>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</si>
  <si>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</si>
  <si>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</si>
  <si>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</si>
  <si>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</si>
  <si>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</si>
  <si>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</si>
  <si>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</si>
  <si>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</si>
  <si>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</si>
  <si>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</si>
  <si>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</si>
  <si>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</si>
  <si>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</si>
  <si>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</si>
  <si>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</si>
  <si>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</si>
  <si>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</si>
  <si>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</si>
  <si>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</si>
  <si>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</si>
  <si>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</si>
  <si>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</si>
  <si>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</si>
  <si>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</si>
  <si>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</si>
  <si>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</si>
  <si>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</si>
  <si>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</si>
  <si>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</si>
  <si>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</si>
  <si>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</si>
  <si>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</si>
  <si>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</si>
  <si>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</si>
  <si>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</si>
  <si>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</si>
  <si>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</si>
  <si>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</si>
  <si>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</si>
  <si>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</si>
  <si>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</si>
  <si>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</si>
  <si>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</si>
  <si>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</si>
  <si>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</si>
  <si>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</si>
  <si>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</si>
  <si>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</si>
  <si>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</si>
  <si>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</si>
  <si>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</si>
  <si>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</si>
  <si>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</si>
  <si>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</si>
  <si>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</si>
  <si>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</si>
  <si>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</si>
  <si>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</si>
  <si>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</si>
  <si>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</si>
  <si>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</si>
  <si>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</si>
  <si>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</si>
  <si>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</si>
  <si>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</si>
  <si>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</si>
  <si>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</si>
  <si>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</si>
  <si>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</si>
  <si>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</si>
  <si>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</si>
  <si>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</si>
  <si>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</si>
  <si>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</si>
  <si>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</si>
  <si>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</si>
  <si>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</si>
  <si>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</si>
  <si>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</si>
  <si>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</si>
  <si>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</si>
  <si>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</si>
  <si>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</si>
  <si>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</si>
  <si>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</si>
  <si>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</si>
  <si>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</si>
  <si>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</si>
  <si>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</si>
  <si>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</si>
  <si>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</si>
  <si>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</si>
  <si>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</si>
  <si>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</si>
  <si>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</si>
  <si>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</si>
  <si>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</si>
  <si>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</si>
  <si>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</si>
  <si>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</si>
  <si>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</si>
  <si>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</si>
  <si>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</si>
  <si>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</si>
  <si>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</si>
  <si>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</si>
  <si>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</si>
  <si>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</si>
  <si>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</si>
  <si>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</si>
  <si>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</si>
  <si>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</si>
  <si>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</si>
  <si>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</si>
  <si>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</si>
  <si>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</si>
  <si>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</si>
  <si>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</si>
  <si>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</si>
  <si>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</si>
  <si>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</si>
  <si>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</si>
  <si>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</si>
  <si>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</si>
  <si>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</si>
  <si>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</si>
  <si>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</si>
  <si>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</si>
  <si>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</si>
  <si>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</si>
  <si>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</si>
  <si>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</si>
  <si>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</si>
  <si>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</si>
  <si>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</si>
  <si>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</si>
  <si>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</si>
  <si>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</si>
  <si>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</si>
  <si>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</si>
  <si>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</si>
  <si>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</si>
  <si>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</si>
  <si>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</si>
  <si>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</si>
  <si>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</si>
  <si>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</si>
  <si>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</si>
  <si>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</si>
  <si>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</si>
  <si>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</si>
  <si>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</si>
  <si>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</si>
  <si>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</si>
  <si>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</si>
  <si>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</si>
  <si>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</si>
  <si>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</si>
  <si>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</si>
  <si>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</si>
  <si>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</si>
  <si>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</si>
  <si>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</si>
  <si>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</si>
  <si>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</si>
  <si>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</si>
  <si>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</si>
  <si>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</si>
  <si>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</si>
  <si>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</si>
  <si>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</si>
  <si>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</si>
  <si>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</si>
  <si>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</si>
  <si>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</si>
  <si>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</si>
  <si>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</si>
  <si>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</si>
  <si>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</si>
  <si>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</si>
  <si>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</si>
  <si>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</si>
  <si>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</si>
  <si>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</si>
  <si>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</si>
  <si>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</si>
  <si>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</si>
  <si>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</si>
  <si>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</si>
  <si>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</si>
  <si>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</si>
  <si>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</si>
  <si>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</si>
  <si>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</si>
  <si>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</si>
  <si>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</si>
  <si>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</si>
  <si>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</si>
  <si>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</si>
  <si>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</si>
  <si>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</si>
  <si>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</si>
  <si>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</si>
  <si>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</si>
  <si>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</si>
  <si>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</si>
  <si>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</si>
  <si>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</si>
  <si>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</si>
  <si>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</si>
  <si>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</si>
  <si>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</si>
  <si>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</si>
  <si>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</si>
  <si>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</si>
  <si>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</si>
  <si>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</si>
  <si>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</si>
  <si>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</si>
  <si>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</si>
  <si>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</si>
  <si>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</si>
  <si>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</si>
  <si>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</si>
  <si>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</si>
  <si>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</si>
  <si>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</si>
  <si>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</si>
  <si>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</si>
  <si>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</si>
  <si>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</si>
  <si>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</si>
  <si>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</si>
  <si>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</si>
  <si>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</si>
  <si>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</si>
  <si>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</si>
  <si>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</si>
  <si>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</si>
  <si>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</si>
  <si>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</si>
  <si>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</si>
  <si>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</si>
  <si>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</si>
  <si>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</si>
  <si>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</si>
  <si>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</si>
  <si>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</si>
  <si>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</si>
  <si>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</si>
  <si>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</si>
  <si>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</si>
  <si>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</si>
  <si>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</si>
  <si>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</si>
  <si>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</si>
  <si>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</si>
  <si>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</si>
  <si>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</si>
  <si>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</si>
  <si>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</si>
  <si>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</si>
  <si>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</si>
  <si>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</si>
  <si>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</si>
  <si>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</si>
  <si>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</si>
  <si>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</si>
  <si>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</si>
  <si>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</si>
  <si>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</si>
  <si>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</si>
  <si>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</si>
  <si>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</si>
  <si>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</si>
  <si>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</si>
  <si>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</si>
  <si>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</si>
  <si>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</si>
  <si>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</si>
  <si>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</si>
  <si>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</si>
  <si>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</si>
  <si>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</si>
  <si>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</si>
  <si>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</si>
  <si>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</si>
  <si>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</si>
  <si>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</si>
  <si>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</si>
  <si>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</si>
  <si>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</si>
  <si>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</si>
  <si>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</si>
  <si>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</si>
  <si>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</si>
  <si>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</si>
  <si>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</si>
  <si>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</si>
  <si>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</si>
  <si>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</si>
  <si>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</si>
  <si>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</si>
  <si>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</si>
  <si>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</si>
  <si>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</si>
  <si>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</si>
  <si>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</si>
  <si>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</si>
  <si>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</si>
  <si>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</si>
  <si>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</si>
  <si>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</si>
  <si>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</si>
  <si>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</si>
  <si>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</si>
  <si>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</si>
  <si>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</si>
  <si>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</si>
  <si>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</si>
  <si>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</si>
  <si>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</si>
  <si>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</si>
  <si>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</si>
  <si>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</si>
  <si>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</si>
  <si>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</si>
  <si>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</si>
  <si>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</si>
  <si>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</si>
  <si>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</si>
  <si>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</si>
  <si>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</si>
  <si>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</si>
  <si>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</si>
  <si>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</si>
  <si>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</si>
  <si>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</si>
  <si>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</si>
  <si>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</si>
  <si>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</si>
  <si>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</si>
  <si>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</si>
  <si>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</si>
  <si>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</si>
  <si>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</si>
  <si>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</si>
  <si>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</si>
  <si>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</si>
  <si>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</si>
  <si>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</si>
  <si>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</si>
  <si>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</si>
  <si>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</si>
  <si>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</si>
  <si>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</si>
  <si>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</si>
  <si>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</si>
  <si>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</si>
  <si>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</si>
  <si>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</si>
  <si>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</si>
  <si>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</si>
  <si>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</si>
  <si>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</si>
  <si>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</si>
  <si>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</si>
  <si>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</si>
  <si>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</si>
  <si>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</si>
  <si>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</si>
  <si>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</si>
  <si>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</si>
  <si>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</si>
  <si>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</si>
  <si>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</si>
  <si>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</si>
  <si>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</si>
  <si>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</si>
  <si>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</si>
  <si>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</si>
  <si>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</si>
  <si>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</si>
  <si>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</si>
  <si>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</si>
  <si>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</si>
  <si>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</si>
  <si>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</si>
  <si>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</si>
  <si>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</si>
  <si>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</si>
  <si>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</si>
  <si>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</si>
  <si>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</si>
  <si>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</si>
  <si>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</si>
  <si>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</si>
  <si>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</si>
  <si>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</si>
  <si>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</si>
  <si>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</si>
  <si>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</si>
  <si>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</si>
  <si>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</si>
  <si>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</si>
  <si>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</si>
  <si>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</si>
  <si>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</si>
  <si>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</si>
  <si>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</si>
  <si>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</si>
  <si>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</si>
  <si>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</si>
  <si>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</si>
  <si>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</si>
  <si>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</si>
  <si>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</si>
  <si>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</si>
  <si>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</si>
  <si>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</si>
  <si>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</si>
  <si>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</si>
  <si>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</si>
  <si>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</si>
  <si>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</si>
  <si>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</si>
  <si>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</si>
  <si>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</si>
  <si>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</si>
  <si>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</si>
  <si>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</si>
  <si>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</si>
  <si>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</si>
  <si>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</si>
  <si>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</si>
  <si>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</si>
  <si>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</si>
  <si>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</si>
  <si>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</si>
  <si>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</si>
  <si>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</si>
  <si>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</si>
  <si>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</si>
  <si>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</si>
  <si>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</si>
  <si>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</si>
  <si>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</si>
  <si>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</si>
  <si>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</si>
  <si>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</si>
  <si>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</si>
  <si>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</si>
  <si>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</si>
  <si>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</si>
  <si>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</si>
  <si>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</si>
  <si>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</si>
  <si>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</si>
  <si>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</si>
  <si>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</si>
  <si>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</si>
  <si>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</si>
  <si>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</si>
  <si>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</si>
  <si>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</si>
  <si>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</si>
  <si>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</si>
  <si>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</si>
  <si>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</si>
  <si>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</si>
  <si>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</si>
  <si>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</si>
  <si>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</si>
  <si>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</si>
  <si>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</si>
  <si>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</si>
  <si>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</si>
  <si>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</si>
  <si>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</si>
  <si>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</si>
  <si>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</si>
  <si>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</si>
  <si>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</si>
  <si>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</si>
  <si>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</si>
  <si>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</si>
  <si>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</si>
  <si>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</si>
  <si>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</si>
  <si>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</si>
  <si>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</si>
  <si>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</si>
  <si>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</si>
  <si>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</si>
  <si>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</si>
  <si>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</si>
  <si>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</si>
  <si>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</si>
  <si>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</si>
  <si>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</si>
  <si>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</si>
  <si>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</si>
  <si>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</si>
  <si>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</si>
  <si>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</si>
  <si>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</si>
  <si>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</si>
  <si>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</si>
  <si>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</si>
  <si>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</si>
  <si>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</si>
  <si>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</si>
  <si>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</si>
  <si>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</si>
  <si>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</si>
  <si>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</si>
  <si>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</si>
  <si>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</si>
  <si>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</si>
  <si>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</si>
  <si>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</si>
  <si>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</si>
  <si>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</si>
  <si>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</si>
  <si>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</si>
  <si>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</si>
  <si>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</si>
  <si>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</si>
  <si>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</si>
  <si>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</si>
  <si>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</si>
  <si>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</si>
  <si>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</si>
  <si>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</si>
  <si>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</si>
  <si>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</si>
  <si>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</si>
  <si>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</si>
  <si>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</si>
  <si>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</si>
  <si>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</si>
  <si>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</si>
  <si>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</si>
  <si>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</si>
  <si>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</si>
  <si>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</si>
  <si>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</si>
  <si>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</si>
  <si>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</si>
  <si>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</si>
  <si>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</si>
  <si>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</si>
  <si>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</si>
  <si>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</si>
  <si>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</si>
  <si>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</si>
  <si>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</si>
  <si>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</si>
  <si>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</si>
  <si>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</si>
  <si>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</si>
  <si>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</si>
  <si>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</si>
  <si>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</si>
  <si>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</si>
  <si>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</si>
  <si>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</si>
  <si>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</si>
  <si>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</si>
  <si>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</si>
  <si>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</si>
  <si>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</si>
  <si>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</si>
  <si>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</si>
  <si>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</si>
  <si>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</si>
  <si>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</si>
  <si>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</si>
  <si>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</si>
  <si>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</si>
  <si>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</si>
  <si>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</si>
  <si>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</si>
  <si>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</si>
  <si>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</si>
  <si>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</si>
  <si>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</si>
  <si>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</si>
  <si>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</si>
  <si>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</si>
  <si>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</si>
  <si>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</si>
  <si>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</si>
  <si>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</si>
  <si>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</si>
  <si>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</si>
  <si>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</si>
  <si>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</si>
  <si>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</si>
  <si>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</si>
  <si>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</si>
  <si>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</si>
  <si>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</si>
  <si>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</si>
  <si>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</si>
  <si>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</si>
  <si>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</si>
  <si>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</si>
  <si>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</si>
  <si>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</si>
  <si>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</si>
  <si>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</si>
  <si>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</si>
  <si>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</si>
  <si>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</si>
  <si>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</si>
  <si>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</si>
  <si>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</si>
  <si>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</si>
  <si>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</si>
  <si>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</si>
  <si>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</si>
  <si>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</si>
  <si>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</si>
  <si>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</si>
  <si>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</si>
  <si>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</si>
  <si>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</si>
  <si>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</si>
  <si>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</si>
  <si>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</si>
  <si>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</si>
  <si>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</si>
  <si>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</si>
  <si>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</si>
  <si>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</si>
  <si>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</si>
  <si>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</si>
  <si>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Comprobación</t>
  </si>
  <si>
    <t>GAP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</si>
  <si>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</si>
  <si>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</si>
  <si>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</si>
  <si>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</si>
  <si>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</si>
  <si>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</si>
  <si>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</si>
  <si>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</si>
  <si>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</si>
  <si>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</si>
  <si>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</si>
  <si>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</si>
  <si>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</si>
  <si>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</si>
  <si>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</si>
  <si>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</si>
  <si>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</si>
  <si>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</si>
  <si>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</si>
  <si>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</si>
  <si>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</si>
  <si>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</si>
  <si>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</si>
  <si>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</si>
  <si>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</si>
  <si>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</si>
  <si>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</si>
  <si>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</si>
  <si>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</si>
  <si>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</si>
  <si>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</si>
  <si>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</si>
  <si>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</si>
  <si>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</si>
  <si>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</si>
  <si>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</si>
  <si>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</si>
  <si>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</si>
  <si>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</si>
  <si>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</si>
  <si>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</si>
  <si>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</si>
  <si>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</si>
  <si>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</si>
  <si>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</si>
  <si>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</si>
  <si>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</si>
  <si>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</si>
  <si>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Validación sobre con el publicado</t>
  </si>
  <si>
    <t>Validación discrepancia publicada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</si>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</sst>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9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0" fontId="0" fillId="29" borderId="0" xfId="0" applyFill="1"/>
    <xf numFmtId="43" fontId="21" fillId="4" borderId="3" xfId="1" applyFont="1" applyFill="1" applyBorder="1" applyAlignment="1">
      <alignment horizontal="left" indent="2"/>
    </xf>
    <xf numFmtId="165" fontId="0" fillId="29" borderId="0" xfId="0" applyNumberFormat="1" applyFill="1"/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0" fillId="32" borderId="0" xfId="0" applyFill="1"/>
    <xf numFmtId="43" fontId="0" fillId="32" borderId="0" xfId="1" applyFont="1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1" borderId="42" xfId="0" applyFont="1" applyFill="1" applyBorder="1" applyAlignment="1">
      <alignment horizontal="center" vertical="center" wrapText="1"/>
    </xf>
    <xf numFmtId="0" fontId="130" fillId="31" borderId="19" xfId="0" applyFont="1" applyFill="1" applyBorder="1" applyAlignment="1">
      <alignment horizontal="center" vertical="center" wrapText="1"/>
    </xf>
    <xf numFmtId="0" fontId="130" fillId="31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30" borderId="34" xfId="0" applyFont="1" applyFill="1" applyBorder="1" applyAlignment="1">
      <alignment horizontal="center" vertical="center" wrapText="1"/>
    </xf>
    <xf numFmtId="0" fontId="129" fillId="30" borderId="40" xfId="0" applyFont="1" applyFill="1" applyBorder="1" applyAlignment="1">
      <alignment horizontal="center" vertical="center" wrapText="1"/>
    </xf>
    <xf numFmtId="0" fontId="129" fillId="30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7" sqref="B7"/>
    </sheetView>
  </sheetViews>
  <sheetFormatPr baseColWidth="10" defaultRowHeight="15.75" x14ac:dyDescent="0.25"/>
  <cols>
    <col min="1" max="1" width="11.42578125" style="719"/>
    <col min="2" max="2" width="81.7109375" style="719" customWidth="1"/>
    <col min="3" max="16384" width="11.42578125" style="719"/>
  </cols>
  <sheetData>
    <row r="6" spans="2:2" x14ac:dyDescent="0.25">
      <c r="B6" s="718" t="s">
        <v>749</v>
      </c>
    </row>
    <row r="7" spans="2:2" x14ac:dyDescent="0.25">
      <c r="B7" s="720" t="s">
        <v>702</v>
      </c>
    </row>
    <row r="8" spans="2:2" x14ac:dyDescent="0.25">
      <c r="B8" s="720" t="s">
        <v>703</v>
      </c>
    </row>
    <row r="9" spans="2:2" x14ac:dyDescent="0.25">
      <c r="B9" s="720" t="s">
        <v>708</v>
      </c>
    </row>
    <row r="10" spans="2:2" x14ac:dyDescent="0.25">
      <c r="B10" s="720" t="s">
        <v>704</v>
      </c>
    </row>
    <row r="11" spans="2:2" x14ac:dyDescent="0.25">
      <c r="B11" s="720" t="s">
        <v>705</v>
      </c>
    </row>
    <row r="12" spans="2:2" x14ac:dyDescent="0.25">
      <c r="B12" s="720" t="s">
        <v>706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13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9"/>
    <col min="2" max="2" width="12.5703125" style="719" customWidth="1"/>
    <col min="3" max="3" width="10.28515625" style="719" customWidth="1"/>
    <col min="4" max="4" width="24.42578125" style="719" customWidth="1"/>
    <col min="5" max="5" width="42.85546875" style="719" customWidth="1"/>
    <col min="6" max="6" width="8.7109375" style="719" customWidth="1"/>
    <col min="7" max="7" width="11.140625" style="719" customWidth="1"/>
    <col min="8" max="8" width="13.28515625" style="719" customWidth="1"/>
    <col min="9" max="9" width="28.85546875" style="719" customWidth="1"/>
    <col min="10" max="10" width="14.5703125" style="719" customWidth="1"/>
    <col min="11" max="11" width="13" style="719" customWidth="1"/>
    <col min="12" max="12" width="12.28515625" style="719" customWidth="1"/>
    <col min="13" max="13" width="11.28515625" style="719" customWidth="1"/>
    <col min="14" max="16384" width="11.42578125" style="719"/>
  </cols>
  <sheetData>
    <row r="2" spans="2:21" ht="26.25" x14ac:dyDescent="0.25">
      <c r="D2" s="747" t="s">
        <v>709</v>
      </c>
      <c r="E2" s="747"/>
      <c r="F2" s="747"/>
      <c r="G2" s="747"/>
      <c r="H2" s="747"/>
      <c r="I2" s="747"/>
      <c r="J2" s="747"/>
      <c r="K2" s="747"/>
      <c r="L2" s="747"/>
      <c r="M2" s="747"/>
      <c r="N2" s="721"/>
      <c r="O2" s="721"/>
      <c r="P2" s="721"/>
      <c r="Q2" s="721"/>
      <c r="R2" s="721"/>
      <c r="S2" s="721"/>
      <c r="T2" s="721"/>
    </row>
    <row r="3" spans="2:21" ht="28.5" x14ac:dyDescent="0.25">
      <c r="B3" s="722"/>
      <c r="C3" s="722"/>
      <c r="D3" s="748" t="s">
        <v>710</v>
      </c>
      <c r="E3" s="748"/>
      <c r="F3" s="748"/>
      <c r="G3" s="748"/>
      <c r="H3" s="748"/>
      <c r="I3" s="748"/>
      <c r="J3" s="748"/>
      <c r="K3" s="748"/>
      <c r="L3" s="748"/>
      <c r="M3" s="748"/>
      <c r="N3" s="723"/>
      <c r="O3" s="723"/>
      <c r="P3" s="723"/>
      <c r="Q3" s="723"/>
      <c r="S3" s="722"/>
      <c r="T3" s="722"/>
      <c r="U3" s="722"/>
    </row>
    <row r="4" spans="2:21" ht="21" x14ac:dyDescent="0.35">
      <c r="D4" s="749" t="s">
        <v>729</v>
      </c>
      <c r="E4" s="749"/>
      <c r="F4" s="749"/>
      <c r="G4" s="749"/>
      <c r="H4" s="749"/>
      <c r="I4" s="749"/>
      <c r="J4" s="749"/>
      <c r="K4" s="749"/>
      <c r="L4" s="749"/>
      <c r="M4" s="749"/>
      <c r="N4" s="724"/>
      <c r="O4" s="724"/>
      <c r="P4" s="724"/>
      <c r="Q4" s="724"/>
      <c r="R4" s="724"/>
      <c r="S4" s="725"/>
      <c r="T4" s="725"/>
    </row>
    <row r="5" spans="2:21" ht="15" customHeight="1" x14ac:dyDescent="0.25">
      <c r="C5" s="726"/>
      <c r="D5" s="726"/>
      <c r="E5" s="750"/>
      <c r="F5" s="750"/>
      <c r="G5" s="750"/>
      <c r="H5" s="750"/>
      <c r="I5" s="750"/>
      <c r="J5" s="750"/>
      <c r="K5" s="750"/>
      <c r="L5" s="750"/>
      <c r="M5" s="727"/>
      <c r="N5" s="727"/>
      <c r="O5" s="727"/>
      <c r="P5" s="727"/>
      <c r="Q5" s="727"/>
      <c r="R5" s="727"/>
      <c r="S5" s="726"/>
      <c r="T5" s="726"/>
    </row>
    <row r="6" spans="2:21" x14ac:dyDescent="0.25">
      <c r="C6" s="726"/>
      <c r="D6" s="726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6"/>
      <c r="T6" s="726"/>
    </row>
    <row r="8" spans="2:21" x14ac:dyDescent="0.25">
      <c r="B8" s="728" t="s">
        <v>711</v>
      </c>
    </row>
    <row r="9" spans="2:21" ht="16.5" thickBot="1" x14ac:dyDescent="0.3"/>
    <row r="10" spans="2:21" ht="36.75" customHeight="1" thickBot="1" x14ac:dyDescent="0.3">
      <c r="B10" s="751" t="s">
        <v>712</v>
      </c>
      <c r="C10" s="752"/>
      <c r="D10" s="752"/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3"/>
    </row>
    <row r="11" spans="2:21" ht="32.25" customHeight="1" thickBot="1" x14ac:dyDescent="0.3">
      <c r="B11" s="741" t="s">
        <v>713</v>
      </c>
      <c r="C11" s="742"/>
      <c r="D11" s="742"/>
      <c r="E11" s="742"/>
      <c r="F11" s="742"/>
      <c r="G11" s="742"/>
      <c r="H11" s="742"/>
      <c r="I11" s="743"/>
      <c r="J11" s="744" t="s">
        <v>714</v>
      </c>
      <c r="K11" s="745"/>
      <c r="L11" s="745"/>
      <c r="M11" s="745"/>
      <c r="N11" s="745"/>
      <c r="O11" s="746"/>
    </row>
    <row r="12" spans="2:21" ht="40.5" customHeight="1" x14ac:dyDescent="0.25">
      <c r="B12" s="763" t="s">
        <v>715</v>
      </c>
      <c r="C12" s="764"/>
      <c r="D12" s="764"/>
      <c r="E12" s="765"/>
      <c r="F12" s="766" t="s">
        <v>716</v>
      </c>
      <c r="G12" s="767"/>
      <c r="H12" s="768"/>
      <c r="I12" s="729" t="s">
        <v>184</v>
      </c>
      <c r="J12" s="769" t="s">
        <v>717</v>
      </c>
      <c r="K12" s="770"/>
      <c r="L12" s="771" t="s">
        <v>718</v>
      </c>
      <c r="M12" s="771" t="s">
        <v>719</v>
      </c>
      <c r="N12" s="773" t="s">
        <v>720</v>
      </c>
      <c r="O12" s="754" t="s">
        <v>721</v>
      </c>
    </row>
    <row r="13" spans="2:21" ht="87.75" customHeight="1" thickBot="1" x14ac:dyDescent="0.3">
      <c r="B13" s="756" t="s">
        <v>722</v>
      </c>
      <c r="C13" s="757"/>
      <c r="D13" s="758"/>
      <c r="E13" s="730" t="s">
        <v>730</v>
      </c>
      <c r="F13" s="731" t="s">
        <v>723</v>
      </c>
      <c r="G13" s="730" t="s">
        <v>44</v>
      </c>
      <c r="H13" s="732" t="s">
        <v>45</v>
      </c>
      <c r="I13" s="733" t="s">
        <v>724</v>
      </c>
      <c r="J13" s="734" t="s">
        <v>725</v>
      </c>
      <c r="K13" s="735" t="s">
        <v>726</v>
      </c>
      <c r="L13" s="772"/>
      <c r="M13" s="772"/>
      <c r="N13" s="774"/>
      <c r="O13" s="755"/>
    </row>
    <row r="14" spans="2:21" ht="115.5" customHeight="1" x14ac:dyDescent="0.25">
      <c r="B14" s="759" t="s">
        <v>736</v>
      </c>
      <c r="C14" s="759"/>
      <c r="D14" s="759"/>
      <c r="E14" s="759"/>
      <c r="F14" s="759"/>
      <c r="G14" s="759"/>
      <c r="H14" s="759"/>
      <c r="I14" s="760"/>
      <c r="J14" s="760"/>
      <c r="K14" s="760"/>
      <c r="L14" s="760"/>
      <c r="M14" s="760"/>
      <c r="N14" s="760"/>
      <c r="O14" s="760"/>
    </row>
    <row r="15" spans="2:21" x14ac:dyDescent="0.25">
      <c r="F15" s="718"/>
    </row>
    <row r="17" spans="2:16" x14ac:dyDescent="0.25">
      <c r="B17" s="736" t="s">
        <v>737</v>
      </c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</row>
    <row r="18" spans="2:16" x14ac:dyDescent="0.25"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</row>
    <row r="19" spans="2:16" x14ac:dyDescent="0.25">
      <c r="B19" s="736" t="s">
        <v>738</v>
      </c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</row>
    <row r="20" spans="2:16" ht="18.75" customHeight="1" x14ac:dyDescent="0.25">
      <c r="B20" s="762" t="s">
        <v>727</v>
      </c>
      <c r="C20" s="762"/>
      <c r="D20" s="761" t="s">
        <v>728</v>
      </c>
      <c r="E20" s="761"/>
      <c r="F20" s="761"/>
      <c r="G20" s="761"/>
      <c r="H20" s="761"/>
      <c r="I20" s="761"/>
      <c r="J20" s="761"/>
      <c r="K20" s="738"/>
      <c r="L20" s="737"/>
      <c r="M20" s="737"/>
      <c r="N20" s="737"/>
      <c r="O20" s="737"/>
      <c r="P20" s="737"/>
    </row>
    <row r="21" spans="2:16" ht="15.75" customHeight="1" x14ac:dyDescent="0.25">
      <c r="C21" s="739"/>
      <c r="D21" s="761"/>
      <c r="E21" s="761"/>
      <c r="F21" s="761"/>
      <c r="G21" s="761"/>
      <c r="H21" s="761"/>
      <c r="I21" s="761"/>
      <c r="J21" s="761"/>
      <c r="K21" s="738"/>
      <c r="L21" s="737"/>
      <c r="M21" s="737"/>
      <c r="N21" s="737"/>
      <c r="O21" s="737"/>
      <c r="P21" s="737"/>
    </row>
    <row r="22" spans="2:16" x14ac:dyDescent="0.25"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737"/>
      <c r="O22" s="737"/>
      <c r="P22" s="737"/>
    </row>
    <row r="23" spans="2:16" x14ac:dyDescent="0.25">
      <c r="B23" s="737"/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</row>
    <row r="24" spans="2:16" x14ac:dyDescent="0.25">
      <c r="B24" s="737"/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</row>
    <row r="25" spans="2:16" x14ac:dyDescent="0.25">
      <c r="B25" s="740" t="s">
        <v>731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EZ48"/>
  <sheetViews>
    <sheetView zoomScale="90" zoomScaleNormal="90" workbookViewId="0">
      <pane xSplit="2" ySplit="6" topLeftCell="EW29" activePane="bottomRight" state="frozen"/>
      <selection activeCell="B43" sqref="B43"/>
      <selection pane="topRight" activeCell="B43" sqref="B43"/>
      <selection pane="bottomLeft" activeCell="B43" sqref="B43"/>
      <selection pane="bottomRight" activeCell="EW38" sqref="EW3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679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5" t="s">
        <v>731</v>
      </c>
      <c r="C5" s="775">
        <v>2013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466"/>
      <c r="Q5" s="775">
        <v>2014</v>
      </c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7"/>
      <c r="AD5" s="466"/>
      <c r="AE5" s="775">
        <v>2015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7"/>
      <c r="AR5" s="466"/>
      <c r="AS5" s="775">
        <v>2016</v>
      </c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7"/>
      <c r="BF5" s="466"/>
      <c r="BG5" s="775">
        <v>2017</v>
      </c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7"/>
      <c r="BT5" s="466"/>
      <c r="BU5" s="775">
        <v>2018</v>
      </c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7"/>
      <c r="CH5" s="466"/>
      <c r="CI5" s="775">
        <v>2019</v>
      </c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7"/>
      <c r="CV5" s="466"/>
      <c r="CW5" s="775">
        <v>2020</v>
      </c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7"/>
      <c r="DJ5" s="466"/>
      <c r="DK5" s="775">
        <v>2021</v>
      </c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7"/>
      <c r="DX5" s="466"/>
      <c r="DY5" s="775">
        <v>2022</v>
      </c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7"/>
      <c r="EL5" s="705"/>
      <c r="EM5" s="775">
        <v>2023</v>
      </c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7"/>
      <c r="EZ5" s="705"/>
    </row>
    <row r="6" spans="2:15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-673.04478482272498</v>
      </c>
      <c r="DZ7" s="542">
        <v>303.09933098089505</v>
      </c>
      <c r="EA7" s="542">
        <v>-487.92830014430319</v>
      </c>
      <c r="EB7" s="542">
        <v>-379.35075398119488</v>
      </c>
      <c r="EC7" s="542">
        <v>-646.97734858431386</v>
      </c>
      <c r="ED7" s="542">
        <v>59.735885126592621</v>
      </c>
      <c r="EE7" s="542">
        <v>-120.32308936062827</v>
      </c>
      <c r="EF7" s="542">
        <v>-37.063057535857752</v>
      </c>
      <c r="EG7" s="542">
        <v>-465.21049012990716</v>
      </c>
      <c r="EH7" s="542">
        <v>75.710485756893377</v>
      </c>
      <c r="EI7" s="542">
        <v>378.04608967133981</v>
      </c>
      <c r="EJ7" s="542">
        <v>2015.6332572384413</v>
      </c>
      <c r="EK7" s="542">
        <f t="shared" ref="EK7:EK43" si="9">+SUM(DY7:EJ7)</f>
        <v>22.327224215232036</v>
      </c>
      <c r="EL7" s="573"/>
      <c r="EM7" s="542">
        <v>-805.49736225371771</v>
      </c>
      <c r="EN7" s="542">
        <v>530.40882527434178</v>
      </c>
      <c r="EO7" s="542">
        <v>103.79622883057027</v>
      </c>
      <c r="EP7" s="542">
        <v>-916.45569910334871</v>
      </c>
      <c r="EQ7" s="542">
        <v>310.72143483104719</v>
      </c>
      <c r="ER7" s="542">
        <v>383.68999488250665</v>
      </c>
      <c r="ES7" s="542">
        <v>417.14066969029227</v>
      </c>
      <c r="ET7" s="542">
        <v>668.4269243819399</v>
      </c>
      <c r="EU7" s="542">
        <v>394.7948121288282</v>
      </c>
      <c r="EV7" s="542">
        <v>339.28825648763177</v>
      </c>
      <c r="EW7" s="542">
        <v>917.41920967518263</v>
      </c>
      <c r="EX7" s="542"/>
      <c r="EY7" s="542">
        <f t="shared" ref="EY7:EY43" si="10">+SUM(EM7:EX7)</f>
        <v>2343.7332948252742</v>
      </c>
      <c r="EZ7" s="573"/>
    </row>
    <row r="8" spans="2:156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>
        <f t="shared" si="22"/>
        <v>263.22958817699987</v>
      </c>
      <c r="EX8" s="521"/>
      <c r="EY8" s="521">
        <f t="shared" si="10"/>
        <v>3692.3124818701253</v>
      </c>
      <c r="EZ8" s="684"/>
    </row>
    <row r="9" spans="2:156" ht="15.75" x14ac:dyDescent="0.25">
      <c r="B9" s="689" t="s">
        <v>618</v>
      </c>
      <c r="C9" s="711">
        <v>52.354441790799996</v>
      </c>
      <c r="D9" s="711">
        <v>19.920697819200001</v>
      </c>
      <c r="E9" s="711">
        <v>72.028319479999993</v>
      </c>
      <c r="F9" s="711">
        <v>46.212269270000007</v>
      </c>
      <c r="G9" s="711">
        <v>51.374024829999996</v>
      </c>
      <c r="H9" s="711">
        <v>19.953831679999997</v>
      </c>
      <c r="I9" s="711">
        <v>55.514314349999992</v>
      </c>
      <c r="J9" s="711">
        <v>171.28314507000002</v>
      </c>
      <c r="K9" s="711">
        <v>104.78628492000001</v>
      </c>
      <c r="L9" s="711">
        <v>142.76667374179996</v>
      </c>
      <c r="M9" s="711">
        <v>19.338938122500004</v>
      </c>
      <c r="N9" s="711">
        <v>98.368944629999987</v>
      </c>
      <c r="O9" s="518">
        <f t="shared" si="0"/>
        <v>853.90188570429996</v>
      </c>
      <c r="P9" s="519"/>
      <c r="Q9" s="711">
        <v>23.081761456200002</v>
      </c>
      <c r="R9" s="711">
        <v>18.23557881</v>
      </c>
      <c r="S9" s="711">
        <v>21.136890489999999</v>
      </c>
      <c r="T9" s="711">
        <v>122.81300527619999</v>
      </c>
      <c r="U9" s="711">
        <v>155.10033532</v>
      </c>
      <c r="V9" s="711">
        <v>442.24368567999994</v>
      </c>
      <c r="W9" s="711">
        <v>273.51817812999991</v>
      </c>
      <c r="X9" s="711">
        <v>137.44598460999998</v>
      </c>
      <c r="Y9" s="711">
        <v>45.991927259999997</v>
      </c>
      <c r="Z9" s="711">
        <v>41.61692145</v>
      </c>
      <c r="AA9" s="711">
        <v>67.381444299999998</v>
      </c>
      <c r="AB9" s="711">
        <v>85.493469430000033</v>
      </c>
      <c r="AC9" s="518">
        <f t="shared" si="1"/>
        <v>1434.0591822123997</v>
      </c>
      <c r="AD9" s="519"/>
      <c r="AE9" s="711">
        <v>61.054652959999999</v>
      </c>
      <c r="AF9" s="711">
        <v>564.25229893999995</v>
      </c>
      <c r="AG9" s="711">
        <v>728.50101264</v>
      </c>
      <c r="AH9" s="711">
        <v>391.25215983999999</v>
      </c>
      <c r="AI9" s="711">
        <v>56.789940239999993</v>
      </c>
      <c r="AJ9" s="711">
        <v>220.16291974999999</v>
      </c>
      <c r="AK9" s="711">
        <v>78.781916129999999</v>
      </c>
      <c r="AL9" s="711">
        <v>52.562919140000005</v>
      </c>
      <c r="AM9" s="711">
        <v>82.966257440000007</v>
      </c>
      <c r="AN9" s="711">
        <v>18.123748469999995</v>
      </c>
      <c r="AO9" s="711">
        <v>280.69686066000003</v>
      </c>
      <c r="AP9" s="711">
        <v>891.93400824999992</v>
      </c>
      <c r="AQ9" s="518">
        <f t="shared" si="2"/>
        <v>3427.078694459999</v>
      </c>
      <c r="AR9" s="519"/>
      <c r="AS9" s="711">
        <v>332.21516235999997</v>
      </c>
      <c r="AT9" s="711">
        <v>111.79002640999998</v>
      </c>
      <c r="AU9" s="711">
        <v>166.23453392999997</v>
      </c>
      <c r="AV9" s="711">
        <v>1226.5196087799998</v>
      </c>
      <c r="AW9" s="711">
        <v>735.71583096999996</v>
      </c>
      <c r="AX9" s="711">
        <v>422.99382131999982</v>
      </c>
      <c r="AY9" s="711">
        <v>186.02164979</v>
      </c>
      <c r="AZ9" s="711">
        <v>471.89569615000005</v>
      </c>
      <c r="BA9" s="711">
        <v>892.29966235999984</v>
      </c>
      <c r="BB9" s="711">
        <v>389.48033615999987</v>
      </c>
      <c r="BC9" s="711">
        <v>494.55714917</v>
      </c>
      <c r="BD9" s="711">
        <v>413.47588170000017</v>
      </c>
      <c r="BE9" s="518">
        <f t="shared" si="3"/>
        <v>5843.1993591</v>
      </c>
      <c r="BF9" s="519"/>
      <c r="BG9" s="711">
        <v>385.64081059</v>
      </c>
      <c r="BH9" s="711">
        <v>619.95304612000018</v>
      </c>
      <c r="BI9" s="711">
        <v>478.19820511</v>
      </c>
      <c r="BJ9" s="711">
        <v>197.23642303000003</v>
      </c>
      <c r="BK9" s="711">
        <v>2144.2097607600003</v>
      </c>
      <c r="BL9" s="711">
        <v>21.873073380000001</v>
      </c>
      <c r="BM9" s="711">
        <v>29.9708361</v>
      </c>
      <c r="BN9" s="711">
        <v>67.876702569999992</v>
      </c>
      <c r="BO9" s="711">
        <v>43.565953870000001</v>
      </c>
      <c r="BP9" s="711">
        <v>18.448285440000003</v>
      </c>
      <c r="BQ9" s="711">
        <v>15.137164140000003</v>
      </c>
      <c r="BR9" s="711">
        <v>21.523603689999995</v>
      </c>
      <c r="BS9" s="518">
        <f t="shared" si="4"/>
        <v>4043.6338648000001</v>
      </c>
      <c r="BT9" s="519"/>
      <c r="BU9" s="711">
        <v>18.325726860000003</v>
      </c>
      <c r="BV9" s="711">
        <v>22.528505519999996</v>
      </c>
      <c r="BW9" s="711">
        <v>421.60514397000003</v>
      </c>
      <c r="BX9" s="711">
        <v>23.03885687</v>
      </c>
      <c r="BY9" s="711">
        <v>100.51757030999997</v>
      </c>
      <c r="BZ9" s="711">
        <v>28.82680646</v>
      </c>
      <c r="CA9" s="711">
        <v>45.872623949999998</v>
      </c>
      <c r="CB9" s="711">
        <v>38.479973659999999</v>
      </c>
      <c r="CC9" s="711">
        <v>26.480288300000005</v>
      </c>
      <c r="CD9" s="711">
        <v>232.19629896000001</v>
      </c>
      <c r="CE9" s="711">
        <v>99.404235159999999</v>
      </c>
      <c r="CF9" s="711">
        <v>436.05358182000003</v>
      </c>
      <c r="CG9" s="518">
        <f t="shared" si="5"/>
        <v>1493.3296118400003</v>
      </c>
      <c r="CH9" s="519"/>
      <c r="CI9" s="711">
        <v>106.17137424000001</v>
      </c>
      <c r="CJ9" s="711">
        <v>17.745740609999999</v>
      </c>
      <c r="CK9" s="711">
        <v>138.28930098000001</v>
      </c>
      <c r="CL9" s="711">
        <v>24.474292999999999</v>
      </c>
      <c r="CM9" s="711">
        <v>70.637241870000025</v>
      </c>
      <c r="CN9" s="711">
        <v>47.733400950000004</v>
      </c>
      <c r="CO9" s="711">
        <v>22.454080310000005</v>
      </c>
      <c r="CP9" s="711">
        <v>62.982442440000042</v>
      </c>
      <c r="CQ9" s="711">
        <v>262.99056832000002</v>
      </c>
      <c r="CR9" s="711">
        <v>335.3620220900001</v>
      </c>
      <c r="CS9" s="711">
        <v>114.07039435000029</v>
      </c>
      <c r="CT9" s="711">
        <v>173.37546828000001</v>
      </c>
      <c r="CU9" s="518">
        <f t="shared" si="6"/>
        <v>1376.2863274400004</v>
      </c>
      <c r="CV9" s="519"/>
      <c r="CW9" s="711">
        <v>44.18613028</v>
      </c>
      <c r="CX9" s="711">
        <v>16.064016889999998</v>
      </c>
      <c r="CY9" s="711">
        <v>182.22490193000004</v>
      </c>
      <c r="CZ9" s="711">
        <v>31.330938820000014</v>
      </c>
      <c r="DA9" s="711">
        <v>54.058399740000063</v>
      </c>
      <c r="DB9" s="711">
        <v>53.726777269999992</v>
      </c>
      <c r="DC9" s="711">
        <v>45.805066030000006</v>
      </c>
      <c r="DD9" s="711">
        <v>44.691684010000017</v>
      </c>
      <c r="DE9" s="711">
        <v>75.342003630000008</v>
      </c>
      <c r="DF9" s="711">
        <v>49.995243150000015</v>
      </c>
      <c r="DG9" s="711">
        <v>99.899972140000017</v>
      </c>
      <c r="DH9" s="711">
        <v>111.56817206089997</v>
      </c>
      <c r="DI9" s="518">
        <f t="shared" si="7"/>
        <v>808.89330595090019</v>
      </c>
      <c r="DJ9" s="519"/>
      <c r="DK9" s="711">
        <v>381.22523021910001</v>
      </c>
      <c r="DL9" s="711">
        <v>48.849363770000004</v>
      </c>
      <c r="DM9" s="711">
        <v>114.52624371000002</v>
      </c>
      <c r="DN9" s="711">
        <v>24.068150420000023</v>
      </c>
      <c r="DO9" s="711">
        <v>68.094259070000021</v>
      </c>
      <c r="DP9" s="711">
        <v>88.884952129999988</v>
      </c>
      <c r="DQ9" s="711">
        <v>27.592626309999954</v>
      </c>
      <c r="DR9" s="711">
        <v>19.938446130000028</v>
      </c>
      <c r="DS9" s="711">
        <v>27.143422825600027</v>
      </c>
      <c r="DT9" s="711">
        <v>373.86139846999987</v>
      </c>
      <c r="DU9" s="711">
        <v>131.13878884000002</v>
      </c>
      <c r="DV9" s="711">
        <v>87.38038973999997</v>
      </c>
      <c r="DW9" s="518">
        <f t="shared" si="8"/>
        <v>1392.7032716347001</v>
      </c>
      <c r="DX9" s="519"/>
      <c r="DY9" s="711">
        <v>182.74552110999997</v>
      </c>
      <c r="DZ9" s="711">
        <v>26.02023281999999</v>
      </c>
      <c r="EA9" s="711">
        <v>67.387027579999994</v>
      </c>
      <c r="EB9" s="711">
        <v>337.15627375000014</v>
      </c>
      <c r="EC9" s="711">
        <v>27.573000570000026</v>
      </c>
      <c r="ED9" s="711">
        <v>34.082619520000002</v>
      </c>
      <c r="EE9" s="711">
        <v>14.877584370000019</v>
      </c>
      <c r="EF9" s="711">
        <v>17.165243600000011</v>
      </c>
      <c r="EG9" s="711">
        <v>32.255449710000015</v>
      </c>
      <c r="EH9" s="711">
        <v>15.706018699999964</v>
      </c>
      <c r="EI9" s="711">
        <v>57.93017193999998</v>
      </c>
      <c r="EJ9" s="711">
        <v>83.093403669999958</v>
      </c>
      <c r="EK9" s="518">
        <f t="shared" si="9"/>
        <v>895.99254733999999</v>
      </c>
      <c r="EL9" s="519"/>
      <c r="EM9" s="711">
        <v>126.55776173000001</v>
      </c>
      <c r="EN9" s="711">
        <v>693.68526665000002</v>
      </c>
      <c r="EO9" s="711">
        <v>144.32757227999997</v>
      </c>
      <c r="EP9" s="711">
        <v>32.472275140000008</v>
      </c>
      <c r="EQ9" s="711">
        <v>20.590590749999986</v>
      </c>
      <c r="ER9" s="711">
        <v>37.419461020000028</v>
      </c>
      <c r="ES9" s="711">
        <v>17.018099120000009</v>
      </c>
      <c r="ET9" s="711">
        <v>64.071337290000031</v>
      </c>
      <c r="EU9" s="711">
        <v>27.30411923000003</v>
      </c>
      <c r="EV9" s="711">
        <v>34.524116300000003</v>
      </c>
      <c r="EW9" s="711">
        <v>53.290622919999997</v>
      </c>
      <c r="EX9" s="711"/>
      <c r="EY9" s="518">
        <f t="shared" si="10"/>
        <v>1251.2612224300001</v>
      </c>
      <c r="EZ9" s="519"/>
    </row>
    <row r="10" spans="2:156" ht="15.75" x14ac:dyDescent="0.25">
      <c r="B10" s="689" t="s">
        <v>43</v>
      </c>
      <c r="C10" s="518">
        <f t="shared" ref="C10:N10" si="23">+SUM(C11:C16)</f>
        <v>87.064725199197468</v>
      </c>
      <c r="D10" s="518">
        <f t="shared" si="23"/>
        <v>137.17644913623795</v>
      </c>
      <c r="E10" s="518">
        <f t="shared" si="23"/>
        <v>85.681271305992141</v>
      </c>
      <c r="F10" s="518">
        <f t="shared" si="23"/>
        <v>137.9915235851953</v>
      </c>
      <c r="G10" s="518">
        <f t="shared" si="23"/>
        <v>149.14056647338305</v>
      </c>
      <c r="H10" s="518">
        <f t="shared" si="23"/>
        <v>124.31149922219711</v>
      </c>
      <c r="I10" s="518">
        <f t="shared" si="23"/>
        <v>87.806143340692671</v>
      </c>
      <c r="J10" s="518">
        <f t="shared" si="23"/>
        <v>133.43669790764764</v>
      </c>
      <c r="K10" s="518">
        <f t="shared" si="23"/>
        <v>179.51984040477254</v>
      </c>
      <c r="L10" s="518">
        <f t="shared" si="23"/>
        <v>142.111350334598</v>
      </c>
      <c r="M10" s="518">
        <f t="shared" si="23"/>
        <v>150.18917670891335</v>
      </c>
      <c r="N10" s="518">
        <f t="shared" si="23"/>
        <v>284.84209663837783</v>
      </c>
      <c r="O10" s="518">
        <f t="shared" si="0"/>
        <v>1699.2713402572049</v>
      </c>
      <c r="P10" s="519"/>
      <c r="Q10" s="518">
        <f t="shared" ref="Q10:AB10" si="24">+SUM(Q11:Q16)</f>
        <v>231.69194466581399</v>
      </c>
      <c r="R10" s="518">
        <f t="shared" si="24"/>
        <v>279.70062350656457</v>
      </c>
      <c r="S10" s="518">
        <f t="shared" si="24"/>
        <v>386.4872236432202</v>
      </c>
      <c r="T10" s="518">
        <f t="shared" si="24"/>
        <v>293.30487273087357</v>
      </c>
      <c r="U10" s="518">
        <f t="shared" si="24"/>
        <v>291.39904331374134</v>
      </c>
      <c r="V10" s="518">
        <f t="shared" si="24"/>
        <v>286.87654664507295</v>
      </c>
      <c r="W10" s="518">
        <f t="shared" si="24"/>
        <v>133.583304245276</v>
      </c>
      <c r="X10" s="518">
        <f t="shared" si="24"/>
        <v>177.86911680842564</v>
      </c>
      <c r="Y10" s="518">
        <f t="shared" si="24"/>
        <v>644.94397711357374</v>
      </c>
      <c r="Z10" s="518">
        <f t="shared" si="24"/>
        <v>263.94703806009079</v>
      </c>
      <c r="AA10" s="518">
        <f t="shared" si="24"/>
        <v>202.38012588829341</v>
      </c>
      <c r="AB10" s="518">
        <f t="shared" si="24"/>
        <v>359.27875326439636</v>
      </c>
      <c r="AC10" s="518">
        <f t="shared" si="1"/>
        <v>3551.4625698853424</v>
      </c>
      <c r="AD10" s="519"/>
      <c r="AE10" s="518">
        <f t="shared" ref="AE10:AP10" si="25">+SUM(AE11:AE16)</f>
        <v>181.99439844633758</v>
      </c>
      <c r="AF10" s="518">
        <f t="shared" si="25"/>
        <v>175.17512347782426</v>
      </c>
      <c r="AG10" s="518">
        <f t="shared" si="25"/>
        <v>375.02135718737196</v>
      </c>
      <c r="AH10" s="518">
        <f t="shared" si="25"/>
        <v>246.31453024309658</v>
      </c>
      <c r="AI10" s="518">
        <f t="shared" si="25"/>
        <v>188.69396664482102</v>
      </c>
      <c r="AJ10" s="518">
        <f t="shared" si="25"/>
        <v>413.89915412515143</v>
      </c>
      <c r="AK10" s="518">
        <f t="shared" si="25"/>
        <v>172.7512987587337</v>
      </c>
      <c r="AL10" s="518">
        <f t="shared" si="25"/>
        <v>230.44796716183583</v>
      </c>
      <c r="AM10" s="518">
        <f t="shared" si="25"/>
        <v>383.34142726372227</v>
      </c>
      <c r="AN10" s="518">
        <f t="shared" si="25"/>
        <v>257.21194441009499</v>
      </c>
      <c r="AO10" s="518">
        <f t="shared" si="25"/>
        <v>200.48624114444573</v>
      </c>
      <c r="AP10" s="518">
        <f t="shared" si="25"/>
        <v>1154.9946413513737</v>
      </c>
      <c r="AQ10" s="518">
        <f t="shared" si="2"/>
        <v>3980.332050214809</v>
      </c>
      <c r="AR10" s="519"/>
      <c r="AS10" s="518">
        <f t="shared" ref="AS10:BD10" si="26">+SUM(AS11:AS16)</f>
        <v>157.69669387430434</v>
      </c>
      <c r="AT10" s="518">
        <f t="shared" si="26"/>
        <v>142.37090453036271</v>
      </c>
      <c r="AU10" s="518">
        <f t="shared" si="26"/>
        <v>415.00554694670097</v>
      </c>
      <c r="AV10" s="518">
        <f t="shared" si="26"/>
        <v>192.38567218041766</v>
      </c>
      <c r="AW10" s="518">
        <f t="shared" si="26"/>
        <v>252.85290215723518</v>
      </c>
      <c r="AX10" s="518">
        <f t="shared" si="26"/>
        <v>465.26557964208257</v>
      </c>
      <c r="AY10" s="518">
        <f t="shared" si="26"/>
        <v>168.03418333183177</v>
      </c>
      <c r="AZ10" s="518">
        <f t="shared" si="26"/>
        <v>228.51315967119049</v>
      </c>
      <c r="BA10" s="518">
        <f t="shared" si="26"/>
        <v>422.94378363058178</v>
      </c>
      <c r="BB10" s="518">
        <f t="shared" si="26"/>
        <v>243.4468803583608</v>
      </c>
      <c r="BC10" s="518">
        <f t="shared" si="26"/>
        <v>213.05228039217519</v>
      </c>
      <c r="BD10" s="518">
        <f t="shared" si="26"/>
        <v>498.02001986802827</v>
      </c>
      <c r="BE10" s="518">
        <f t="shared" si="3"/>
        <v>3399.5876065832722</v>
      </c>
      <c r="BF10" s="519"/>
      <c r="BG10" s="518">
        <f t="shared" ref="BG10:BR10" si="27">+SUM(BG11:BG16)</f>
        <v>485.4119323612789</v>
      </c>
      <c r="BH10" s="518">
        <f t="shared" si="27"/>
        <v>199.95870908746363</v>
      </c>
      <c r="BI10" s="518">
        <f t="shared" si="27"/>
        <v>614.40361134140949</v>
      </c>
      <c r="BJ10" s="518">
        <f t="shared" si="27"/>
        <v>200.54109495238185</v>
      </c>
      <c r="BK10" s="518">
        <f t="shared" si="27"/>
        <v>200.46612086002017</v>
      </c>
      <c r="BL10" s="518">
        <f t="shared" si="27"/>
        <v>543.66486874454097</v>
      </c>
      <c r="BM10" s="518">
        <f t="shared" si="27"/>
        <v>143.79300853594449</v>
      </c>
      <c r="BN10" s="518">
        <f t="shared" si="27"/>
        <v>198.21988457522301</v>
      </c>
      <c r="BO10" s="518">
        <f t="shared" si="27"/>
        <v>639.87775835400851</v>
      </c>
      <c r="BP10" s="518">
        <f t="shared" si="27"/>
        <v>319.48054981470108</v>
      </c>
      <c r="BQ10" s="518">
        <f t="shared" si="27"/>
        <v>208.24254163702693</v>
      </c>
      <c r="BR10" s="518">
        <f t="shared" si="27"/>
        <v>494.37288940853949</v>
      </c>
      <c r="BS10" s="518">
        <f t="shared" si="4"/>
        <v>4248.432969672539</v>
      </c>
      <c r="BT10" s="519"/>
      <c r="BU10" s="518">
        <f t="shared" ref="BU10:CF10" si="28">+SUM(BU11:BU16)</f>
        <v>205.18269331272657</v>
      </c>
      <c r="BV10" s="518">
        <f t="shared" si="28"/>
        <v>200.25685754703608</v>
      </c>
      <c r="BW10" s="518">
        <f t="shared" si="28"/>
        <v>603.21721674103526</v>
      </c>
      <c r="BX10" s="518">
        <f t="shared" si="28"/>
        <v>234.71844231039398</v>
      </c>
      <c r="BY10" s="518">
        <f t="shared" si="28"/>
        <v>248.85650489699992</v>
      </c>
      <c r="BZ10" s="518">
        <f t="shared" si="28"/>
        <v>509.8640454020001</v>
      </c>
      <c r="CA10" s="518">
        <f t="shared" si="28"/>
        <v>315.36519827800004</v>
      </c>
      <c r="CB10" s="518">
        <f t="shared" si="28"/>
        <v>216.27579902999992</v>
      </c>
      <c r="CC10" s="518">
        <f t="shared" si="28"/>
        <v>781.26231537353749</v>
      </c>
      <c r="CD10" s="518">
        <f t="shared" si="28"/>
        <v>300.33797047400003</v>
      </c>
      <c r="CE10" s="518">
        <f t="shared" si="28"/>
        <v>260.24989194199992</v>
      </c>
      <c r="CF10" s="518">
        <f t="shared" si="28"/>
        <v>352.16712754000002</v>
      </c>
      <c r="CG10" s="518">
        <f t="shared" si="5"/>
        <v>4227.7540628477291</v>
      </c>
      <c r="CH10" s="519"/>
      <c r="CI10" s="518">
        <f t="shared" ref="CI10:CT10" si="29">+SUM(CI11:CI16)</f>
        <v>290.64351683800004</v>
      </c>
      <c r="CJ10" s="518">
        <f t="shared" si="29"/>
        <v>251.69980543900004</v>
      </c>
      <c r="CK10" s="518">
        <f t="shared" si="29"/>
        <v>435.87447452100002</v>
      </c>
      <c r="CL10" s="518">
        <f t="shared" si="29"/>
        <v>274.89534792900002</v>
      </c>
      <c r="CM10" s="518">
        <f t="shared" si="29"/>
        <v>298.53157744099991</v>
      </c>
      <c r="CN10" s="518">
        <f t="shared" si="29"/>
        <v>1510.3043796506536</v>
      </c>
      <c r="CO10" s="518">
        <f t="shared" si="29"/>
        <v>276.17640588299997</v>
      </c>
      <c r="CP10" s="518">
        <f t="shared" si="29"/>
        <v>243.75024801000006</v>
      </c>
      <c r="CQ10" s="518">
        <f t="shared" si="29"/>
        <v>476.29317574599992</v>
      </c>
      <c r="CR10" s="518">
        <f t="shared" si="29"/>
        <v>299.77678150600008</v>
      </c>
      <c r="CS10" s="518">
        <f t="shared" si="29"/>
        <v>238.53472207299998</v>
      </c>
      <c r="CT10" s="518">
        <f t="shared" si="29"/>
        <v>300.48905348499994</v>
      </c>
      <c r="CU10" s="518">
        <f t="shared" si="6"/>
        <v>4896.9694885216541</v>
      </c>
      <c r="CV10" s="519"/>
      <c r="CW10" s="518">
        <f t="shared" ref="CW10:DH10" si="30">+SUM(CW11:CW16)</f>
        <v>293.7398589099999</v>
      </c>
      <c r="CX10" s="518">
        <f t="shared" si="30"/>
        <v>189.4489773650001</v>
      </c>
      <c r="CY10" s="518">
        <f t="shared" si="30"/>
        <v>661.58118028299987</v>
      </c>
      <c r="CZ10" s="518">
        <f t="shared" si="30"/>
        <v>1046.3845883930001</v>
      </c>
      <c r="DA10" s="518">
        <f t="shared" si="30"/>
        <v>127.32789454</v>
      </c>
      <c r="DB10" s="518">
        <f t="shared" si="30"/>
        <v>719.05408784099996</v>
      </c>
      <c r="DC10" s="518">
        <f t="shared" si="30"/>
        <v>150.46918449899999</v>
      </c>
      <c r="DD10" s="518">
        <f t="shared" si="30"/>
        <v>115.43959031200002</v>
      </c>
      <c r="DE10" s="518">
        <f t="shared" si="30"/>
        <v>171.28171436999997</v>
      </c>
      <c r="DF10" s="518">
        <f t="shared" si="30"/>
        <v>113.546100614</v>
      </c>
      <c r="DG10" s="518">
        <f t="shared" si="30"/>
        <v>148.728348493</v>
      </c>
      <c r="DH10" s="518">
        <f t="shared" si="30"/>
        <v>223.71550537200011</v>
      </c>
      <c r="DI10" s="518">
        <f t="shared" si="7"/>
        <v>3960.7170309919998</v>
      </c>
      <c r="DJ10" s="519"/>
      <c r="DK10" s="518">
        <f t="shared" ref="DK10:DV10" si="31">+SUM(DK11:DK16)</f>
        <v>174.01947585999983</v>
      </c>
      <c r="DL10" s="518">
        <f t="shared" si="31"/>
        <v>129.42823230900012</v>
      </c>
      <c r="DM10" s="518">
        <f t="shared" si="31"/>
        <v>169.79597484699997</v>
      </c>
      <c r="DN10" s="518">
        <f t="shared" si="31"/>
        <v>132.66227396100004</v>
      </c>
      <c r="DO10" s="518">
        <f t="shared" si="31"/>
        <v>105.11248997799997</v>
      </c>
      <c r="DP10" s="518">
        <f t="shared" si="31"/>
        <v>213.07091386999997</v>
      </c>
      <c r="DQ10" s="518">
        <f t="shared" si="31"/>
        <v>156.5007026080001</v>
      </c>
      <c r="DR10" s="518">
        <f t="shared" si="31"/>
        <v>70.292019334000003</v>
      </c>
      <c r="DS10" s="518">
        <f t="shared" si="31"/>
        <v>148.93558399</v>
      </c>
      <c r="DT10" s="518">
        <f t="shared" si="31"/>
        <v>202.29290299100001</v>
      </c>
      <c r="DU10" s="518">
        <f t="shared" si="31"/>
        <v>124.02738464800005</v>
      </c>
      <c r="DV10" s="518">
        <f t="shared" si="31"/>
        <v>187.60045529999996</v>
      </c>
      <c r="DW10" s="518">
        <f t="shared" si="8"/>
        <v>1813.7384096960002</v>
      </c>
      <c r="DX10" s="519"/>
      <c r="DY10" s="518">
        <f t="shared" ref="DY10:EJ10" si="32">+SUM(DY11:DY16)</f>
        <v>217.11438673800001</v>
      </c>
      <c r="DZ10" s="518">
        <f t="shared" si="32"/>
        <v>66.421208993999954</v>
      </c>
      <c r="EA10" s="518">
        <f t="shared" si="32"/>
        <v>345.94083004999999</v>
      </c>
      <c r="EB10" s="518">
        <f t="shared" si="32"/>
        <v>247.615366612</v>
      </c>
      <c r="EC10" s="518">
        <f t="shared" si="32"/>
        <v>109.81639266699997</v>
      </c>
      <c r="ED10" s="518">
        <f t="shared" si="32"/>
        <v>187.63370584500001</v>
      </c>
      <c r="EE10" s="518">
        <f t="shared" si="32"/>
        <v>201.13581251600002</v>
      </c>
      <c r="EF10" s="518">
        <f t="shared" si="32"/>
        <v>90.093106413000015</v>
      </c>
      <c r="EG10" s="518">
        <f t="shared" si="32"/>
        <v>88.255738741999963</v>
      </c>
      <c r="EH10" s="518">
        <f t="shared" si="32"/>
        <v>480.95274774500007</v>
      </c>
      <c r="EI10" s="518">
        <f t="shared" si="32"/>
        <v>130.43711505199994</v>
      </c>
      <c r="EJ10" s="518">
        <f t="shared" si="32"/>
        <v>178.11951921000002</v>
      </c>
      <c r="EK10" s="518">
        <f t="shared" si="9"/>
        <v>2343.5359305839997</v>
      </c>
      <c r="EL10" s="519"/>
      <c r="EM10" s="518">
        <f t="shared" ref="EM10:EU10" si="33">+SUM(EM11:EM16)</f>
        <v>149.30546523999996</v>
      </c>
      <c r="EN10" s="518">
        <f t="shared" si="33"/>
        <v>58.822267014999987</v>
      </c>
      <c r="EO10" s="518">
        <f t="shared" si="33"/>
        <v>218.40835189700005</v>
      </c>
      <c r="EP10" s="518">
        <f t="shared" si="33"/>
        <v>163.19664245099997</v>
      </c>
      <c r="EQ10" s="518">
        <f t="shared" si="33"/>
        <v>758.28651385912508</v>
      </c>
      <c r="ER10" s="518">
        <f t="shared" si="33"/>
        <v>153.83779082199999</v>
      </c>
      <c r="ES10" s="518">
        <f t="shared" si="33"/>
        <v>145.28477732999997</v>
      </c>
      <c r="ET10" s="518">
        <f t="shared" si="33"/>
        <v>151.58419100500001</v>
      </c>
      <c r="EU10" s="518">
        <f t="shared" si="33"/>
        <v>269.86497521300004</v>
      </c>
      <c r="EV10" s="518">
        <f t="shared" ref="EV10:EX10" si="34">+SUM(EV11:EV16)</f>
        <v>162.52131935099996</v>
      </c>
      <c r="EW10" s="518">
        <f t="shared" si="34"/>
        <v>209.93896525699989</v>
      </c>
      <c r="EX10" s="518"/>
      <c r="EY10" s="518">
        <f t="shared" si="10"/>
        <v>2441.0512594401248</v>
      </c>
      <c r="EZ10" s="519"/>
    </row>
    <row r="11" spans="2:15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/>
      <c r="EY11" s="518">
        <f t="shared" si="10"/>
        <v>882.76412147999997</v>
      </c>
      <c r="EZ11" s="519"/>
    </row>
    <row r="12" spans="2:15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/>
      <c r="EY12" s="518">
        <f t="shared" si="10"/>
        <v>629.23183529700009</v>
      </c>
      <c r="EZ12" s="519"/>
    </row>
    <row r="13" spans="2:156" ht="15.75" x14ac:dyDescent="0.25">
      <c r="B13" s="695" t="s">
        <v>741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/>
      <c r="EY13" s="518">
        <f t="shared" si="10"/>
        <v>143.305314917</v>
      </c>
      <c r="EZ13" s="519"/>
    </row>
    <row r="14" spans="2:156" ht="15.75" x14ac:dyDescent="0.25">
      <c r="B14" s="695" t="s">
        <v>696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/>
      <c r="EY16" s="518">
        <f t="shared" si="10"/>
        <v>77.439465189999964</v>
      </c>
      <c r="EZ16" s="519"/>
    </row>
    <row r="17" spans="2:156" ht="15.75" x14ac:dyDescent="0.25">
      <c r="B17" s="687" t="s">
        <v>92</v>
      </c>
      <c r="C17" s="542">
        <f t="shared" ref="C17:N17" si="35">+C8+C7</f>
        <v>-725.80311520988334</v>
      </c>
      <c r="D17" s="542">
        <f t="shared" si="35"/>
        <v>978.23215362686869</v>
      </c>
      <c r="E17" s="542">
        <f t="shared" si="35"/>
        <v>728.26260971851116</v>
      </c>
      <c r="F17" s="542">
        <f t="shared" si="35"/>
        <v>-123.46716877765502</v>
      </c>
      <c r="G17" s="542">
        <f t="shared" si="35"/>
        <v>285.25315334977137</v>
      </c>
      <c r="H17" s="542">
        <f t="shared" si="35"/>
        <v>1026.0428056689134</v>
      </c>
      <c r="I17" s="542">
        <f t="shared" si="35"/>
        <v>240.07497284506127</v>
      </c>
      <c r="J17" s="542">
        <f t="shared" si="35"/>
        <v>1140.3949579727978</v>
      </c>
      <c r="K17" s="542">
        <f t="shared" si="35"/>
        <v>1007.4612894248095</v>
      </c>
      <c r="L17" s="542">
        <f t="shared" si="35"/>
        <v>1053.84398968713</v>
      </c>
      <c r="M17" s="542">
        <f t="shared" si="35"/>
        <v>1378.382566504969</v>
      </c>
      <c r="N17" s="542">
        <f t="shared" si="35"/>
        <v>3472.4934368884101</v>
      </c>
      <c r="O17" s="542">
        <f t="shared" si="0"/>
        <v>10461.171651699704</v>
      </c>
      <c r="P17" s="573"/>
      <c r="Q17" s="542">
        <f t="shared" ref="Q17:AB17" si="36">+Q8+Q7</f>
        <v>-449.15268898485385</v>
      </c>
      <c r="R17" s="542">
        <f t="shared" si="36"/>
        <v>1094.8011881759239</v>
      </c>
      <c r="S17" s="542">
        <f t="shared" si="36"/>
        <v>776.59125543145456</v>
      </c>
      <c r="T17" s="542">
        <f t="shared" si="36"/>
        <v>549.34067744752019</v>
      </c>
      <c r="U17" s="542">
        <f t="shared" si="36"/>
        <v>650.85891345665823</v>
      </c>
      <c r="V17" s="542">
        <f t="shared" si="36"/>
        <v>1024.9779481482512</v>
      </c>
      <c r="W17" s="542">
        <f t="shared" si="36"/>
        <v>1121.8625749006208</v>
      </c>
      <c r="X17" s="542">
        <f t="shared" si="36"/>
        <v>1158.2201126419684</v>
      </c>
      <c r="Y17" s="542">
        <f t="shared" si="36"/>
        <v>1334.4468166283075</v>
      </c>
      <c r="Z17" s="542">
        <f t="shared" si="36"/>
        <v>1279.6658554600183</v>
      </c>
      <c r="AA17" s="542">
        <f t="shared" si="36"/>
        <v>1005.9642867711124</v>
      </c>
      <c r="AB17" s="542">
        <f t="shared" si="36"/>
        <v>3812.9691521724958</v>
      </c>
      <c r="AC17" s="542">
        <f t="shared" si="1"/>
        <v>13360.546092249479</v>
      </c>
      <c r="AD17" s="573"/>
      <c r="AE17" s="542">
        <f t="shared" ref="AE17:AP17" si="37">+AE8+AE7</f>
        <v>-396.18532436002039</v>
      </c>
      <c r="AF17" s="542">
        <f t="shared" si="37"/>
        <v>982.55827309206813</v>
      </c>
      <c r="AG17" s="542">
        <f t="shared" si="37"/>
        <v>1807.5048306090691</v>
      </c>
      <c r="AH17" s="542">
        <f t="shared" si="37"/>
        <v>170.79049731281339</v>
      </c>
      <c r="AI17" s="542">
        <f t="shared" si="37"/>
        <v>815.53821211966351</v>
      </c>
      <c r="AJ17" s="542">
        <f t="shared" si="37"/>
        <v>1152.497359554693</v>
      </c>
      <c r="AK17" s="542">
        <f t="shared" si="37"/>
        <v>-153.6831664660649</v>
      </c>
      <c r="AL17" s="542">
        <f t="shared" si="37"/>
        <v>990.60411259154262</v>
      </c>
      <c r="AM17" s="542">
        <f t="shared" si="37"/>
        <v>1101.0558630741461</v>
      </c>
      <c r="AN17" s="542">
        <f t="shared" si="37"/>
        <v>1107.4182298611577</v>
      </c>
      <c r="AO17" s="542">
        <f t="shared" si="37"/>
        <v>1214.8491210386769</v>
      </c>
      <c r="AP17" s="542">
        <f t="shared" si="37"/>
        <v>5343.1479183412666</v>
      </c>
      <c r="AQ17" s="542">
        <f t="shared" si="2"/>
        <v>14136.095926769012</v>
      </c>
      <c r="AR17" s="573"/>
      <c r="AS17" s="542">
        <f t="shared" ref="AS17:BD17" si="38">+AS8+AS7</f>
        <v>194.56962883918879</v>
      </c>
      <c r="AT17" s="542">
        <f t="shared" si="38"/>
        <v>1192.8614716777263</v>
      </c>
      <c r="AU17" s="542">
        <f t="shared" si="38"/>
        <v>1679.6192222310119</v>
      </c>
      <c r="AV17" s="542">
        <f t="shared" si="38"/>
        <v>1470.115405966382</v>
      </c>
      <c r="AW17" s="542">
        <f t="shared" si="38"/>
        <v>1552.0280780391399</v>
      </c>
      <c r="AX17" s="542">
        <f t="shared" si="38"/>
        <v>1689.5424107711069</v>
      </c>
      <c r="AY17" s="542">
        <f t="shared" si="38"/>
        <v>741.61637133101067</v>
      </c>
      <c r="AZ17" s="542">
        <f t="shared" si="38"/>
        <v>1366.2768766965592</v>
      </c>
      <c r="BA17" s="542">
        <f t="shared" si="38"/>
        <v>2262.7281672449876</v>
      </c>
      <c r="BB17" s="542">
        <f t="shared" si="38"/>
        <v>1342.2625063642672</v>
      </c>
      <c r="BC17" s="542">
        <f t="shared" si="38"/>
        <v>1962.5395810858158</v>
      </c>
      <c r="BD17" s="542">
        <f t="shared" si="38"/>
        <v>3897.8942082478957</v>
      </c>
      <c r="BE17" s="542">
        <f t="shared" si="3"/>
        <v>19352.053928495094</v>
      </c>
      <c r="BF17" s="573"/>
      <c r="BG17" s="542">
        <f t="shared" ref="BG17:BR17" si="39">+BG8+BG7</f>
        <v>170.96277200191332</v>
      </c>
      <c r="BH17" s="542">
        <f t="shared" si="39"/>
        <v>1383.097366143734</v>
      </c>
      <c r="BI17" s="542">
        <f t="shared" si="39"/>
        <v>2035.6213013137385</v>
      </c>
      <c r="BJ17" s="542">
        <f t="shared" si="39"/>
        <v>371.04187760253245</v>
      </c>
      <c r="BK17" s="542">
        <f t="shared" si="39"/>
        <v>2537.9273947503857</v>
      </c>
      <c r="BL17" s="542">
        <f t="shared" si="39"/>
        <v>1129.4965550523839</v>
      </c>
      <c r="BM17" s="542">
        <f t="shared" si="39"/>
        <v>70.80842125911596</v>
      </c>
      <c r="BN17" s="542">
        <f t="shared" si="39"/>
        <v>924.25283273287812</v>
      </c>
      <c r="BO17" s="542">
        <f t="shared" si="39"/>
        <v>729.32552379616914</v>
      </c>
      <c r="BP17" s="542">
        <f t="shared" si="39"/>
        <v>732.95489789680153</v>
      </c>
      <c r="BQ17" s="542">
        <f t="shared" si="39"/>
        <v>901.35347076015739</v>
      </c>
      <c r="BR17" s="542">
        <f t="shared" si="39"/>
        <v>3399.6509277814334</v>
      </c>
      <c r="BS17" s="542">
        <f t="shared" si="4"/>
        <v>14386.493341091244</v>
      </c>
      <c r="BT17" s="573"/>
      <c r="BU17" s="542">
        <f t="shared" ref="BU17:CF17" si="40">+BU8+BU7</f>
        <v>-473.41519059547113</v>
      </c>
      <c r="BV17" s="542">
        <f t="shared" si="40"/>
        <v>401.34337426791899</v>
      </c>
      <c r="BW17" s="542">
        <f t="shared" si="40"/>
        <v>1467.5465215815079</v>
      </c>
      <c r="BX17" s="542">
        <f t="shared" si="40"/>
        <v>10.691172835668965</v>
      </c>
      <c r="BY17" s="542">
        <f t="shared" si="40"/>
        <v>212.32018878984729</v>
      </c>
      <c r="BZ17" s="542">
        <f t="shared" si="40"/>
        <v>848.52226442372989</v>
      </c>
      <c r="CA17" s="542">
        <f t="shared" si="40"/>
        <v>526.17837335146044</v>
      </c>
      <c r="CB17" s="542">
        <f t="shared" si="40"/>
        <v>285.73821984354339</v>
      </c>
      <c r="CC17" s="542">
        <f t="shared" si="40"/>
        <v>1287.3512168575589</v>
      </c>
      <c r="CD17" s="542">
        <f t="shared" si="40"/>
        <v>738.78598614881901</v>
      </c>
      <c r="CE17" s="542">
        <f t="shared" si="40"/>
        <v>302.47306457577662</v>
      </c>
      <c r="CF17" s="542">
        <f t="shared" si="40"/>
        <v>3175.6787482599107</v>
      </c>
      <c r="CG17" s="542">
        <f t="shared" si="5"/>
        <v>8783.2139403402707</v>
      </c>
      <c r="CH17" s="573"/>
      <c r="CI17" s="542">
        <f t="shared" ref="CI17:CT17" si="41">+CI8+CI7</f>
        <v>-68.708379602255718</v>
      </c>
      <c r="CJ17" s="542">
        <f t="shared" si="41"/>
        <v>409.93681991905231</v>
      </c>
      <c r="CK17" s="542">
        <f t="shared" si="41"/>
        <v>959.54479222222324</v>
      </c>
      <c r="CL17" s="542">
        <f t="shared" si="41"/>
        <v>-45.056556714723285</v>
      </c>
      <c r="CM17" s="542">
        <f t="shared" si="41"/>
        <v>327.05903896952628</v>
      </c>
      <c r="CN17" s="542">
        <f t="shared" si="41"/>
        <v>1904.5295980716646</v>
      </c>
      <c r="CO17" s="542">
        <f t="shared" si="41"/>
        <v>832.87412611866216</v>
      </c>
      <c r="CP17" s="542">
        <f t="shared" si="41"/>
        <v>374.06322594136287</v>
      </c>
      <c r="CQ17" s="542">
        <f t="shared" si="41"/>
        <v>830.15194202117698</v>
      </c>
      <c r="CR17" s="542">
        <f t="shared" si="41"/>
        <v>790.42981786496989</v>
      </c>
      <c r="CS17" s="542">
        <f t="shared" si="41"/>
        <v>1206.3566876330392</v>
      </c>
      <c r="CT17" s="542">
        <f t="shared" si="41"/>
        <v>2536.9624165987871</v>
      </c>
      <c r="CU17" s="542">
        <f t="shared" si="6"/>
        <v>10058.143529043486</v>
      </c>
      <c r="CV17" s="573"/>
      <c r="CW17" s="542">
        <f t="shared" ref="CW17:DH17" si="42">+CW8+CW7</f>
        <v>-36.866685818639553</v>
      </c>
      <c r="CX17" s="542">
        <f t="shared" si="42"/>
        <v>320.04712899454842</v>
      </c>
      <c r="CY17" s="542">
        <f t="shared" si="42"/>
        <v>790.362144224958</v>
      </c>
      <c r="CZ17" s="542">
        <f t="shared" si="42"/>
        <v>1476.3749164009507</v>
      </c>
      <c r="DA17" s="542">
        <f t="shared" si="42"/>
        <v>1032.1018566226744</v>
      </c>
      <c r="DB17" s="542">
        <f t="shared" si="42"/>
        <v>1866.1108639968465</v>
      </c>
      <c r="DC17" s="542">
        <f t="shared" si="42"/>
        <v>1012.7167492445262</v>
      </c>
      <c r="DD17" s="542">
        <f t="shared" si="42"/>
        <v>920.37123662314161</v>
      </c>
      <c r="DE17" s="542">
        <f t="shared" si="42"/>
        <v>42.265333519145031</v>
      </c>
      <c r="DF17" s="542">
        <f t="shared" si="42"/>
        <v>826.06867237664756</v>
      </c>
      <c r="DG17" s="542">
        <f t="shared" si="42"/>
        <v>698.04878032310364</v>
      </c>
      <c r="DH17" s="542">
        <f t="shared" si="42"/>
        <v>2914.2672323551033</v>
      </c>
      <c r="DI17" s="542">
        <f t="shared" si="7"/>
        <v>11861.868228863006</v>
      </c>
      <c r="DJ17" s="573"/>
      <c r="DK17" s="542">
        <f t="shared" ref="DK17:DV17" si="43">+DK8+DK7</f>
        <v>233.17201682757945</v>
      </c>
      <c r="DL17" s="542">
        <f t="shared" si="43"/>
        <v>266.74863962247503</v>
      </c>
      <c r="DM17" s="542">
        <f t="shared" si="43"/>
        <v>407.18470460650286</v>
      </c>
      <c r="DN17" s="542">
        <f t="shared" si="43"/>
        <v>-256.44637683730241</v>
      </c>
      <c r="DO17" s="542">
        <f t="shared" si="43"/>
        <v>565.94207850180385</v>
      </c>
      <c r="DP17" s="542">
        <f t="shared" si="43"/>
        <v>273.20385951955467</v>
      </c>
      <c r="DQ17" s="542">
        <f t="shared" si="43"/>
        <v>376.71904386808893</v>
      </c>
      <c r="DR17" s="542">
        <f t="shared" si="43"/>
        <v>577.71565073966838</v>
      </c>
      <c r="DS17" s="542">
        <f t="shared" si="43"/>
        <v>-666.70369469130014</v>
      </c>
      <c r="DT17" s="542">
        <f t="shared" si="43"/>
        <v>313.53909599435042</v>
      </c>
      <c r="DU17" s="542">
        <f t="shared" si="43"/>
        <v>94.033732186267741</v>
      </c>
      <c r="DV17" s="542">
        <f t="shared" si="43"/>
        <v>2803.6462548993222</v>
      </c>
      <c r="DW17" s="542">
        <f t="shared" si="8"/>
        <v>4988.7550052370107</v>
      </c>
      <c r="DX17" s="573"/>
      <c r="DY17" s="542">
        <f t="shared" ref="DY17:EJ17" si="44">+DY8+DY7</f>
        <v>-273.184876974725</v>
      </c>
      <c r="DZ17" s="542">
        <f t="shared" si="44"/>
        <v>395.54077279489502</v>
      </c>
      <c r="EA17" s="542">
        <f t="shared" si="44"/>
        <v>-74.600442514303211</v>
      </c>
      <c r="EB17" s="542">
        <f t="shared" si="44"/>
        <v>205.42088638080531</v>
      </c>
      <c r="EC17" s="542">
        <f t="shared" si="44"/>
        <v>-509.58795534731382</v>
      </c>
      <c r="ED17" s="542">
        <f t="shared" si="44"/>
        <v>281.45221049159261</v>
      </c>
      <c r="EE17" s="542">
        <f t="shared" si="44"/>
        <v>95.690307525371765</v>
      </c>
      <c r="EF17" s="542">
        <f t="shared" si="44"/>
        <v>70.195292477142274</v>
      </c>
      <c r="EG17" s="542">
        <f t="shared" si="44"/>
        <v>-344.69930167790721</v>
      </c>
      <c r="EH17" s="542">
        <f t="shared" si="44"/>
        <v>572.36925220189346</v>
      </c>
      <c r="EI17" s="542">
        <f t="shared" si="44"/>
        <v>566.4133766633397</v>
      </c>
      <c r="EJ17" s="542">
        <f t="shared" si="44"/>
        <v>2276.8461801184412</v>
      </c>
      <c r="EK17" s="542">
        <f t="shared" si="9"/>
        <v>3261.8557021392321</v>
      </c>
      <c r="EL17" s="573"/>
      <c r="EM17" s="542">
        <f t="shared" ref="EM17:EU17" si="45">+EM8+EM7</f>
        <v>-529.6341352837178</v>
      </c>
      <c r="EN17" s="542">
        <f t="shared" si="45"/>
        <v>1282.9163589393418</v>
      </c>
      <c r="EO17" s="542">
        <f t="shared" si="45"/>
        <v>466.53215300757029</v>
      </c>
      <c r="EP17" s="542">
        <f t="shared" si="45"/>
        <v>-720.78678151234874</v>
      </c>
      <c r="EQ17" s="542">
        <f t="shared" si="45"/>
        <v>1089.5985394401723</v>
      </c>
      <c r="ER17" s="542">
        <f t="shared" si="45"/>
        <v>574.94724672450661</v>
      </c>
      <c r="ES17" s="542">
        <f t="shared" si="45"/>
        <v>579.44354614029226</v>
      </c>
      <c r="ET17" s="542">
        <f t="shared" si="45"/>
        <v>884.08245267693997</v>
      </c>
      <c r="EU17" s="542">
        <f t="shared" si="45"/>
        <v>691.96390657182826</v>
      </c>
      <c r="EV17" s="542">
        <f t="shared" ref="EV17:EX17" si="46">+EV8+EV7</f>
        <v>536.3336921386317</v>
      </c>
      <c r="EW17" s="542">
        <f t="shared" si="46"/>
        <v>1180.6487978521825</v>
      </c>
      <c r="EX17" s="542"/>
      <c r="EY17" s="542">
        <f t="shared" si="10"/>
        <v>6036.0457766953996</v>
      </c>
      <c r="EZ17" s="573"/>
    </row>
    <row r="18" spans="2:156" ht="15.75" x14ac:dyDescent="0.25">
      <c r="B18" s="687" t="s">
        <v>96</v>
      </c>
      <c r="C18" s="542">
        <f t="shared" ref="C18:N18" si="47">+C19+C33+C36</f>
        <v>-339.71959568988302</v>
      </c>
      <c r="D18" s="542">
        <f t="shared" si="47"/>
        <v>2038.2813531068687</v>
      </c>
      <c r="E18" s="542">
        <f t="shared" si="47"/>
        <v>525.69181276851134</v>
      </c>
      <c r="F18" s="542">
        <f t="shared" si="47"/>
        <v>431.70716522234545</v>
      </c>
      <c r="G18" s="542">
        <f t="shared" si="47"/>
        <v>-22.985224010228535</v>
      </c>
      <c r="H18" s="542">
        <f t="shared" si="47"/>
        <v>565.20884366891312</v>
      </c>
      <c r="I18" s="542">
        <f t="shared" si="47"/>
        <v>288.04126884506127</v>
      </c>
      <c r="J18" s="542">
        <f t="shared" si="47"/>
        <v>2191.7483069727982</v>
      </c>
      <c r="K18" s="542">
        <f t="shared" si="47"/>
        <v>555.47388342480917</v>
      </c>
      <c r="L18" s="542">
        <f t="shared" si="47"/>
        <v>884.8069645171297</v>
      </c>
      <c r="M18" s="542">
        <f t="shared" si="47"/>
        <v>867.1991385049688</v>
      </c>
      <c r="N18" s="542">
        <f t="shared" si="47"/>
        <v>2323.3102058884097</v>
      </c>
      <c r="O18" s="542">
        <f t="shared" si="0"/>
        <v>10308.764123219702</v>
      </c>
      <c r="P18" s="573"/>
      <c r="Q18" s="542">
        <f t="shared" ref="Q18:AB18" si="48">+Q19+Q33+Q36</f>
        <v>-147.65150898485348</v>
      </c>
      <c r="R18" s="542">
        <f t="shared" si="48"/>
        <v>1212.8301321759236</v>
      </c>
      <c r="S18" s="542">
        <f t="shared" si="48"/>
        <v>271.55019343145432</v>
      </c>
      <c r="T18" s="542">
        <f t="shared" si="48"/>
        <v>802.15869644752024</v>
      </c>
      <c r="U18" s="542">
        <f t="shared" si="48"/>
        <v>1003.3044784566582</v>
      </c>
      <c r="V18" s="542">
        <f t="shared" si="48"/>
        <v>2239.5101811482514</v>
      </c>
      <c r="W18" s="542">
        <f t="shared" si="48"/>
        <v>890.69158690062068</v>
      </c>
      <c r="X18" s="542">
        <f t="shared" si="48"/>
        <v>1172.8856686419683</v>
      </c>
      <c r="Y18" s="542">
        <f t="shared" si="48"/>
        <v>2161.5997726283081</v>
      </c>
      <c r="Z18" s="542">
        <f t="shared" si="48"/>
        <v>813.01118546001771</v>
      </c>
      <c r="AA18" s="542">
        <f t="shared" si="48"/>
        <v>707.45111877111253</v>
      </c>
      <c r="AB18" s="542">
        <f t="shared" si="48"/>
        <v>2514.1509361724957</v>
      </c>
      <c r="AC18" s="542">
        <f t="shared" si="1"/>
        <v>13641.492441249477</v>
      </c>
      <c r="AD18" s="573"/>
      <c r="AE18" s="542">
        <f t="shared" ref="AE18:AP18" si="49">+AE19+AE33+AE36</f>
        <v>11.452087639979993</v>
      </c>
      <c r="AF18" s="542">
        <f t="shared" si="49"/>
        <v>1149.1878520920686</v>
      </c>
      <c r="AG18" s="542">
        <f t="shared" si="49"/>
        <v>1424.7173086090693</v>
      </c>
      <c r="AH18" s="542">
        <f t="shared" si="49"/>
        <v>456.29375231281313</v>
      </c>
      <c r="AI18" s="542">
        <f t="shared" si="49"/>
        <v>1417.6090251196633</v>
      </c>
      <c r="AJ18" s="542">
        <f t="shared" si="49"/>
        <v>1037.9189955546926</v>
      </c>
      <c r="AK18" s="542">
        <f t="shared" si="49"/>
        <v>-121.79386546606435</v>
      </c>
      <c r="AL18" s="542">
        <f t="shared" si="49"/>
        <v>563.26150859154268</v>
      </c>
      <c r="AM18" s="542">
        <f t="shared" si="49"/>
        <v>617.66936107414642</v>
      </c>
      <c r="AN18" s="542">
        <f t="shared" si="49"/>
        <v>1000.9897158611573</v>
      </c>
      <c r="AO18" s="542">
        <f t="shared" si="49"/>
        <v>1354.4260570386768</v>
      </c>
      <c r="AP18" s="542">
        <f t="shared" si="49"/>
        <v>4574.7293813412662</v>
      </c>
      <c r="AQ18" s="542">
        <f t="shared" si="2"/>
        <v>13486.461179769012</v>
      </c>
      <c r="AR18" s="573"/>
      <c r="AS18" s="542">
        <f t="shared" ref="AS18:BD18" si="50">+AS19+AS33+AS36</f>
        <v>549.54391483918903</v>
      </c>
      <c r="AT18" s="542">
        <f t="shared" si="50"/>
        <v>1286.900090677726</v>
      </c>
      <c r="AU18" s="542">
        <f t="shared" si="50"/>
        <v>995.60272123101197</v>
      </c>
      <c r="AV18" s="542">
        <f t="shared" si="50"/>
        <v>1715.8232519663818</v>
      </c>
      <c r="AW18" s="542">
        <f t="shared" si="50"/>
        <v>1336.2856930391399</v>
      </c>
      <c r="AX18" s="542">
        <f t="shared" si="50"/>
        <v>2628.3431157711066</v>
      </c>
      <c r="AY18" s="542">
        <f t="shared" si="50"/>
        <v>1328.7903583310101</v>
      </c>
      <c r="AZ18" s="542">
        <f t="shared" si="50"/>
        <v>1341.2982526965595</v>
      </c>
      <c r="BA18" s="542">
        <f t="shared" si="50"/>
        <v>2720.015855244988</v>
      </c>
      <c r="BB18" s="542">
        <f t="shared" si="50"/>
        <v>1057.3722873642671</v>
      </c>
      <c r="BC18" s="542">
        <f t="shared" si="50"/>
        <v>1799.4104260858157</v>
      </c>
      <c r="BD18" s="542">
        <f t="shared" si="50"/>
        <v>3475.0197352478963</v>
      </c>
      <c r="BE18" s="542">
        <f t="shared" si="3"/>
        <v>20234.405702495093</v>
      </c>
      <c r="BF18" s="573"/>
      <c r="BG18" s="542">
        <f t="shared" ref="BG18:BR18" si="51">+BG19+BG33+BG36</f>
        <v>1816.335076001913</v>
      </c>
      <c r="BH18" s="542">
        <f t="shared" si="51"/>
        <v>1284.9023271437336</v>
      </c>
      <c r="BI18" s="542">
        <f t="shared" si="51"/>
        <v>1010.0721123137387</v>
      </c>
      <c r="BJ18" s="542">
        <f t="shared" si="51"/>
        <v>477.31175560253246</v>
      </c>
      <c r="BK18" s="542">
        <f t="shared" si="51"/>
        <v>2851.7492387503853</v>
      </c>
      <c r="BL18" s="542">
        <f t="shared" si="51"/>
        <v>2268.9261830523837</v>
      </c>
      <c r="BM18" s="542">
        <f t="shared" si="51"/>
        <v>-108.59518074088423</v>
      </c>
      <c r="BN18" s="542">
        <f t="shared" si="51"/>
        <v>539.5843417328789</v>
      </c>
      <c r="BO18" s="542">
        <f t="shared" si="51"/>
        <v>-335.04743220383114</v>
      </c>
      <c r="BP18" s="542">
        <f t="shared" si="51"/>
        <v>3440.1254148968023</v>
      </c>
      <c r="BQ18" s="542">
        <f t="shared" si="51"/>
        <v>-41.345688239843412</v>
      </c>
      <c r="BR18" s="542">
        <f t="shared" si="51"/>
        <v>951.55953778143385</v>
      </c>
      <c r="BS18" s="542">
        <f t="shared" si="4"/>
        <v>14155.577686091241</v>
      </c>
      <c r="BT18" s="573"/>
      <c r="BU18" s="542">
        <f t="shared" ref="BU18:CF18" si="52">+BU19+BU33+BU36</f>
        <v>3323.7072004045281</v>
      </c>
      <c r="BV18" s="542">
        <f t="shared" si="52"/>
        <v>-265.38220573208082</v>
      </c>
      <c r="BW18" s="542">
        <f t="shared" si="52"/>
        <v>383.58357558150817</v>
      </c>
      <c r="BX18" s="542">
        <f t="shared" si="52"/>
        <v>-106.48363016433157</v>
      </c>
      <c r="BY18" s="542">
        <f t="shared" si="52"/>
        <v>283.93030478984701</v>
      </c>
      <c r="BZ18" s="542">
        <f t="shared" si="52"/>
        <v>511.56293442372998</v>
      </c>
      <c r="CA18" s="542">
        <f t="shared" si="52"/>
        <v>659.07433935146128</v>
      </c>
      <c r="CB18" s="542">
        <f t="shared" si="52"/>
        <v>463.25789784354293</v>
      </c>
      <c r="CC18" s="542">
        <f t="shared" si="52"/>
        <v>932.54091285755942</v>
      </c>
      <c r="CD18" s="542">
        <f t="shared" si="52"/>
        <v>883.41369214881865</v>
      </c>
      <c r="CE18" s="542">
        <f t="shared" si="52"/>
        <v>-6.2718644242227697</v>
      </c>
      <c r="CF18" s="542">
        <f t="shared" si="52"/>
        <v>2944.2302432599108</v>
      </c>
      <c r="CG18" s="542">
        <f t="shared" si="5"/>
        <v>10007.163400340271</v>
      </c>
      <c r="CH18" s="573"/>
      <c r="CI18" s="542">
        <f t="shared" ref="CI18:CT18" si="53">+CI19+CI33+CI36</f>
        <v>1256.9376863977448</v>
      </c>
      <c r="CJ18" s="542">
        <f t="shared" si="53"/>
        <v>-477.04680408094748</v>
      </c>
      <c r="CK18" s="542">
        <f t="shared" si="53"/>
        <v>2679.1796042222231</v>
      </c>
      <c r="CL18" s="542">
        <f t="shared" si="53"/>
        <v>-1100.5570097147233</v>
      </c>
      <c r="CM18" s="542">
        <f t="shared" si="53"/>
        <v>1063.243968969527</v>
      </c>
      <c r="CN18" s="542">
        <f t="shared" si="53"/>
        <v>1629.5673470716647</v>
      </c>
      <c r="CO18" s="542">
        <f t="shared" si="53"/>
        <v>458.58268611866089</v>
      </c>
      <c r="CP18" s="542">
        <f t="shared" si="53"/>
        <v>59.791476941363499</v>
      </c>
      <c r="CQ18" s="542">
        <f t="shared" si="53"/>
        <v>2851.6727230211764</v>
      </c>
      <c r="CR18" s="542">
        <f t="shared" si="53"/>
        <v>-925.91105713502907</v>
      </c>
      <c r="CS18" s="542">
        <f t="shared" si="53"/>
        <v>345.01122663303852</v>
      </c>
      <c r="CT18" s="542">
        <f t="shared" si="53"/>
        <v>2454.0185105987875</v>
      </c>
      <c r="CU18" s="542">
        <f t="shared" si="6"/>
        <v>10294.490359043486</v>
      </c>
      <c r="CV18" s="573"/>
      <c r="CW18" s="542">
        <f t="shared" ref="CW18:DH18" si="54">+CW19+CW33+CW36</f>
        <v>94.24248118136066</v>
      </c>
      <c r="CX18" s="542">
        <f t="shared" si="54"/>
        <v>-331.74777200545157</v>
      </c>
      <c r="CY18" s="542">
        <f t="shared" si="54"/>
        <v>352.40969022495801</v>
      </c>
      <c r="CZ18" s="542">
        <f t="shared" si="54"/>
        <v>1405.6139024009503</v>
      </c>
      <c r="DA18" s="542">
        <f t="shared" si="54"/>
        <v>1298.9290446226739</v>
      </c>
      <c r="DB18" s="542">
        <f t="shared" si="54"/>
        <v>1625.9893409968467</v>
      </c>
      <c r="DC18" s="542">
        <f t="shared" si="54"/>
        <v>850.94865324452576</v>
      </c>
      <c r="DD18" s="542">
        <f t="shared" si="54"/>
        <v>887.96144462314192</v>
      </c>
      <c r="DE18" s="542">
        <f t="shared" si="54"/>
        <v>5.3999925191453144</v>
      </c>
      <c r="DF18" s="542">
        <f t="shared" si="54"/>
        <v>1567.8510973766465</v>
      </c>
      <c r="DG18" s="542">
        <f t="shared" si="54"/>
        <v>805.41395532310389</v>
      </c>
      <c r="DH18" s="542">
        <f t="shared" si="54"/>
        <v>3588.5656703551035</v>
      </c>
      <c r="DI18" s="542">
        <f t="shared" si="7"/>
        <v>12151.577500863004</v>
      </c>
      <c r="DJ18" s="573"/>
      <c r="DK18" s="542">
        <f t="shared" ref="DK18:DV18" si="55">+DK19+DK33+DK36</f>
        <v>180.06065382757907</v>
      </c>
      <c r="DL18" s="542">
        <f t="shared" si="55"/>
        <v>215.76957062247573</v>
      </c>
      <c r="DM18" s="542">
        <f t="shared" si="55"/>
        <v>401.60324960650252</v>
      </c>
      <c r="DN18" s="542">
        <f t="shared" si="55"/>
        <v>-210.41787583730274</v>
      </c>
      <c r="DO18" s="542">
        <f t="shared" si="55"/>
        <v>482.92352050180432</v>
      </c>
      <c r="DP18" s="542">
        <f t="shared" si="55"/>
        <v>502.18275251955419</v>
      </c>
      <c r="DQ18" s="542">
        <f t="shared" si="55"/>
        <v>259.85317386808964</v>
      </c>
      <c r="DR18" s="542">
        <f t="shared" si="55"/>
        <v>1269.314593739668</v>
      </c>
      <c r="DS18" s="542">
        <f t="shared" si="55"/>
        <v>-259.29734969130004</v>
      </c>
      <c r="DT18" s="542">
        <f t="shared" si="55"/>
        <v>825.09208099435068</v>
      </c>
      <c r="DU18" s="542">
        <f t="shared" si="55"/>
        <v>342.40337718626756</v>
      </c>
      <c r="DV18" s="542">
        <f t="shared" si="55"/>
        <v>2298.2410488993237</v>
      </c>
      <c r="DW18" s="542">
        <f t="shared" si="8"/>
        <v>6307.7287962370128</v>
      </c>
      <c r="DX18" s="573"/>
      <c r="DY18" s="542">
        <f t="shared" ref="DY18:EJ18" si="56">+DY19+DY33+DY36</f>
        <v>235.07755902527464</v>
      </c>
      <c r="DZ18" s="542">
        <f t="shared" si="56"/>
        <v>135.2703037948948</v>
      </c>
      <c r="EA18" s="542">
        <f t="shared" si="56"/>
        <v>470.13951748569667</v>
      </c>
      <c r="EB18" s="542">
        <f t="shared" si="56"/>
        <v>420.93410338080514</v>
      </c>
      <c r="EC18" s="542">
        <f t="shared" si="56"/>
        <v>51.226040652686947</v>
      </c>
      <c r="ED18" s="542">
        <f t="shared" si="56"/>
        <v>815.52721249159174</v>
      </c>
      <c r="EE18" s="542">
        <f t="shared" si="56"/>
        <v>204.03950652537199</v>
      </c>
      <c r="EF18" s="542">
        <f t="shared" si="56"/>
        <v>140.57321547714264</v>
      </c>
      <c r="EG18" s="542">
        <f t="shared" si="56"/>
        <v>-549.81025567790732</v>
      </c>
      <c r="EH18" s="542">
        <f t="shared" si="56"/>
        <v>-87.178068108106288</v>
      </c>
      <c r="EI18" s="542">
        <f t="shared" si="56"/>
        <v>112.52171266333913</v>
      </c>
      <c r="EJ18" s="542">
        <f t="shared" si="56"/>
        <v>1725.9837849684418</v>
      </c>
      <c r="EK18" s="542">
        <f t="shared" si="9"/>
        <v>3674.3046326792319</v>
      </c>
      <c r="EL18" s="573"/>
      <c r="EM18" s="542">
        <f t="shared" ref="EM18:EU18" si="57">+EM19+EM33+EM36</f>
        <v>-487.66678549371875</v>
      </c>
      <c r="EN18" s="542">
        <f t="shared" si="57"/>
        <v>418.20049574934228</v>
      </c>
      <c r="EO18" s="542">
        <f t="shared" si="57"/>
        <v>-45.408837252429691</v>
      </c>
      <c r="EP18" s="542">
        <f t="shared" si="57"/>
        <v>-151.75909688234816</v>
      </c>
      <c r="EQ18" s="542">
        <f t="shared" si="57"/>
        <v>940.41762558017172</v>
      </c>
      <c r="ER18" s="542">
        <f t="shared" si="57"/>
        <v>96.753919214507135</v>
      </c>
      <c r="ES18" s="542">
        <f t="shared" si="57"/>
        <v>515.60214277028183</v>
      </c>
      <c r="ET18" s="542">
        <f t="shared" si="57"/>
        <v>546.16368809694472</v>
      </c>
      <c r="EU18" s="542">
        <f t="shared" si="57"/>
        <v>776.21529977183377</v>
      </c>
      <c r="EV18" s="542">
        <f t="shared" ref="EV18:EX18" si="58">+EV19+EV33+EV36</f>
        <v>562.52974617863129</v>
      </c>
      <c r="EW18" s="542">
        <f t="shared" si="58"/>
        <v>1198.0864000321828</v>
      </c>
      <c r="EX18" s="542"/>
      <c r="EY18" s="542">
        <f t="shared" si="10"/>
        <v>4369.1345977653991</v>
      </c>
      <c r="EZ18" s="573"/>
    </row>
    <row r="19" spans="2:156" ht="15.75" x14ac:dyDescent="0.25">
      <c r="B19" s="690" t="s">
        <v>51</v>
      </c>
      <c r="C19" s="520">
        <f>+C20+C28+C29+C30+C31+C32</f>
        <v>86.690505540000004</v>
      </c>
      <c r="D19" s="520">
        <f t="shared" ref="D19" si="59">+D20+D28+D29+D30+D31+D32</f>
        <v>1490.9880168</v>
      </c>
      <c r="E19" s="520">
        <f t="shared" ref="E19" si="60">+E20+E28+E29+E30+E31+E32</f>
        <v>99.435340289999999</v>
      </c>
      <c r="F19" s="520">
        <f t="shared" ref="F19" si="61">+F20+F28+F29+F30+F31+F32</f>
        <v>169.256380815</v>
      </c>
      <c r="G19" s="520">
        <f t="shared" ref="G19" si="62">+G20+G28+G29+G30+G31+G32</f>
        <v>122.00944995100001</v>
      </c>
      <c r="H19" s="520">
        <f t="shared" ref="H19" si="63">+H20+H28+H29+H30+H31+H32</f>
        <v>229.97054772400003</v>
      </c>
      <c r="I19" s="520">
        <f t="shared" ref="I19" si="64">+I20+I28+I29+I30+I31+I32</f>
        <v>112.12013992</v>
      </c>
      <c r="J19" s="520">
        <f t="shared" ref="J19" si="65">+J20+J28+J29+J30+J31+J32</f>
        <v>1210.5003755499999</v>
      </c>
      <c r="K19" s="520">
        <f t="shared" ref="K19" si="66">+K20+K28+K29+K30+K31+K32</f>
        <v>140.11709482000001</v>
      </c>
      <c r="L19" s="520">
        <f t="shared" ref="L19" si="67">+L20+L28+L29+L30+L31+L32</f>
        <v>152.32306108</v>
      </c>
      <c r="M19" s="520">
        <f t="shared" ref="M19" si="68">+M20+M28+M29+M30+M31+M32</f>
        <v>350.35350706999998</v>
      </c>
      <c r="N19" s="520">
        <f t="shared" ref="N19" si="69">+N20+N28+N29+N30+N31+N32</f>
        <v>998.75413681300006</v>
      </c>
      <c r="O19" s="520">
        <f t="shared" ref="O19" si="70">+SUM(C19:N19)</f>
        <v>5162.518556373001</v>
      </c>
      <c r="P19" s="699"/>
      <c r="Q19" s="520">
        <f>+Q20+Q28+Q29+Q30+Q31+Q32</f>
        <v>87.306182870000001</v>
      </c>
      <c r="R19" s="520">
        <f t="shared" ref="R19" si="71">+R20+R28+R29+R30+R31+R32</f>
        <v>171.63542658899999</v>
      </c>
      <c r="S19" s="520">
        <f t="shared" ref="S19" si="72">+S20+S28+S29+S30+S31+S32</f>
        <v>55.386320784999995</v>
      </c>
      <c r="T19" s="520">
        <f t="shared" ref="T19" si="73">+T20+T28+T29+T30+T31+T32</f>
        <v>129.34707700600001</v>
      </c>
      <c r="U19" s="520">
        <f t="shared" ref="U19" si="74">+U20+U28+U29+U30+U31+U32</f>
        <v>471.51523400000002</v>
      </c>
      <c r="V19" s="520">
        <f t="shared" ref="V19" si="75">+V20+V28+V29+V30+V31+V32</f>
        <v>2488.429687496</v>
      </c>
      <c r="W19" s="520">
        <f t="shared" ref="W19" si="76">+W20+W28+W29+W30+W31+W32</f>
        <v>126.261363499</v>
      </c>
      <c r="X19" s="520">
        <f t="shared" ref="X19" si="77">+X20+X28+X29+X30+X31+X32</f>
        <v>955.35362237200002</v>
      </c>
      <c r="Y19" s="520">
        <f t="shared" ref="Y19" si="78">+Y20+Y28+Y29+Y30+Y31+Y32</f>
        <v>1826.5109799100001</v>
      </c>
      <c r="Z19" s="520">
        <f t="shared" ref="Z19" si="79">+Z20+Z28+Z29+Z30+Z31+Z32</f>
        <v>120.80707672599999</v>
      </c>
      <c r="AA19" s="520">
        <f t="shared" ref="AA19" si="80">+AA20+AA28+AA29+AA30+AA31+AA32</f>
        <v>201.59715362</v>
      </c>
      <c r="AB19" s="520">
        <f t="shared" ref="AB19" si="81">+AB20+AB28+AB29+AB30+AB31+AB32</f>
        <v>1364.5037977299999</v>
      </c>
      <c r="AC19" s="520">
        <f t="shared" ref="AC19" si="82">+SUM(Q19:AB19)</f>
        <v>7998.653922603</v>
      </c>
      <c r="AD19" s="699"/>
      <c r="AE19" s="520">
        <f>+AE20+AE28+AE29+AE30+AE31+AE32</f>
        <v>115.65430674</v>
      </c>
      <c r="AF19" s="520">
        <f t="shared" ref="AF19" si="83">+AF20+AF28+AF29+AF30+AF31+AF32</f>
        <v>884.41210036999996</v>
      </c>
      <c r="AG19" s="520">
        <f t="shared" ref="AG19" si="84">+AG20+AG28+AG29+AG30+AG31+AG32</f>
        <v>796.86770213</v>
      </c>
      <c r="AH19" s="520">
        <f t="shared" ref="AH19" si="85">+AH20+AH28+AH29+AH30+AH31+AH32</f>
        <v>260.81650514</v>
      </c>
      <c r="AI19" s="520">
        <f t="shared" ref="AI19" si="86">+AI20+AI28+AI29+AI30+AI31+AI32</f>
        <v>1214.68541095</v>
      </c>
      <c r="AJ19" s="520">
        <f t="shared" ref="AJ19" si="87">+AJ20+AJ28+AJ29+AJ30+AJ31+AJ32</f>
        <v>1199.99139296</v>
      </c>
      <c r="AK19" s="520">
        <f t="shared" ref="AK19" si="88">+AK20+AK28+AK29+AK30+AK31+AK32</f>
        <v>355.7115455</v>
      </c>
      <c r="AL19" s="520">
        <f t="shared" ref="AL19" si="89">+AL20+AL28+AL29+AL30+AL31+AL32</f>
        <v>29.340740869999998</v>
      </c>
      <c r="AM19" s="520">
        <f t="shared" ref="AM19" si="90">+AM20+AM28+AM29+AM30+AM31+AM32</f>
        <v>181.34543425000001</v>
      </c>
      <c r="AN19" s="520">
        <f t="shared" ref="AN19" si="91">+AN20+AN28+AN29+AN30+AN31+AN32</f>
        <v>69.611190359999995</v>
      </c>
      <c r="AO19" s="520">
        <f t="shared" ref="AO19" si="92">+AO20+AO28+AO29+AO30+AO31+AO32</f>
        <v>313.80775543000004</v>
      </c>
      <c r="AP19" s="520">
        <f t="shared" ref="AP19" si="93">+AP20+AP28+AP29+AP30+AP31+AP32</f>
        <v>1570.0893620500001</v>
      </c>
      <c r="AQ19" s="520">
        <f t="shared" ref="AQ19" si="94">+SUM(AE19:AP19)</f>
        <v>6992.3334467500008</v>
      </c>
      <c r="AR19" s="699"/>
      <c r="AS19" s="520">
        <f>+AS20+AS28+AS29+AS30+AS31+AS32</f>
        <v>678.57369375000007</v>
      </c>
      <c r="AT19" s="520">
        <f t="shared" ref="AT19" si="95">+AT20+AT28+AT29+AT30+AT31+AT32</f>
        <v>911.02035902</v>
      </c>
      <c r="AU19" s="520">
        <f t="shared" ref="AU19" si="96">+AU20+AU28+AU29+AU30+AU31+AU32</f>
        <v>107.82504283999999</v>
      </c>
      <c r="AV19" s="520">
        <f t="shared" ref="AV19" si="97">+AV20+AV28+AV29+AV30+AV31+AV32</f>
        <v>245.26763076</v>
      </c>
      <c r="AW19" s="520">
        <f t="shared" ref="AW19" si="98">+AW20+AW28+AW29+AW30+AW31+AW32</f>
        <v>102.34119580999999</v>
      </c>
      <c r="AX19" s="520">
        <f t="shared" ref="AX19" si="99">+AX20+AX28+AX29+AX30+AX31+AX32</f>
        <v>2066.9845131699999</v>
      </c>
      <c r="AY19" s="520">
        <f t="shared" ref="AY19" si="100">+AY20+AY28+AY29+AY30+AY31+AY32</f>
        <v>1099.7920213099999</v>
      </c>
      <c r="AZ19" s="520">
        <f t="shared" ref="AZ19" si="101">+AZ20+AZ28+AZ29+AZ30+AZ31+AZ32</f>
        <v>52.532034254999999</v>
      </c>
      <c r="BA19" s="520">
        <f t="shared" ref="BA19" si="102">+BA20+BA28+BA29+BA30+BA31+BA32</f>
        <v>1252.1745055260001</v>
      </c>
      <c r="BB19" s="520">
        <f t="shared" ref="BB19" si="103">+BB20+BB28+BB29+BB30+BB31+BB32</f>
        <v>433.90407332000001</v>
      </c>
      <c r="BC19" s="520">
        <f t="shared" ref="BC19" si="104">+BC20+BC28+BC29+BC30+BC31+BC32</f>
        <v>284.94841774999998</v>
      </c>
      <c r="BD19" s="520">
        <f t="shared" ref="BD19" si="105">+BD20+BD28+BD29+BD30+BD31+BD32</f>
        <v>2180.2800268999999</v>
      </c>
      <c r="BE19" s="520">
        <f t="shared" ref="BE19" si="106">+SUM(AS19:BD19)</f>
        <v>9415.6435144110001</v>
      </c>
      <c r="BF19" s="699"/>
      <c r="BG19" s="520">
        <f>+BG20+BG28+BG29+BG30+BG31+BG32</f>
        <v>1119.73740976</v>
      </c>
      <c r="BH19" s="520">
        <f t="shared" ref="BH19" si="107">+BH20+BH28+BH29+BH30+BH31+BH32</f>
        <v>832.91291576999993</v>
      </c>
      <c r="BI19" s="520">
        <f t="shared" ref="BI19" si="108">+BI20+BI28+BI29+BI30+BI31+BI32</f>
        <v>160.82771379000002</v>
      </c>
      <c r="BJ19" s="520">
        <f t="shared" ref="BJ19" si="109">+BJ20+BJ28+BJ29+BJ30+BJ31+BJ32</f>
        <v>195.46559350000001</v>
      </c>
      <c r="BK19" s="520">
        <f t="shared" ref="BK19" si="110">+BK20+BK28+BK29+BK30+BK31+BK32</f>
        <v>1064.06732556</v>
      </c>
      <c r="BL19" s="520">
        <f t="shared" ref="BL19" si="111">+BL20+BL28+BL29+BL30+BL31+BL32</f>
        <v>1483.79878609</v>
      </c>
      <c r="BM19" s="520">
        <f t="shared" ref="BM19" si="112">+BM20+BM28+BM29+BM30+BM31+BM32</f>
        <v>94.781524669999996</v>
      </c>
      <c r="BN19" s="520">
        <f t="shared" ref="BN19" si="113">+BN20+BN28+BN29+BN30+BN31+BN32</f>
        <v>101.96492763000001</v>
      </c>
      <c r="BO19" s="520">
        <f t="shared" ref="BO19" si="114">+BO20+BO28+BO29+BO30+BO31+BO32</f>
        <v>52.620330879999997</v>
      </c>
      <c r="BP19" s="520">
        <f t="shared" ref="BP19" si="115">+BP20+BP28+BP29+BP30+BP31+BP32</f>
        <v>3276.9439730849999</v>
      </c>
      <c r="BQ19" s="520">
        <f t="shared" ref="BQ19" si="116">+BQ20+BQ28+BQ29+BQ30+BQ31+BQ32</f>
        <v>529.17033313999991</v>
      </c>
      <c r="BR19" s="520">
        <f t="shared" ref="BR19" si="117">+BR20+BR28+BR29+BR30+BR31+BR32</f>
        <v>460.6443098499999</v>
      </c>
      <c r="BS19" s="520">
        <f t="shared" ref="BS19" si="118">+SUM(BG19:BR19)</f>
        <v>9372.9351437250007</v>
      </c>
      <c r="BT19" s="699"/>
      <c r="BU19" s="520">
        <f>+BU20+BU28+BU29+BU30+BU31+BU32</f>
        <v>3721.10108868</v>
      </c>
      <c r="BV19" s="520">
        <f t="shared" ref="BV19" si="119">+BV20+BV28+BV29+BV30+BV31+BV32</f>
        <v>161.51459431000001</v>
      </c>
      <c r="BW19" s="520">
        <f t="shared" ref="BW19" si="120">+BW20+BW28+BW29+BW30+BW31+BW32</f>
        <v>16.296565719</v>
      </c>
      <c r="BX19" s="520">
        <f t="shared" ref="BX19" si="121">+BX20+BX28+BX29+BX30+BX31+BX32</f>
        <v>61.309704535000002</v>
      </c>
      <c r="BY19" s="520">
        <f t="shared" ref="BY19" si="122">+BY20+BY28+BY29+BY30+BY31+BY32</f>
        <v>56.056936989999997</v>
      </c>
      <c r="BZ19" s="520">
        <f t="shared" ref="BZ19" si="123">+BZ20+BZ28+BZ29+BZ30+BZ31+BZ32</f>
        <v>72.568126820000003</v>
      </c>
      <c r="CA19" s="520">
        <f t="shared" ref="CA19" si="124">+CA20+CA28+CA29+CA30+CA31+CA32</f>
        <v>681.13851192000004</v>
      </c>
      <c r="CB19" s="520">
        <f t="shared" ref="CB19" si="125">+CB20+CB28+CB29+CB30+CB31+CB32</f>
        <v>603.12503291000007</v>
      </c>
      <c r="CC19" s="520">
        <f t="shared" ref="CC19" si="126">+CC20+CC28+CC29+CC30+CC31+CC32</f>
        <v>982.83424666999997</v>
      </c>
      <c r="CD19" s="520">
        <f t="shared" ref="CD19" si="127">+CD20+CD28+CD29+CD30+CD31+CD32</f>
        <v>543.86677924200001</v>
      </c>
      <c r="CE19" s="520">
        <f t="shared" ref="CE19" si="128">+CE20+CE28+CE29+CE30+CE31+CE32</f>
        <v>28.98562802</v>
      </c>
      <c r="CF19" s="520">
        <f t="shared" ref="CF19" si="129">+CF20+CF28+CF29+CF30+CF31+CF32</f>
        <v>931.08359242300003</v>
      </c>
      <c r="CG19" s="520">
        <f t="shared" ref="CG19" si="130">+SUM(BU19:CF19)</f>
        <v>7859.8808082390005</v>
      </c>
      <c r="CH19" s="699"/>
      <c r="CI19" s="520">
        <f>+CI20+CI28+CI29+CI30+CI31+CI32</f>
        <v>1348.9937051070001</v>
      </c>
      <c r="CJ19" s="520">
        <f t="shared" ref="CJ19" si="131">+CJ20+CJ28+CJ29+CJ30+CJ31+CJ32</f>
        <v>45.226982279999994</v>
      </c>
      <c r="CK19" s="520">
        <f t="shared" ref="CK19" si="132">+CK20+CK28+CK29+CK30+CK31+CK32</f>
        <v>857.01158298999997</v>
      </c>
      <c r="CL19" s="520">
        <f t="shared" ref="CL19" si="133">+CL20+CL28+CL29+CL30+CL31+CL32</f>
        <v>19.230030470000003</v>
      </c>
      <c r="CM19" s="520">
        <f t="shared" ref="CM19" si="134">+CM20+CM28+CM29+CM30+CM31+CM32</f>
        <v>752.4733306820001</v>
      </c>
      <c r="CN19" s="520">
        <f t="shared" ref="CN19" si="135">+CN20+CN28+CN29+CN30+CN31+CN32</f>
        <v>1635.40075819</v>
      </c>
      <c r="CO19" s="520">
        <f t="shared" ref="CO19" si="136">+CO20+CO28+CO29+CO30+CO31+CO32</f>
        <v>506.63145764000001</v>
      </c>
      <c r="CP19" s="520">
        <f t="shared" ref="CP19" si="137">+CP20+CP28+CP29+CP30+CP31+CP32</f>
        <v>14.943067469999999</v>
      </c>
      <c r="CQ19" s="520">
        <f t="shared" ref="CQ19" si="138">+CQ20+CQ28+CQ29+CQ30+CQ31+CQ32</f>
        <v>2143.6199371500002</v>
      </c>
      <c r="CR19" s="520">
        <f t="shared" ref="CR19" si="139">+CR20+CR28+CR29+CR30+CR31+CR32</f>
        <v>148.755528513</v>
      </c>
      <c r="CS19" s="520">
        <f t="shared" ref="CS19" si="140">+CS20+CS28+CS29+CS30+CS31+CS32</f>
        <v>171.03598900999998</v>
      </c>
      <c r="CT19" s="520">
        <f t="shared" ref="CT19" si="141">+CT20+CT28+CT29+CT30+CT31+CT32</f>
        <v>951.20864551099999</v>
      </c>
      <c r="CU19" s="520">
        <f t="shared" ref="CU19" si="142">+SUM(CI19:CT19)</f>
        <v>8594.5310150130008</v>
      </c>
      <c r="CV19" s="699"/>
      <c r="CW19" s="520">
        <f>+CW20+CW28+CW29+CW30+CW31+CW32</f>
        <v>559.18858477000003</v>
      </c>
      <c r="CX19" s="520">
        <f t="shared" ref="CX19" si="143">+CX20+CX28+CX29+CX30+CX31+CX32</f>
        <v>6.1</v>
      </c>
      <c r="CY19" s="520">
        <f t="shared" ref="CY19" si="144">+CY20+CY28+CY29+CY30+CY31+CY32</f>
        <v>1.6169094799999999</v>
      </c>
      <c r="CZ19" s="520">
        <f t="shared" ref="CZ19" si="145">+CZ20+CZ28+CZ29+CZ30+CZ31+CZ32</f>
        <v>129.67734214999999</v>
      </c>
      <c r="DA19" s="520">
        <f t="shared" ref="DA19" si="146">+DA20+DA28+DA29+DA30+DA31+DA32</f>
        <v>1445.3619015209999</v>
      </c>
      <c r="DB19" s="520">
        <f t="shared" ref="DB19" si="147">+DB20+DB28+DB29+DB30+DB31+DB32</f>
        <v>325.05051726000005</v>
      </c>
      <c r="DC19" s="520">
        <f t="shared" ref="DC19" si="148">+DC20+DC28+DC29+DC30+DC31+DC32</f>
        <v>240.65114913000002</v>
      </c>
      <c r="DD19" s="520">
        <f t="shared" ref="DD19" si="149">+DD20+DD28+DD29+DD30+DD31+DD32</f>
        <v>1146.1219400499999</v>
      </c>
      <c r="DE19" s="520">
        <f t="shared" ref="DE19" si="150">+DE20+DE28+DE29+DE30+DE31+DE32</f>
        <v>5.7508796900000005</v>
      </c>
      <c r="DF19" s="520">
        <f t="shared" ref="DF19" si="151">+DF20+DF28+DF29+DF30+DF31+DF32</f>
        <v>2022.2425504899998</v>
      </c>
      <c r="DG19" s="520">
        <f t="shared" ref="DG19" si="152">+DG20+DG28+DG29+DG30+DG31+DG32</f>
        <v>105.15620497</v>
      </c>
      <c r="DH19" s="520">
        <f t="shared" ref="DH19" si="153">+DH20+DH28+DH29+DH30+DH31+DH32</f>
        <v>3193.5297376000003</v>
      </c>
      <c r="DI19" s="520">
        <f t="shared" ref="DI19" si="154">+SUM(CW19:DH19)</f>
        <v>9180.4477171109993</v>
      </c>
      <c r="DJ19" s="699"/>
      <c r="DK19" s="520">
        <f>+DK20+DK28+DK29+DK30+DK31+DK32</f>
        <v>0</v>
      </c>
      <c r="DL19" s="520">
        <f t="shared" ref="DL19" si="155">+DL20+DL28+DL29+DL30+DL31+DL32</f>
        <v>224.34151645</v>
      </c>
      <c r="DM19" s="520">
        <f t="shared" ref="DM19" si="156">+DM20+DM28+DM29+DM30+DM31+DM32</f>
        <v>206.51946303</v>
      </c>
      <c r="DN19" s="520">
        <f t="shared" ref="DN19" si="157">+DN20+DN28+DN29+DN30+DN31+DN32</f>
        <v>209.84861017000003</v>
      </c>
      <c r="DO19" s="520">
        <f t="shared" ref="DO19" si="158">+DO20+DO28+DO29+DO30+DO31+DO32</f>
        <v>74.472355019999995</v>
      </c>
      <c r="DP19" s="520">
        <f t="shared" ref="DP19" si="159">+DP20+DP28+DP29+DP30+DP31+DP32</f>
        <v>41.435408469999999</v>
      </c>
      <c r="DQ19" s="520">
        <f t="shared" ref="DQ19" si="160">+DQ20+DQ28+DQ29+DQ30+DQ31+DQ32</f>
        <v>78.727919449999987</v>
      </c>
      <c r="DR19" s="520">
        <f t="shared" ref="DR19" si="161">+DR20+DR28+DR29+DR30+DR31+DR32</f>
        <v>1021.06598253</v>
      </c>
      <c r="DS19" s="520">
        <f t="shared" ref="DS19" si="162">+DS20+DS28+DS29+DS30+DS31+DS32</f>
        <v>144.59387298999999</v>
      </c>
      <c r="DT19" s="520">
        <f t="shared" ref="DT19" si="163">+DT20+DT28+DT29+DT30+DT31+DT32</f>
        <v>1287.9694119000003</v>
      </c>
      <c r="DU19" s="520">
        <f t="shared" ref="DU19" si="164">+DU20+DU28+DU29+DU30+DU31+DU32</f>
        <v>42.645874038000002</v>
      </c>
      <c r="DV19" s="520">
        <f t="shared" ref="DV19" si="165">+DV20+DV28+DV29+DV30+DV31+DV32</f>
        <v>1212.45079971</v>
      </c>
      <c r="DW19" s="520">
        <f t="shared" ref="DW19" si="166">+SUM(DK19:DV19)</f>
        <v>4544.0712137579994</v>
      </c>
      <c r="DX19" s="699"/>
      <c r="DY19" s="520">
        <f>+DY20+DY28+DY29+DY30+DY31+DY32</f>
        <v>21.609438409999999</v>
      </c>
      <c r="DZ19" s="520">
        <f t="shared" ref="DZ19" si="167">+DZ20+DZ28+DZ29+DZ30+DZ31+DZ32</f>
        <v>23.271549329999999</v>
      </c>
      <c r="EA19" s="520">
        <f t="shared" ref="EA19" si="168">+EA20+EA28+EA29+EA30+EA31+EA32</f>
        <v>845.29032033999999</v>
      </c>
      <c r="EB19" s="520">
        <f t="shared" ref="EB19" si="169">+EB20+EB28+EB29+EB30+EB31+EB32</f>
        <v>11.231856580000001</v>
      </c>
      <c r="EC19" s="520">
        <f t="shared" ref="EC19" si="170">+EC20+EC28+EC29+EC30+EC31+EC32</f>
        <v>108.69337213999999</v>
      </c>
      <c r="ED19" s="520">
        <f t="shared" ref="ED19" si="171">+ED20+ED28+ED29+ED30+ED31+ED32</f>
        <v>982.64702862299998</v>
      </c>
      <c r="EE19" s="520">
        <f t="shared" ref="EE19" si="172">+EE20+EE28+EE29+EE30+EE31+EE32</f>
        <v>261.03494315</v>
      </c>
      <c r="EF19" s="520">
        <f t="shared" ref="EF19" si="173">+EF20+EF28+EF29+EF30+EF31+EF32</f>
        <v>27.857887290000001</v>
      </c>
      <c r="EG19" s="520">
        <f t="shared" ref="EG19" si="174">+EG20+EG28+EG29+EG30+EG31+EG32</f>
        <v>3.7367929700000002</v>
      </c>
      <c r="EH19" s="520">
        <f t="shared" ref="EH19" si="175">+EH20+EH28+EH29+EH30+EH31+EH32</f>
        <v>10.021308060000001</v>
      </c>
      <c r="EI19" s="520">
        <f t="shared" ref="EI19" si="176">+EI20+EI28+EI29+EI30+EI31+EI32</f>
        <v>74.409284330000006</v>
      </c>
      <c r="EJ19" s="520">
        <f t="shared" ref="EJ19" si="177">+EJ20+EJ28+EJ29+EJ30+EJ31+EJ32</f>
        <v>2029.4644943399999</v>
      </c>
      <c r="EK19" s="520">
        <f t="shared" ref="EK19" si="178">+SUM(DY19:EJ19)</f>
        <v>4399.2682755629994</v>
      </c>
      <c r="EL19" s="706"/>
      <c r="EM19" s="520">
        <f>+EM20+EM28+EM29+EM30+EM31+EM32</f>
        <v>8.4409542399999999</v>
      </c>
      <c r="EN19" s="520">
        <f t="shared" ref="EN19" si="179">+EN20+EN28+EN29+EN30+EN31+EN32</f>
        <v>8.3651797699999992</v>
      </c>
      <c r="EO19" s="520">
        <f t="shared" ref="EO19" si="180">+EO20+EO28+EO29+EO30+EO31+EO32</f>
        <v>164.46910235000001</v>
      </c>
      <c r="EP19" s="520">
        <f t="shared" ref="EP19" si="181">+EP20+EP28+EP29+EP30+EP31+EP32</f>
        <v>16.41006874</v>
      </c>
      <c r="EQ19" s="520">
        <f t="shared" ref="EQ19" si="182">+EQ20+EQ28+EQ29+EQ30+EQ31+EQ32</f>
        <v>710.45787912000003</v>
      </c>
      <c r="ER19" s="520">
        <f t="shared" ref="ER19" si="183">+ER20+ER28+ER29+ER30+ER31+ER32</f>
        <v>52.18711587</v>
      </c>
      <c r="ES19" s="520">
        <f t="shared" ref="ES19" si="184">+ES20+ES28+ES29+ES30+ES31+ES32</f>
        <v>253.922612362</v>
      </c>
      <c r="ET19" s="520">
        <f t="shared" ref="ET19" si="185">+ET20+ET28+ET29+ET30+ET31+ET32</f>
        <v>541.17168860999993</v>
      </c>
      <c r="EU19" s="520">
        <f t="shared" ref="EU19:EX19" si="186">+EU20+EU28+EU29+EU30+EU31+EU32</f>
        <v>522.53156835000004</v>
      </c>
      <c r="EV19" s="520">
        <f t="shared" si="186"/>
        <v>83.022719469999998</v>
      </c>
      <c r="EW19" s="520">
        <f t="shared" si="186"/>
        <v>99.436535549999988</v>
      </c>
      <c r="EX19" s="520"/>
      <c r="EY19" s="520">
        <f t="shared" si="10"/>
        <v>2460.4154244320002</v>
      </c>
      <c r="EZ19" s="706"/>
    </row>
    <row r="20" spans="2:156" ht="15.75" x14ac:dyDescent="0.25">
      <c r="B20" s="694" t="s">
        <v>680</v>
      </c>
      <c r="C20" s="518">
        <f>+SUM(C21:C26)</f>
        <v>15.200893370000001</v>
      </c>
      <c r="D20" s="518">
        <f t="shared" ref="D20:N20" si="187">+SUM(D21:D26)</f>
        <v>8.48777516</v>
      </c>
      <c r="E20" s="518">
        <f t="shared" si="187"/>
        <v>60.66443168</v>
      </c>
      <c r="F20" s="518">
        <f t="shared" si="187"/>
        <v>59.846803649999998</v>
      </c>
      <c r="G20" s="518">
        <f t="shared" si="187"/>
        <v>14.834462740000001</v>
      </c>
      <c r="H20" s="518">
        <f t="shared" si="187"/>
        <v>114.44532502000001</v>
      </c>
      <c r="I20" s="518">
        <f t="shared" si="187"/>
        <v>-0.40757406999999996</v>
      </c>
      <c r="J20" s="518">
        <f t="shared" si="187"/>
        <v>10.500375549999999</v>
      </c>
      <c r="K20" s="518">
        <f t="shared" si="187"/>
        <v>30.117116010000004</v>
      </c>
      <c r="L20" s="518">
        <f t="shared" si="187"/>
        <v>25.411289149999995</v>
      </c>
      <c r="M20" s="518">
        <f t="shared" si="187"/>
        <v>145.91753839000003</v>
      </c>
      <c r="N20" s="518">
        <f t="shared" si="187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8">+SUM(R21:R26)</f>
        <v>4.6106983699999997</v>
      </c>
      <c r="S20" s="518">
        <f t="shared" si="188"/>
        <v>29.81864521</v>
      </c>
      <c r="T20" s="518">
        <f t="shared" si="188"/>
        <v>74.30536687</v>
      </c>
      <c r="U20" s="518">
        <f t="shared" si="188"/>
        <v>-4.6205053100000004</v>
      </c>
      <c r="V20" s="518">
        <f t="shared" si="188"/>
        <v>50.720504490000003</v>
      </c>
      <c r="W20" s="518">
        <f t="shared" si="188"/>
        <v>75.548701860000008</v>
      </c>
      <c r="X20" s="518">
        <f t="shared" si="188"/>
        <v>167.21571839000003</v>
      </c>
      <c r="Y20" s="518">
        <f t="shared" si="188"/>
        <v>736.65199858999995</v>
      </c>
      <c r="Z20" s="518">
        <f t="shared" si="188"/>
        <v>9.4074476300000001</v>
      </c>
      <c r="AA20" s="518">
        <f t="shared" si="188"/>
        <v>38.991704050000003</v>
      </c>
      <c r="AB20" s="518">
        <f t="shared" si="188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9">+SUM(AF21:AF26)</f>
        <v>804.94582783999999</v>
      </c>
      <c r="AG20" s="518">
        <f t="shared" si="189"/>
        <v>3.06663606</v>
      </c>
      <c r="AH20" s="518">
        <f t="shared" si="189"/>
        <v>51.3</v>
      </c>
      <c r="AI20" s="518">
        <f t="shared" si="189"/>
        <v>6.9482637199999999</v>
      </c>
      <c r="AJ20" s="518">
        <f t="shared" si="189"/>
        <v>83.410437729999998</v>
      </c>
      <c r="AK20" s="518">
        <f t="shared" si="189"/>
        <v>312.73495394000003</v>
      </c>
      <c r="AL20" s="518">
        <f t="shared" si="189"/>
        <v>5.4878832900000001</v>
      </c>
      <c r="AM20" s="518">
        <f t="shared" si="189"/>
        <v>116.48043333000001</v>
      </c>
      <c r="AN20" s="518">
        <f t="shared" si="189"/>
        <v>65.16903868</v>
      </c>
      <c r="AO20" s="518">
        <f t="shared" si="189"/>
        <v>129.10744773000002</v>
      </c>
      <c r="AP20" s="518">
        <f t="shared" si="189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0">+SUM(AT21:AT26)</f>
        <v>14.807373150000002</v>
      </c>
      <c r="AU20" s="518">
        <f t="shared" si="190"/>
        <v>30</v>
      </c>
      <c r="AV20" s="518">
        <f t="shared" si="190"/>
        <v>202.38580202</v>
      </c>
      <c r="AW20" s="518">
        <f t="shared" si="190"/>
        <v>23.25341456</v>
      </c>
      <c r="AX20" s="518">
        <f t="shared" si="190"/>
        <v>15.62184345</v>
      </c>
      <c r="AY20" s="518">
        <f t="shared" si="190"/>
        <v>72.46526215999998</v>
      </c>
      <c r="AZ20" s="518">
        <f t="shared" si="190"/>
        <v>27.427588799999999</v>
      </c>
      <c r="BA20" s="518">
        <f t="shared" si="190"/>
        <v>114.03151216000001</v>
      </c>
      <c r="BB20" s="518">
        <f t="shared" si="190"/>
        <v>44.523136489999999</v>
      </c>
      <c r="BC20" s="518">
        <f t="shared" si="190"/>
        <v>96.663152999999994</v>
      </c>
      <c r="BD20" s="518">
        <f t="shared" si="190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1">+SUM(BH21:BH26)</f>
        <v>71.426471410000005</v>
      </c>
      <c r="BI20" s="518">
        <f t="shared" si="191"/>
        <v>87.393854340000004</v>
      </c>
      <c r="BJ20" s="518">
        <f t="shared" si="191"/>
        <v>86.755455380000001</v>
      </c>
      <c r="BK20" s="518">
        <f t="shared" si="191"/>
        <v>50.882234969999999</v>
      </c>
      <c r="BL20" s="518">
        <f t="shared" si="191"/>
        <v>58.672638390000003</v>
      </c>
      <c r="BM20" s="518">
        <f t="shared" si="191"/>
        <v>71.161632429999997</v>
      </c>
      <c r="BN20" s="518">
        <f t="shared" si="191"/>
        <v>99.401531700000007</v>
      </c>
      <c r="BO20" s="518">
        <f t="shared" si="191"/>
        <v>41.152257239999997</v>
      </c>
      <c r="BP20" s="518">
        <f t="shared" si="191"/>
        <v>252.35787314500001</v>
      </c>
      <c r="BQ20" s="518">
        <f t="shared" si="191"/>
        <v>128.22266368999999</v>
      </c>
      <c r="BR20" s="518">
        <f t="shared" si="191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2">+SUM(BV21:BV26)</f>
        <v>42.450947620000001</v>
      </c>
      <c r="BW20" s="518">
        <f t="shared" si="192"/>
        <v>10.62312339</v>
      </c>
      <c r="BX20" s="518">
        <f t="shared" si="192"/>
        <v>61.11439876</v>
      </c>
      <c r="BY20" s="518">
        <f t="shared" si="192"/>
        <v>0.52694288</v>
      </c>
      <c r="BZ20" s="518">
        <f t="shared" si="192"/>
        <v>23.316126819999997</v>
      </c>
      <c r="CA20" s="518">
        <f t="shared" si="192"/>
        <v>397.28493854999999</v>
      </c>
      <c r="CB20" s="518">
        <f t="shared" si="192"/>
        <v>15.999149690000001</v>
      </c>
      <c r="CC20" s="518">
        <f t="shared" si="192"/>
        <v>574.85110996000003</v>
      </c>
      <c r="CD20" s="518">
        <f t="shared" si="192"/>
        <v>32.230502180000002</v>
      </c>
      <c r="CE20" s="518">
        <f t="shared" si="192"/>
        <v>25.44783176</v>
      </c>
      <c r="CF20" s="518">
        <f t="shared" si="192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3">+SUM(CJ21:CJ26)</f>
        <v>23.704373299999997</v>
      </c>
      <c r="CK20" s="518">
        <f t="shared" si="193"/>
        <v>657.01158298999997</v>
      </c>
      <c r="CL20" s="518">
        <f t="shared" si="193"/>
        <v>4.0068172999999998</v>
      </c>
      <c r="CM20" s="518">
        <f t="shared" si="193"/>
        <v>710.67338241000004</v>
      </c>
      <c r="CN20" s="518">
        <f t="shared" si="193"/>
        <v>503.20804160999995</v>
      </c>
      <c r="CO20" s="518">
        <f t="shared" si="193"/>
        <v>276.76373516000001</v>
      </c>
      <c r="CP20" s="518">
        <f t="shared" si="193"/>
        <v>14.943067469999999</v>
      </c>
      <c r="CQ20" s="518">
        <f t="shared" si="193"/>
        <v>77.619937149999998</v>
      </c>
      <c r="CR20" s="518">
        <f t="shared" si="193"/>
        <v>106.59905265999998</v>
      </c>
      <c r="CS20" s="518">
        <f t="shared" si="193"/>
        <v>140.25919909999999</v>
      </c>
      <c r="CT20" s="518">
        <f t="shared" si="193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4">+SUM(CX21:CX26)</f>
        <v>6.1</v>
      </c>
      <c r="CY20" s="518">
        <f t="shared" si="194"/>
        <v>1.0526377</v>
      </c>
      <c r="CZ20" s="518">
        <f t="shared" si="194"/>
        <v>129.67734214999999</v>
      </c>
      <c r="DA20" s="518">
        <f t="shared" si="194"/>
        <v>1444.32803289</v>
      </c>
      <c r="DB20" s="518">
        <f t="shared" si="194"/>
        <v>288.08777544000003</v>
      </c>
      <c r="DC20" s="518">
        <f t="shared" si="194"/>
        <v>228.59322578000001</v>
      </c>
      <c r="DD20" s="518">
        <f t="shared" si="194"/>
        <v>105.84452228000001</v>
      </c>
      <c r="DE20" s="518">
        <f t="shared" si="194"/>
        <v>5.7508796900000005</v>
      </c>
      <c r="DF20" s="518">
        <f t="shared" si="194"/>
        <v>2021.5982850599999</v>
      </c>
      <c r="DG20" s="518">
        <f t="shared" si="194"/>
        <v>99.227709940000011</v>
      </c>
      <c r="DH20" s="518">
        <f t="shared" si="194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5">+SUM(DL21:DL26)</f>
        <v>28.61854202</v>
      </c>
      <c r="DM20" s="518">
        <f t="shared" si="195"/>
        <v>206.51946303</v>
      </c>
      <c r="DN20" s="518">
        <f t="shared" si="195"/>
        <v>174.84861017000003</v>
      </c>
      <c r="DO20" s="518">
        <f t="shared" si="195"/>
        <v>58.708595119999998</v>
      </c>
      <c r="DP20" s="518">
        <f t="shared" si="195"/>
        <v>41.435408469999999</v>
      </c>
      <c r="DQ20" s="518">
        <f t="shared" si="195"/>
        <v>78.727919449999987</v>
      </c>
      <c r="DR20" s="518">
        <f t="shared" si="195"/>
        <v>1014.48637978</v>
      </c>
      <c r="DS20" s="518">
        <f t="shared" si="195"/>
        <v>144.59387298999999</v>
      </c>
      <c r="DT20" s="518">
        <f t="shared" si="195"/>
        <v>1287.0065838700002</v>
      </c>
      <c r="DU20" s="518">
        <f t="shared" si="195"/>
        <v>42.167386239999999</v>
      </c>
      <c r="DV20" s="518">
        <f t="shared" si="195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6">+SUM(DZ21:DZ26)</f>
        <v>23.221471829999999</v>
      </c>
      <c r="EA20" s="518">
        <f t="shared" si="196"/>
        <v>843.15050354000005</v>
      </c>
      <c r="EB20" s="518">
        <f t="shared" si="196"/>
        <v>11.231856580000001</v>
      </c>
      <c r="EC20" s="518">
        <f t="shared" si="196"/>
        <v>106.88994199999999</v>
      </c>
      <c r="ED20" s="518">
        <f t="shared" si="196"/>
        <v>977.86192111000003</v>
      </c>
      <c r="EE20" s="518">
        <f t="shared" si="196"/>
        <v>250.95988728</v>
      </c>
      <c r="EF20" s="518">
        <f t="shared" si="196"/>
        <v>27.857887290000001</v>
      </c>
      <c r="EG20" s="518">
        <f t="shared" si="196"/>
        <v>3.7367929700000002</v>
      </c>
      <c r="EH20" s="518">
        <f t="shared" si="196"/>
        <v>9.8000000000000007</v>
      </c>
      <c r="EI20" s="518">
        <f t="shared" si="196"/>
        <v>71.708847500000005</v>
      </c>
      <c r="EJ20" s="518">
        <f t="shared" si="196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U20" si="197">+SUM(EN21:EN26)</f>
        <v>8.3651797699999992</v>
      </c>
      <c r="EO20" s="518">
        <f t="shared" si="197"/>
        <v>24.231602349999999</v>
      </c>
      <c r="EP20" s="518">
        <f t="shared" si="197"/>
        <v>14.638440540000001</v>
      </c>
      <c r="EQ20" s="518">
        <f t="shared" si="197"/>
        <v>9.6517077800000006</v>
      </c>
      <c r="ER20" s="518">
        <f t="shared" si="197"/>
        <v>47.447848870000001</v>
      </c>
      <c r="ES20" s="518">
        <f t="shared" si="197"/>
        <v>153.47520671999999</v>
      </c>
      <c r="ET20" s="518">
        <f t="shared" si="197"/>
        <v>537.30856234999999</v>
      </c>
      <c r="EU20" s="518">
        <f t="shared" si="197"/>
        <v>506.40150326999998</v>
      </c>
      <c r="EV20" s="518">
        <f t="shared" ref="EV20:EX20" si="198">+SUM(EV21:EV26)</f>
        <v>41.955568819999996</v>
      </c>
      <c r="EW20" s="518">
        <f t="shared" si="198"/>
        <v>98.334796049999994</v>
      </c>
      <c r="EX20" s="518"/>
      <c r="EY20" s="518">
        <f t="shared" si="10"/>
        <v>1443.9104165200001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>
        <v>9.5120000000000005</v>
      </c>
      <c r="ET21" s="518">
        <v>25.835537250000002</v>
      </c>
      <c r="EU21" s="518">
        <v>506.40150326999998</v>
      </c>
      <c r="EV21" s="518">
        <v>7.1143734400000005</v>
      </c>
      <c r="EW21" s="518">
        <v>82.279323719999994</v>
      </c>
      <c r="EX21" s="518"/>
      <c r="EY21" s="518">
        <f t="shared" si="10"/>
        <v>699.73519949000001</v>
      </c>
      <c r="EZ21" s="519"/>
    </row>
    <row r="22" spans="2:15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/>
      <c r="EY22" s="518">
        <f t="shared" si="10"/>
        <v>575.26798048000001</v>
      </c>
      <c r="EZ22" s="519"/>
    </row>
    <row r="23" spans="2:15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/>
      <c r="EY23" s="518">
        <f t="shared" si="10"/>
        <v>167.13518304000002</v>
      </c>
      <c r="EZ23" s="519"/>
    </row>
    <row r="24" spans="2:15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/>
      <c r="EY24" s="518">
        <f t="shared" si="10"/>
        <v>1.7720535099999999</v>
      </c>
      <c r="EZ24" s="519"/>
    </row>
    <row r="25" spans="2:15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/>
      <c r="EY25" s="518">
        <f t="shared" si="10"/>
        <v>0</v>
      </c>
      <c r="EZ25" s="519"/>
    </row>
    <row r="26" spans="2:15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/>
      <c r="EY26" s="518">
        <f t="shared" si="10"/>
        <v>0</v>
      </c>
      <c r="EZ26" s="519"/>
    </row>
    <row r="27" spans="2:156" ht="15.95" customHeight="1" x14ac:dyDescent="0.25">
      <c r="B27" s="697" t="s">
        <v>681</v>
      </c>
      <c r="C27" s="712">
        <v>0</v>
      </c>
      <c r="D27" s="712">
        <v>0</v>
      </c>
      <c r="E27" s="712">
        <v>0</v>
      </c>
      <c r="F27" s="712">
        <v>0</v>
      </c>
      <c r="G27" s="712">
        <v>0</v>
      </c>
      <c r="H27" s="712">
        <v>0</v>
      </c>
      <c r="I27" s="712">
        <v>0</v>
      </c>
      <c r="J27" s="712">
        <v>0</v>
      </c>
      <c r="K27" s="712">
        <v>0</v>
      </c>
      <c r="L27" s="712">
        <v>0</v>
      </c>
      <c r="M27" s="712">
        <v>0</v>
      </c>
      <c r="N27" s="712">
        <v>0</v>
      </c>
      <c r="O27" s="703">
        <f t="shared" si="0"/>
        <v>0</v>
      </c>
      <c r="P27" s="700"/>
      <c r="Q27" s="712">
        <v>0</v>
      </c>
      <c r="R27" s="712">
        <v>0</v>
      </c>
      <c r="S27" s="712">
        <v>0</v>
      </c>
      <c r="T27" s="712">
        <v>0</v>
      </c>
      <c r="U27" s="712">
        <v>0</v>
      </c>
      <c r="V27" s="712">
        <v>0</v>
      </c>
      <c r="W27" s="712">
        <v>0</v>
      </c>
      <c r="X27" s="712">
        <v>0</v>
      </c>
      <c r="Y27" s="712">
        <v>0</v>
      </c>
      <c r="Z27" s="712">
        <v>0</v>
      </c>
      <c r="AA27" s="712">
        <v>0</v>
      </c>
      <c r="AB27" s="712">
        <v>0</v>
      </c>
      <c r="AC27" s="703">
        <f t="shared" si="1"/>
        <v>0</v>
      </c>
      <c r="AD27" s="700"/>
      <c r="AE27" s="712">
        <v>0</v>
      </c>
      <c r="AF27" s="712">
        <v>0</v>
      </c>
      <c r="AG27" s="712">
        <v>0</v>
      </c>
      <c r="AH27" s="712">
        <v>0</v>
      </c>
      <c r="AI27" s="712">
        <v>0</v>
      </c>
      <c r="AJ27" s="712">
        <v>0</v>
      </c>
      <c r="AK27" s="712">
        <v>0</v>
      </c>
      <c r="AL27" s="712">
        <v>0</v>
      </c>
      <c r="AM27" s="712">
        <v>0</v>
      </c>
      <c r="AN27" s="712">
        <v>0</v>
      </c>
      <c r="AO27" s="712">
        <v>0</v>
      </c>
      <c r="AP27" s="712">
        <v>0</v>
      </c>
      <c r="AQ27" s="703">
        <f t="shared" si="2"/>
        <v>0</v>
      </c>
      <c r="AR27" s="700"/>
      <c r="AS27" s="712">
        <v>0</v>
      </c>
      <c r="AT27" s="712">
        <v>0</v>
      </c>
      <c r="AU27" s="712">
        <v>0</v>
      </c>
      <c r="AV27" s="712">
        <v>0</v>
      </c>
      <c r="AW27" s="712">
        <v>0</v>
      </c>
      <c r="AX27" s="712">
        <v>0</v>
      </c>
      <c r="AY27" s="712">
        <v>0</v>
      </c>
      <c r="AZ27" s="712">
        <v>0</v>
      </c>
      <c r="BA27" s="712">
        <v>0</v>
      </c>
      <c r="BB27" s="712">
        <v>0</v>
      </c>
      <c r="BC27" s="712">
        <v>0</v>
      </c>
      <c r="BD27" s="712">
        <v>0</v>
      </c>
      <c r="BE27" s="703">
        <f t="shared" si="3"/>
        <v>0</v>
      </c>
      <c r="BF27" s="700"/>
      <c r="BG27" s="712">
        <v>0</v>
      </c>
      <c r="BH27" s="712">
        <v>0</v>
      </c>
      <c r="BI27" s="712">
        <v>0</v>
      </c>
      <c r="BJ27" s="712">
        <v>0</v>
      </c>
      <c r="BK27" s="712">
        <v>0</v>
      </c>
      <c r="BL27" s="712">
        <v>0</v>
      </c>
      <c r="BM27" s="712">
        <v>0</v>
      </c>
      <c r="BN27" s="712">
        <v>0</v>
      </c>
      <c r="BO27" s="712">
        <v>0</v>
      </c>
      <c r="BP27" s="712">
        <v>0</v>
      </c>
      <c r="BQ27" s="712">
        <v>0</v>
      </c>
      <c r="BR27" s="712">
        <v>0</v>
      </c>
      <c r="BS27" s="703">
        <f t="shared" si="4"/>
        <v>0</v>
      </c>
      <c r="BT27" s="700"/>
      <c r="BU27" s="712">
        <v>0</v>
      </c>
      <c r="BV27" s="712">
        <v>0</v>
      </c>
      <c r="BW27" s="712">
        <v>0</v>
      </c>
      <c r="BX27" s="712">
        <v>0</v>
      </c>
      <c r="BY27" s="712">
        <v>0</v>
      </c>
      <c r="BZ27" s="712">
        <v>0</v>
      </c>
      <c r="CA27" s="712">
        <v>0</v>
      </c>
      <c r="CB27" s="712">
        <v>0</v>
      </c>
      <c r="CC27" s="712">
        <v>0</v>
      </c>
      <c r="CD27" s="712">
        <v>0</v>
      </c>
      <c r="CE27" s="712">
        <v>0</v>
      </c>
      <c r="CF27" s="712">
        <v>0</v>
      </c>
      <c r="CG27" s="703">
        <f t="shared" si="5"/>
        <v>0</v>
      </c>
      <c r="CH27" s="700"/>
      <c r="CI27" s="712">
        <v>0</v>
      </c>
      <c r="CJ27" s="712">
        <v>0</v>
      </c>
      <c r="CK27" s="712">
        <v>0</v>
      </c>
      <c r="CL27" s="712">
        <v>0</v>
      </c>
      <c r="CM27" s="712">
        <v>0</v>
      </c>
      <c r="CN27" s="712">
        <v>0</v>
      </c>
      <c r="CO27" s="712">
        <v>0</v>
      </c>
      <c r="CP27" s="712">
        <v>0</v>
      </c>
      <c r="CQ27" s="712">
        <v>0</v>
      </c>
      <c r="CR27" s="712">
        <v>0</v>
      </c>
      <c r="CS27" s="712">
        <v>0</v>
      </c>
      <c r="CT27" s="712">
        <v>0</v>
      </c>
      <c r="CU27" s="703">
        <f t="shared" si="6"/>
        <v>0</v>
      </c>
      <c r="CV27" s="700"/>
      <c r="CW27" s="712">
        <v>0</v>
      </c>
      <c r="CX27" s="712">
        <v>0</v>
      </c>
      <c r="CY27" s="712">
        <v>0</v>
      </c>
      <c r="CZ27" s="712">
        <v>0</v>
      </c>
      <c r="DA27" s="712">
        <v>0</v>
      </c>
      <c r="DB27" s="712">
        <v>0</v>
      </c>
      <c r="DC27" s="712">
        <v>0</v>
      </c>
      <c r="DD27" s="712">
        <v>0</v>
      </c>
      <c r="DE27" s="712">
        <v>0</v>
      </c>
      <c r="DF27" s="712">
        <v>0</v>
      </c>
      <c r="DG27" s="712">
        <v>0</v>
      </c>
      <c r="DH27" s="712">
        <v>0</v>
      </c>
      <c r="DI27" s="703">
        <f t="shared" si="7"/>
        <v>0</v>
      </c>
      <c r="DJ27" s="700"/>
      <c r="DK27" s="712">
        <v>0</v>
      </c>
      <c r="DL27" s="712">
        <v>0</v>
      </c>
      <c r="DM27" s="712">
        <v>0</v>
      </c>
      <c r="DN27" s="712">
        <v>0</v>
      </c>
      <c r="DO27" s="712">
        <v>0</v>
      </c>
      <c r="DP27" s="712">
        <v>0</v>
      </c>
      <c r="DQ27" s="712">
        <v>0</v>
      </c>
      <c r="DR27" s="712">
        <v>948.55084828999998</v>
      </c>
      <c r="DS27" s="712">
        <v>0</v>
      </c>
      <c r="DT27" s="712">
        <v>0</v>
      </c>
      <c r="DU27" s="712">
        <v>0</v>
      </c>
      <c r="DV27" s="712">
        <v>0</v>
      </c>
      <c r="DW27" s="703">
        <f t="shared" si="8"/>
        <v>948.55084828999998</v>
      </c>
      <c r="DX27" s="700"/>
      <c r="DY27" s="712">
        <v>0</v>
      </c>
      <c r="DZ27" s="712">
        <v>0</v>
      </c>
      <c r="EA27" s="712">
        <v>0</v>
      </c>
      <c r="EB27" s="712">
        <v>0</v>
      </c>
      <c r="EC27" s="712">
        <v>0</v>
      </c>
      <c r="ED27" s="712">
        <v>0</v>
      </c>
      <c r="EE27" s="712">
        <v>0</v>
      </c>
      <c r="EF27" s="712">
        <v>0</v>
      </c>
      <c r="EG27" s="712">
        <v>0</v>
      </c>
      <c r="EH27" s="712">
        <v>0</v>
      </c>
      <c r="EI27" s="712">
        <v>0</v>
      </c>
      <c r="EJ27" s="712">
        <v>0</v>
      </c>
      <c r="EK27" s="703">
        <f t="shared" si="9"/>
        <v>0</v>
      </c>
      <c r="EL27" s="707"/>
      <c r="EM27" s="712">
        <v>0</v>
      </c>
      <c r="EN27" s="712">
        <v>0</v>
      </c>
      <c r="EO27" s="712">
        <v>0</v>
      </c>
      <c r="EP27" s="712">
        <v>0</v>
      </c>
      <c r="EQ27" s="712">
        <v>0</v>
      </c>
      <c r="ER27" s="712">
        <v>0</v>
      </c>
      <c r="ES27" s="712">
        <v>0</v>
      </c>
      <c r="ET27" s="712">
        <v>0</v>
      </c>
      <c r="EU27" s="712">
        <v>0</v>
      </c>
      <c r="EV27" s="712">
        <v>0</v>
      </c>
      <c r="EW27" s="712">
        <v>0</v>
      </c>
      <c r="EX27" s="712"/>
      <c r="EY27" s="703">
        <f t="shared" si="10"/>
        <v>0</v>
      </c>
      <c r="EZ27" s="707"/>
    </row>
    <row r="28" spans="2:15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>
        <v>1.1017395000000001</v>
      </c>
      <c r="EX28" s="15"/>
      <c r="EY28" s="15">
        <f t="shared" si="10"/>
        <v>241.34740599200006</v>
      </c>
      <c r="EZ28" s="16"/>
    </row>
    <row r="29" spans="2:156" ht="16.5" x14ac:dyDescent="0.25">
      <c r="B29" s="694" t="s">
        <v>742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/>
      <c r="EY29" s="15">
        <f t="shared" si="10"/>
        <v>775.15760192000005</v>
      </c>
      <c r="EZ29" s="16"/>
    </row>
    <row r="30" spans="2:156" ht="18" x14ac:dyDescent="0.25">
      <c r="B30" s="694" t="s">
        <v>743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/>
      <c r="EY30" s="15">
        <f t="shared" si="10"/>
        <v>0</v>
      </c>
      <c r="EZ30" s="16"/>
    </row>
    <row r="31" spans="2:156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/>
      <c r="EY31" s="15">
        <f t="shared" si="10"/>
        <v>0</v>
      </c>
      <c r="EZ31" s="16"/>
    </row>
    <row r="32" spans="2:15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/>
      <c r="EY32" s="15">
        <f t="shared" si="10"/>
        <v>0</v>
      </c>
      <c r="EZ32" s="16"/>
    </row>
    <row r="33" spans="2:156" ht="15.75" x14ac:dyDescent="0.25">
      <c r="B33" s="690" t="s">
        <v>97</v>
      </c>
      <c r="C33" s="20">
        <f>+C34+C35</f>
        <v>71.916181824252163</v>
      </c>
      <c r="D33" s="20">
        <f t="shared" ref="D33:N33" si="199">+D34+D35</f>
        <v>171.91786314284889</v>
      </c>
      <c r="E33" s="20">
        <f t="shared" si="199"/>
        <v>31.310150824296102</v>
      </c>
      <c r="F33" s="20">
        <f t="shared" si="199"/>
        <v>47.479287569279634</v>
      </c>
      <c r="G33" s="20">
        <f t="shared" si="199"/>
        <v>45.174890406801595</v>
      </c>
      <c r="H33" s="20">
        <f t="shared" si="199"/>
        <v>148.65682925886665</v>
      </c>
      <c r="I33" s="20">
        <f t="shared" si="199"/>
        <v>112.98072296234182</v>
      </c>
      <c r="J33" s="20">
        <f t="shared" si="199"/>
        <v>110.53026212849467</v>
      </c>
      <c r="K33" s="20">
        <f t="shared" si="199"/>
        <v>134.81070680094803</v>
      </c>
      <c r="L33" s="20">
        <f t="shared" si="199"/>
        <v>374.85018151302876</v>
      </c>
      <c r="M33" s="20">
        <f t="shared" si="199"/>
        <v>286.0621067223725</v>
      </c>
      <c r="N33" s="20">
        <f t="shared" si="199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0">+R34+R35</f>
        <v>393.02055336898479</v>
      </c>
      <c r="S33" s="20">
        <f t="shared" si="200"/>
        <v>160.63644129584756</v>
      </c>
      <c r="T33" s="20">
        <f t="shared" si="200"/>
        <v>196.72755124581221</v>
      </c>
      <c r="U33" s="20">
        <f t="shared" si="200"/>
        <v>249.16679307688324</v>
      </c>
      <c r="V33" s="20">
        <f t="shared" si="200"/>
        <v>255.00489173969686</v>
      </c>
      <c r="W33" s="20">
        <f t="shared" si="200"/>
        <v>45.944896055994008</v>
      </c>
      <c r="X33" s="20">
        <f t="shared" si="200"/>
        <v>50.281744562858563</v>
      </c>
      <c r="Y33" s="20">
        <f t="shared" si="200"/>
        <v>115.42177605346419</v>
      </c>
      <c r="Z33" s="20">
        <f t="shared" si="200"/>
        <v>390.07316894030129</v>
      </c>
      <c r="AA33" s="20">
        <f t="shared" si="200"/>
        <v>302.2807340851187</v>
      </c>
      <c r="AB33" s="20">
        <f t="shared" si="200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1">+AF34+AF35</f>
        <v>540.42051401661138</v>
      </c>
      <c r="AG33" s="20">
        <f t="shared" si="201"/>
        <v>807.93409886000006</v>
      </c>
      <c r="AH33" s="20">
        <f t="shared" si="201"/>
        <v>275.25214923502472</v>
      </c>
      <c r="AI33" s="20">
        <f t="shared" si="201"/>
        <v>-49.28401446370772</v>
      </c>
      <c r="AJ33" s="20">
        <f t="shared" si="201"/>
        <v>-86.338716438652341</v>
      </c>
      <c r="AK33" s="20">
        <f t="shared" si="201"/>
        <v>-51.231159627751353</v>
      </c>
      <c r="AL33" s="20">
        <f t="shared" si="201"/>
        <v>43.508733962616702</v>
      </c>
      <c r="AM33" s="20">
        <f t="shared" si="201"/>
        <v>97.398399887259416</v>
      </c>
      <c r="AN33" s="20">
        <f t="shared" si="201"/>
        <v>433.61955032428477</v>
      </c>
      <c r="AO33" s="20">
        <f t="shared" si="201"/>
        <v>530.61447139559573</v>
      </c>
      <c r="AP33" s="20">
        <f t="shared" si="201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2">+AT34+AT35</f>
        <v>302.48078396180154</v>
      </c>
      <c r="AU33" s="20">
        <f t="shared" si="202"/>
        <v>908.28957570300156</v>
      </c>
      <c r="AV33" s="20">
        <f t="shared" si="202"/>
        <v>1268.6463822642561</v>
      </c>
      <c r="AW33" s="20">
        <f t="shared" si="202"/>
        <v>576.35215473884364</v>
      </c>
      <c r="AX33" s="20">
        <f t="shared" si="202"/>
        <v>617.85635966159077</v>
      </c>
      <c r="AY33" s="20">
        <f t="shared" si="202"/>
        <v>119.3975591668376</v>
      </c>
      <c r="AZ33" s="20">
        <f t="shared" si="202"/>
        <v>1287.8423196832723</v>
      </c>
      <c r="BA33" s="20">
        <f t="shared" si="202"/>
        <v>1510.4193410100002</v>
      </c>
      <c r="BB33" s="20">
        <f t="shared" si="202"/>
        <v>556.71035962999963</v>
      </c>
      <c r="BC33" s="20">
        <f t="shared" si="202"/>
        <v>522.74518881999961</v>
      </c>
      <c r="BD33" s="20">
        <f t="shared" si="202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3">+BH34+BH35</f>
        <v>1076.8005552504007</v>
      </c>
      <c r="BI33" s="20">
        <f t="shared" si="203"/>
        <v>894.66758625699981</v>
      </c>
      <c r="BJ33" s="20">
        <f t="shared" si="203"/>
        <v>278.54208751259995</v>
      </c>
      <c r="BK33" s="20">
        <f t="shared" si="203"/>
        <v>140.62038801460005</v>
      </c>
      <c r="BL33" s="20">
        <f t="shared" si="203"/>
        <v>-12.274739586400052</v>
      </c>
      <c r="BM33" s="20">
        <f t="shared" si="203"/>
        <v>-66.470335326599894</v>
      </c>
      <c r="BN33" s="20">
        <f t="shared" si="203"/>
        <v>30.082291707800007</v>
      </c>
      <c r="BO33" s="20">
        <f t="shared" si="203"/>
        <v>96.892145236600072</v>
      </c>
      <c r="BP33" s="20">
        <f t="shared" si="203"/>
        <v>485.21785322580001</v>
      </c>
      <c r="BQ33" s="20">
        <f t="shared" si="203"/>
        <v>26.389714540199996</v>
      </c>
      <c r="BR33" s="20">
        <f t="shared" si="203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04">+BV34+BV35</f>
        <v>-287.19075212440003</v>
      </c>
      <c r="BW33" s="20">
        <f t="shared" si="204"/>
        <v>174.0533172083999</v>
      </c>
      <c r="BX33" s="20">
        <f t="shared" si="204"/>
        <v>-72.374348259200062</v>
      </c>
      <c r="BY33" s="20">
        <f t="shared" si="204"/>
        <v>166.26857120919993</v>
      </c>
      <c r="BZ33" s="20">
        <f t="shared" si="204"/>
        <v>351.07667011899997</v>
      </c>
      <c r="CA33" s="20">
        <f t="shared" si="204"/>
        <v>-144.26417812180006</v>
      </c>
      <c r="CB33" s="20">
        <f t="shared" si="204"/>
        <v>-20.456917488600038</v>
      </c>
      <c r="CC33" s="20">
        <f t="shared" si="204"/>
        <v>-164.22502559520001</v>
      </c>
      <c r="CD33" s="20">
        <f t="shared" si="204"/>
        <v>116.30664190060003</v>
      </c>
      <c r="CE33" s="20">
        <f t="shared" si="204"/>
        <v>249.89060457840003</v>
      </c>
      <c r="CF33" s="20">
        <f t="shared" si="204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05">+CJ34+CJ35</f>
        <v>27.805038975999992</v>
      </c>
      <c r="CK33" s="20">
        <f t="shared" si="205"/>
        <v>1122.7439583181995</v>
      </c>
      <c r="CL33" s="20">
        <f t="shared" si="205"/>
        <v>-859.79791557980002</v>
      </c>
      <c r="CM33" s="20">
        <f t="shared" si="205"/>
        <v>-65.406365840800106</v>
      </c>
      <c r="CN33" s="20">
        <f t="shared" si="205"/>
        <v>-41.58287801520023</v>
      </c>
      <c r="CO33" s="20">
        <f t="shared" si="205"/>
        <v>5.5105773891999732</v>
      </c>
      <c r="CP33" s="20">
        <f t="shared" si="205"/>
        <v>82.948528867799965</v>
      </c>
      <c r="CQ33" s="20">
        <f t="shared" si="205"/>
        <v>592.9594332600002</v>
      </c>
      <c r="CR33" s="20">
        <f t="shared" si="205"/>
        <v>-237.62949098352925</v>
      </c>
      <c r="CS33" s="20">
        <f t="shared" si="205"/>
        <v>39.714082911739666</v>
      </c>
      <c r="CT33" s="20">
        <f t="shared" si="205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6">+CX34+CX35</f>
        <v>409.92641279356951</v>
      </c>
      <c r="CY33" s="20">
        <f t="shared" si="206"/>
        <v>115.36064478947185</v>
      </c>
      <c r="CZ33" s="20">
        <f t="shared" si="206"/>
        <v>57.55999218119095</v>
      </c>
      <c r="DA33" s="20">
        <f t="shared" si="206"/>
        <v>-42.893023925176422</v>
      </c>
      <c r="DB33" s="20">
        <f t="shared" si="206"/>
        <v>607.55410635203054</v>
      </c>
      <c r="DC33" s="20">
        <f t="shared" si="206"/>
        <v>-64.111407807970423</v>
      </c>
      <c r="DD33" s="20">
        <f t="shared" si="206"/>
        <v>103.53834271272123</v>
      </c>
      <c r="DE33" s="20">
        <f t="shared" si="206"/>
        <v>277.14714007880127</v>
      </c>
      <c r="DF33" s="20">
        <f t="shared" si="206"/>
        <v>-144.27631096030044</v>
      </c>
      <c r="DG33" s="20">
        <f t="shared" si="206"/>
        <v>168.42189317282885</v>
      </c>
      <c r="DH33" s="20">
        <f t="shared" si="206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7">+DL34+DL35</f>
        <v>37.470486846397954</v>
      </c>
      <c r="DM33" s="20">
        <f t="shared" si="207"/>
        <v>197.37799027357522</v>
      </c>
      <c r="DN33" s="20">
        <f t="shared" si="207"/>
        <v>151.13685252689879</v>
      </c>
      <c r="DO33" s="20">
        <f t="shared" si="207"/>
        <v>75.604552229472205</v>
      </c>
      <c r="DP33" s="20">
        <f t="shared" si="207"/>
        <v>488.17078632770972</v>
      </c>
      <c r="DQ33" s="20">
        <f t="shared" si="207"/>
        <v>241.98073873919105</v>
      </c>
      <c r="DR33" s="20">
        <f t="shared" si="207"/>
        <v>67.352246925691603</v>
      </c>
      <c r="DS33" s="20">
        <f t="shared" si="207"/>
        <v>10.245061255949338</v>
      </c>
      <c r="DT33" s="20">
        <f t="shared" si="207"/>
        <v>-258.60851436799891</v>
      </c>
      <c r="DU33" s="20">
        <f t="shared" si="207"/>
        <v>194.19698615656699</v>
      </c>
      <c r="DV33" s="20">
        <f t="shared" si="207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8">+DZ34+DZ35</f>
        <v>-85.095506712242056</v>
      </c>
      <c r="EA33" s="20">
        <f t="shared" si="208"/>
        <v>64.993440395484527</v>
      </c>
      <c r="EB33" s="20">
        <f t="shared" si="208"/>
        <v>-44.63280440568721</v>
      </c>
      <c r="EC33" s="20">
        <f t="shared" si="208"/>
        <v>96.282524841681038</v>
      </c>
      <c r="ED33" s="20">
        <f t="shared" si="208"/>
        <v>-120.13661125265128</v>
      </c>
      <c r="EE33" s="20">
        <f t="shared" si="208"/>
        <v>81.48952841412401</v>
      </c>
      <c r="EF33" s="20">
        <f t="shared" si="208"/>
        <v>122.51006849125304</v>
      </c>
      <c r="EG33" s="20">
        <f t="shared" si="208"/>
        <v>15.882604248019049</v>
      </c>
      <c r="EH33" s="20">
        <f t="shared" si="208"/>
        <v>25.191445139526213</v>
      </c>
      <c r="EI33" s="20">
        <f t="shared" si="208"/>
        <v>-25.957580368446628</v>
      </c>
      <c r="EJ33" s="20">
        <f t="shared" si="208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09">+EN34+EN35</f>
        <v>48.913780861869043</v>
      </c>
      <c r="EO33" s="20">
        <f t="shared" si="209"/>
        <v>318.7818475646834</v>
      </c>
      <c r="EP33" s="20">
        <f t="shared" si="209"/>
        <v>68.241472006153657</v>
      </c>
      <c r="EQ33" s="20">
        <f t="shared" si="209"/>
        <v>47.981825835858835</v>
      </c>
      <c r="ER33" s="20">
        <f t="shared" si="209"/>
        <v>-17.961547580637703</v>
      </c>
      <c r="ES33" s="20">
        <f t="shared" si="209"/>
        <v>273.70450770248101</v>
      </c>
      <c r="ET33" s="20">
        <f t="shared" si="209"/>
        <v>91.252648420089301</v>
      </c>
      <c r="EU33" s="20">
        <f t="shared" si="209"/>
        <v>111.34788031868766</v>
      </c>
      <c r="EV33" s="20">
        <f t="shared" ref="EV33:EX33" si="210">+EV34+EV35</f>
        <v>46.930860603582417</v>
      </c>
      <c r="EW33" s="20">
        <f t="shared" si="210"/>
        <v>29.277783870993446</v>
      </c>
      <c r="EX33" s="20"/>
      <c r="EY33" s="20">
        <f t="shared" si="10"/>
        <v>978.14165609903841</v>
      </c>
      <c r="EZ33" s="574"/>
    </row>
    <row r="34" spans="2:156" x14ac:dyDescent="0.25">
      <c r="B34" s="691" t="s">
        <v>697</v>
      </c>
      <c r="C34" s="713">
        <v>34.952897589999992</v>
      </c>
      <c r="D34" s="713">
        <v>36.397560329999997</v>
      </c>
      <c r="E34" s="713">
        <v>93.303832739999962</v>
      </c>
      <c r="F34" s="713">
        <v>120.64296230999999</v>
      </c>
      <c r="G34" s="713">
        <v>44.044416790000007</v>
      </c>
      <c r="H34" s="713">
        <v>140.18472266000001</v>
      </c>
      <c r="I34" s="713">
        <v>72.770829179999993</v>
      </c>
      <c r="J34" s="713">
        <v>61.38846015</v>
      </c>
      <c r="K34" s="713">
        <v>118.74320681</v>
      </c>
      <c r="L34" s="713">
        <v>348.40346144000011</v>
      </c>
      <c r="M34" s="713">
        <v>285.78537929999999</v>
      </c>
      <c r="N34" s="713">
        <v>220.27245505999994</v>
      </c>
      <c r="O34" s="15">
        <f t="shared" si="0"/>
        <v>1576.8901843599999</v>
      </c>
      <c r="P34" s="16"/>
      <c r="Q34" s="713">
        <v>23.462959029999993</v>
      </c>
      <c r="R34" s="713">
        <v>336.35946837999995</v>
      </c>
      <c r="S34" s="713">
        <v>183.10860031000004</v>
      </c>
      <c r="T34" s="713">
        <v>208.98689524999998</v>
      </c>
      <c r="U34" s="713">
        <v>205.22869817999998</v>
      </c>
      <c r="V34" s="713">
        <v>278.52923601000003</v>
      </c>
      <c r="W34" s="713">
        <v>38.314800380000008</v>
      </c>
      <c r="X34" s="713">
        <v>75.19518454</v>
      </c>
      <c r="Y34" s="713">
        <v>38.62300428999999</v>
      </c>
      <c r="Z34" s="713">
        <v>433.01701696999999</v>
      </c>
      <c r="AA34" s="713">
        <v>269.19734591000002</v>
      </c>
      <c r="AB34" s="713">
        <v>695.20976586999996</v>
      </c>
      <c r="AC34" s="15">
        <f t="shared" si="1"/>
        <v>2785.2329751199995</v>
      </c>
      <c r="AD34" s="16"/>
      <c r="AE34" s="713">
        <v>24.772047440000009</v>
      </c>
      <c r="AF34" s="713">
        <v>538.70933196999999</v>
      </c>
      <c r="AG34" s="713">
        <v>545.76009328000009</v>
      </c>
      <c r="AH34" s="713">
        <v>222.80814028999998</v>
      </c>
      <c r="AI34" s="713">
        <v>27.95009967</v>
      </c>
      <c r="AJ34" s="713">
        <v>17.89530559</v>
      </c>
      <c r="AK34" s="713">
        <v>23.466138580000003</v>
      </c>
      <c r="AL34" s="713">
        <v>28.075716369999995</v>
      </c>
      <c r="AM34" s="713">
        <v>16.99818294</v>
      </c>
      <c r="AN34" s="713">
        <v>19.133638589999997</v>
      </c>
      <c r="AO34" s="713">
        <v>582.29783608000002</v>
      </c>
      <c r="AP34" s="713">
        <v>1016.8850908400001</v>
      </c>
      <c r="AQ34" s="15">
        <f t="shared" si="2"/>
        <v>3064.7516216400004</v>
      </c>
      <c r="AR34" s="16"/>
      <c r="AS34" s="713">
        <v>663.73226992000002</v>
      </c>
      <c r="AT34" s="713">
        <v>368.49900347000005</v>
      </c>
      <c r="AU34" s="713">
        <v>842.43453324999996</v>
      </c>
      <c r="AV34" s="713">
        <v>347.04452146</v>
      </c>
      <c r="AW34" s="713">
        <v>534.97762299999999</v>
      </c>
      <c r="AX34" s="713">
        <v>608.42063364000001</v>
      </c>
      <c r="AY34" s="713">
        <v>189.12619405999999</v>
      </c>
      <c r="AZ34" s="713">
        <v>779.70201760000009</v>
      </c>
      <c r="BA34" s="713">
        <v>175.48169903000002</v>
      </c>
      <c r="BB34" s="713">
        <v>577.02191971999991</v>
      </c>
      <c r="BC34" s="713">
        <v>493.13124876000001</v>
      </c>
      <c r="BD34" s="713">
        <v>485.07284889999988</v>
      </c>
      <c r="BE34" s="15">
        <f t="shared" si="3"/>
        <v>6064.6445128099986</v>
      </c>
      <c r="BF34" s="16"/>
      <c r="BG34" s="713">
        <v>915.61146416999998</v>
      </c>
      <c r="BH34" s="713">
        <v>3070.5682305000005</v>
      </c>
      <c r="BI34" s="713">
        <v>1466.8538937399999</v>
      </c>
      <c r="BJ34" s="713">
        <v>348.53799550000002</v>
      </c>
      <c r="BK34" s="713">
        <v>541.37172386999998</v>
      </c>
      <c r="BL34" s="713">
        <v>18.761662690000001</v>
      </c>
      <c r="BM34" s="713">
        <v>12.760282009999999</v>
      </c>
      <c r="BN34" s="713">
        <v>16.639358649999995</v>
      </c>
      <c r="BO34" s="713">
        <v>25.700770609999999</v>
      </c>
      <c r="BP34" s="713">
        <v>24.705543210000002</v>
      </c>
      <c r="BQ34" s="713">
        <v>27.558129610000002</v>
      </c>
      <c r="BR34" s="713">
        <v>52.284145379999991</v>
      </c>
      <c r="BS34" s="15">
        <f t="shared" si="4"/>
        <v>6521.3531999400002</v>
      </c>
      <c r="BT34" s="16"/>
      <c r="BU34" s="713">
        <v>10.26622143</v>
      </c>
      <c r="BV34" s="713">
        <v>5.8143633600000006</v>
      </c>
      <c r="BW34" s="713">
        <v>20.29425372</v>
      </c>
      <c r="BX34" s="713">
        <v>15.74661901</v>
      </c>
      <c r="BY34" s="713">
        <v>14.12727887</v>
      </c>
      <c r="BZ34" s="713">
        <v>13.29381463</v>
      </c>
      <c r="CA34" s="713">
        <v>18.595190719999998</v>
      </c>
      <c r="CB34" s="713">
        <v>21.1018668</v>
      </c>
      <c r="CC34" s="713">
        <v>23.641603189999998</v>
      </c>
      <c r="CD34" s="713">
        <v>242.86668355</v>
      </c>
      <c r="CE34" s="713">
        <v>256.07234463999998</v>
      </c>
      <c r="CF34" s="713">
        <v>326.63159066000003</v>
      </c>
      <c r="CG34" s="15">
        <f t="shared" si="5"/>
        <v>968.45183057999998</v>
      </c>
      <c r="CH34" s="16"/>
      <c r="CI34" s="713">
        <v>255.86731441000001</v>
      </c>
      <c r="CJ34" s="713">
        <v>12.169662409999999</v>
      </c>
      <c r="CK34" s="713">
        <v>143.40951766000001</v>
      </c>
      <c r="CL34" s="713">
        <v>23.707183639999997</v>
      </c>
      <c r="CM34" s="713">
        <v>11.424509</v>
      </c>
      <c r="CN34" s="713">
        <v>12.868720250000003</v>
      </c>
      <c r="CO34" s="713">
        <v>28.734422410000001</v>
      </c>
      <c r="CP34" s="713">
        <v>105.71095506000002</v>
      </c>
      <c r="CQ34" s="713">
        <v>94.145199750000032</v>
      </c>
      <c r="CR34" s="713">
        <v>213.36355367000004</v>
      </c>
      <c r="CS34" s="713">
        <v>35.617862930000001</v>
      </c>
      <c r="CT34" s="713">
        <v>185.37291189000001</v>
      </c>
      <c r="CU34" s="15">
        <f t="shared" si="6"/>
        <v>1122.3918130800002</v>
      </c>
      <c r="CV34" s="16"/>
      <c r="CW34" s="713">
        <v>54.363582580000013</v>
      </c>
      <c r="CX34" s="713">
        <v>100.65089768999997</v>
      </c>
      <c r="CY34" s="713">
        <v>98.628605358615872</v>
      </c>
      <c r="CZ34" s="713">
        <v>42.074589730000014</v>
      </c>
      <c r="DA34" s="713">
        <v>22.258708810000012</v>
      </c>
      <c r="DB34" s="713">
        <v>515.55022472000007</v>
      </c>
      <c r="DC34" s="713">
        <v>56.891131872145962</v>
      </c>
      <c r="DD34" s="713">
        <v>44.690392170000003</v>
      </c>
      <c r="DE34" s="713">
        <v>64.26038638041922</v>
      </c>
      <c r="DF34" s="713">
        <v>58.713924253507152</v>
      </c>
      <c r="DG34" s="713">
        <v>67.575034980529551</v>
      </c>
      <c r="DH34" s="713">
        <v>175.48909399416505</v>
      </c>
      <c r="DI34" s="15">
        <f t="shared" si="7"/>
        <v>1301.1465725393832</v>
      </c>
      <c r="DJ34" s="16"/>
      <c r="DK34" s="713">
        <v>25.980013679999999</v>
      </c>
      <c r="DL34" s="713">
        <v>46.69369889</v>
      </c>
      <c r="DM34" s="713">
        <v>95.946257779999996</v>
      </c>
      <c r="DN34" s="713">
        <v>243.07903405154747</v>
      </c>
      <c r="DO34" s="713">
        <v>242.34676640161393</v>
      </c>
      <c r="DP34" s="713">
        <v>236.1791426928236</v>
      </c>
      <c r="DQ34" s="713">
        <v>267.49598580510775</v>
      </c>
      <c r="DR34" s="713">
        <v>49.887225283275626</v>
      </c>
      <c r="DS34" s="713">
        <v>48.479721922514898</v>
      </c>
      <c r="DT34" s="713">
        <v>23.985608230185633</v>
      </c>
      <c r="DU34" s="713">
        <v>53.095420225945873</v>
      </c>
      <c r="DV34" s="713">
        <v>300.09681441360937</v>
      </c>
      <c r="DW34" s="15">
        <f t="shared" si="8"/>
        <v>1633.2656893766241</v>
      </c>
      <c r="DX34" s="16"/>
      <c r="DY34" s="713">
        <v>17.527585331246691</v>
      </c>
      <c r="DZ34" s="713">
        <v>36.119985546210003</v>
      </c>
      <c r="EA34" s="713">
        <v>93.407044146088509</v>
      </c>
      <c r="EB34" s="713">
        <v>31.684118160000001</v>
      </c>
      <c r="EC34" s="713">
        <v>246.15255426726196</v>
      </c>
      <c r="ED34" s="713">
        <v>78.72433261761006</v>
      </c>
      <c r="EE34" s="713">
        <v>104.43837233057494</v>
      </c>
      <c r="EF34" s="713">
        <v>90.392393427544675</v>
      </c>
      <c r="EG34" s="713">
        <v>69.105755635486901</v>
      </c>
      <c r="EH34" s="713">
        <v>24.832921729999999</v>
      </c>
      <c r="EI34" s="713">
        <v>50.871333095590018</v>
      </c>
      <c r="EJ34" s="713">
        <v>100.2700534819227</v>
      </c>
      <c r="EK34" s="15">
        <f t="shared" si="9"/>
        <v>943.52644976953627</v>
      </c>
      <c r="EL34" s="16"/>
      <c r="EM34" s="713">
        <v>49.837005729999994</v>
      </c>
      <c r="EN34" s="713">
        <v>36.97937743</v>
      </c>
      <c r="EO34" s="713">
        <v>329.08710515925884</v>
      </c>
      <c r="EP34" s="713">
        <v>107.21715182426519</v>
      </c>
      <c r="EQ34" s="713">
        <v>59.494907550000015</v>
      </c>
      <c r="ER34" s="713">
        <v>20.022057450000002</v>
      </c>
      <c r="ES34" s="713">
        <v>73.921574963058262</v>
      </c>
      <c r="ET34" s="713">
        <v>48.972382821806079</v>
      </c>
      <c r="EU34" s="713">
        <v>149.53019846498836</v>
      </c>
      <c r="EV34" s="713">
        <v>69.769960882780666</v>
      </c>
      <c r="EW34" s="713">
        <v>69.392434079431084</v>
      </c>
      <c r="EX34" s="713"/>
      <c r="EY34" s="15">
        <f t="shared" si="10"/>
        <v>1014.2241563555883</v>
      </c>
      <c r="EZ34" s="16"/>
    </row>
    <row r="35" spans="2:15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/>
      <c r="EY35" s="15">
        <f t="shared" si="10"/>
        <v>-36.082500256549991</v>
      </c>
      <c r="EZ35" s="16"/>
    </row>
    <row r="36" spans="2:156" ht="15.75" x14ac:dyDescent="0.25">
      <c r="B36" s="690" t="s">
        <v>40</v>
      </c>
      <c r="C36" s="20">
        <f>+C37+C39+C40+C41+C42</f>
        <v>-498.32628305413522</v>
      </c>
      <c r="D36" s="20">
        <f t="shared" ref="D36" si="211">+D37+D39+D40+D41+D42</f>
        <v>375.37547316401964</v>
      </c>
      <c r="E36" s="20">
        <f t="shared" ref="E36" si="212">+E37+E39+E40+E41+E42</f>
        <v>394.94632165421524</v>
      </c>
      <c r="F36" s="20">
        <f t="shared" ref="F36" si="213">+F37+F39+F40+F41+F42</f>
        <v>214.97149683806583</v>
      </c>
      <c r="G36" s="20">
        <f t="shared" ref="G36" si="214">+G37+G39+G40+G41+G42</f>
        <v>-190.16956436803014</v>
      </c>
      <c r="H36" s="20">
        <f t="shared" ref="H36" si="215">+H37+H39+H40+H41+H42</f>
        <v>186.58146668604641</v>
      </c>
      <c r="I36" s="20">
        <f t="shared" ref="I36" si="216">+I37+I39+I40+I41+I42</f>
        <v>62.940405962719439</v>
      </c>
      <c r="J36" s="20">
        <f t="shared" ref="J36" si="217">+J37+J39+J40+J41+J42</f>
        <v>870.71766929430351</v>
      </c>
      <c r="K36" s="20">
        <f t="shared" ref="K36" si="218">+K37+K39+K40+K41+K42</f>
        <v>280.54608180386111</v>
      </c>
      <c r="L36" s="20">
        <f t="shared" ref="L36" si="219">+L37+L39+L40+L41+L42</f>
        <v>357.63372192410088</v>
      </c>
      <c r="M36" s="20">
        <f t="shared" ref="M36" si="220">+M37+M39+M40+M41+M42</f>
        <v>230.78352471259629</v>
      </c>
      <c r="N36" s="20">
        <f t="shared" ref="N36" si="221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2">+R37+R39+R40+R41+R42</f>
        <v>648.17415221793897</v>
      </c>
      <c r="S36" s="20">
        <f t="shared" ref="S36" si="223">+S37+S39+S40+S41+S42</f>
        <v>55.527431350606747</v>
      </c>
      <c r="T36" s="20">
        <f t="shared" ref="T36" si="224">+T37+T39+T40+T41+T42</f>
        <v>476.08406819570803</v>
      </c>
      <c r="U36" s="20">
        <f t="shared" ref="U36" si="225">+U37+U39+U40+U41+U42</f>
        <v>282.62245137977487</v>
      </c>
      <c r="V36" s="20">
        <f t="shared" ref="V36" si="226">+V37+V39+V40+V41+V42</f>
        <v>-503.92439808744564</v>
      </c>
      <c r="W36" s="20">
        <f t="shared" ref="W36" si="227">+W37+W39+W40+W41+W42</f>
        <v>718.48532734562673</v>
      </c>
      <c r="X36" s="20">
        <f t="shared" ref="X36" si="228">+X37+X39+X40+X41+X42</f>
        <v>167.2503017071098</v>
      </c>
      <c r="Y36" s="20">
        <f t="shared" ref="Y36" si="229">+Y37+Y39+Y40+Y41+Y42</f>
        <v>219.6670166648438</v>
      </c>
      <c r="Z36" s="20">
        <f t="shared" ref="Z36" si="230">+Z37+Z39+Z40+Z41+Z42</f>
        <v>302.13093979371644</v>
      </c>
      <c r="AA36" s="20">
        <f t="shared" ref="AA36" si="231">+AA37+AA39+AA40+AA41+AA42</f>
        <v>203.57323106599378</v>
      </c>
      <c r="AB36" s="20">
        <f t="shared" ref="AB36" si="232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33">+AF37+AF39+AF40+AF41+AF42</f>
        <v>-275.64476229454283</v>
      </c>
      <c r="AG36" s="20">
        <f t="shared" ref="AG36" si="234">+AG37+AG39+AG40+AG41+AG42</f>
        <v>-180.08449238093095</v>
      </c>
      <c r="AH36" s="20">
        <f t="shared" ref="AH36" si="235">+AH37+AH39+AH40+AH41+AH42</f>
        <v>-79.774902062211609</v>
      </c>
      <c r="AI36" s="20">
        <f t="shared" ref="AI36" si="236">+AI37+AI39+AI40+AI41+AI42</f>
        <v>252.2076286333712</v>
      </c>
      <c r="AJ36" s="20">
        <f t="shared" ref="AJ36" si="237">+AJ37+AJ39+AJ40+AJ41+AJ42</f>
        <v>-75.733680966654816</v>
      </c>
      <c r="AK36" s="20">
        <f t="shared" ref="AK36" si="238">+AK37+AK39+AK40+AK41+AK42</f>
        <v>-426.27425133831298</v>
      </c>
      <c r="AL36" s="20">
        <f t="shared" ref="AL36" si="239">+AL37+AL39+AL40+AL41+AL42</f>
        <v>490.41203375892593</v>
      </c>
      <c r="AM36" s="20">
        <f t="shared" ref="AM36" si="240">+AM37+AM39+AM40+AM41+AM42</f>
        <v>338.92552693688697</v>
      </c>
      <c r="AN36" s="20">
        <f t="shared" ref="AN36" si="241">+AN37+AN39+AN40+AN41+AN42</f>
        <v>497.75897517687253</v>
      </c>
      <c r="AO36" s="20">
        <f t="shared" ref="AO36" si="242">+AO37+AO39+AO40+AO41+AO42</f>
        <v>510.00383021308119</v>
      </c>
      <c r="AP36" s="20">
        <f t="shared" ref="AP36" si="243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44">+AT37+AT39+AT40+AT41+AT42</f>
        <v>73.398947695924534</v>
      </c>
      <c r="AU36" s="20">
        <f t="shared" ref="AU36" si="245">+AU37+AU39+AU40+AU41+AU42</f>
        <v>-20.511897311989628</v>
      </c>
      <c r="AV36" s="20">
        <f t="shared" ref="AV36" si="246">+AV37+AV39+AV40+AV41+AV42</f>
        <v>201.90923894212574</v>
      </c>
      <c r="AW36" s="20">
        <f t="shared" ref="AW36" si="247">+AW37+AW39+AW40+AW41+AW42</f>
        <v>657.59234249029635</v>
      </c>
      <c r="AX36" s="20">
        <f t="shared" ref="AX36" si="248">+AX37+AX39+AX40+AX41+AX42</f>
        <v>-56.497757060484275</v>
      </c>
      <c r="AY36" s="20">
        <f t="shared" ref="AY36" si="249">+AY37+AY39+AY40+AY41+AY42</f>
        <v>109.60077785417279</v>
      </c>
      <c r="AZ36" s="20">
        <f t="shared" ref="AZ36" si="250">+AZ37+AZ39+AZ40+AZ41+AZ42</f>
        <v>0.92389875828707169</v>
      </c>
      <c r="BA36" s="20">
        <f t="shared" ref="BA36" si="251">+BA37+BA39+BA40+BA41+BA42</f>
        <v>-42.577991291012466</v>
      </c>
      <c r="BB36" s="20">
        <f t="shared" ref="BB36" si="252">+BB37+BB39+BB40+BB41+BB42</f>
        <v>66.757854414267428</v>
      </c>
      <c r="BC36" s="20">
        <f t="shared" ref="BC36" si="253">+BC37+BC39+BC40+BC41+BC42</f>
        <v>991.71681951581627</v>
      </c>
      <c r="BD36" s="20">
        <f t="shared" ref="BD36" si="254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55">+BH37+BH39+BH40+BH41+BH42</f>
        <v>-624.81114387666696</v>
      </c>
      <c r="BI36" s="20">
        <f t="shared" ref="BI36" si="256">+BI37+BI39+BI40+BI41+BI42</f>
        <v>-45.423187733261074</v>
      </c>
      <c r="BJ36" s="20">
        <f t="shared" ref="BJ36" si="257">+BJ37+BJ39+BJ40+BJ41+BJ42</f>
        <v>3.3040745899325259</v>
      </c>
      <c r="BK36" s="20">
        <f t="shared" ref="BK36" si="258">+BK37+BK39+BK40+BK41+BK42</f>
        <v>1647.0615251757856</v>
      </c>
      <c r="BL36" s="20">
        <f t="shared" ref="BL36" si="259">+BL37+BL39+BL40+BL41+BL42</f>
        <v>797.40213654878403</v>
      </c>
      <c r="BM36" s="20">
        <f t="shared" ref="BM36" si="260">+BM37+BM39+BM40+BM41+BM42</f>
        <v>-136.90637008428433</v>
      </c>
      <c r="BN36" s="20">
        <f t="shared" ref="BN36" si="261">+BN37+BN39+BN40+BN41+BN42</f>
        <v>407.53712239507888</v>
      </c>
      <c r="BO36" s="20">
        <f t="shared" ref="BO36" si="262">+BO37+BO39+BO40+BO41+BO42</f>
        <v>-484.55990832043119</v>
      </c>
      <c r="BP36" s="20">
        <f t="shared" ref="BP36" si="263">+BP37+BP39+BP40+BP41+BP42</f>
        <v>-322.03641141399748</v>
      </c>
      <c r="BQ36" s="20">
        <f t="shared" ref="BQ36" si="264">+BQ37+BQ39+BQ40+BQ41+BQ42</f>
        <v>-596.9057359200433</v>
      </c>
      <c r="BR36" s="20">
        <f t="shared" ref="BR36" si="265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66">+BV37+BV39+BV40+BV41+BV42</f>
        <v>-139.70604791768079</v>
      </c>
      <c r="BW36" s="20">
        <f t="shared" ref="BW36" si="267">+BW37+BW39+BW40+BW41+BW42</f>
        <v>193.23369265410827</v>
      </c>
      <c r="BX36" s="20">
        <f t="shared" ref="BX36" si="268">+BX37+BX39+BX40+BX41+BX42</f>
        <v>-95.418986440131505</v>
      </c>
      <c r="BY36" s="20">
        <f t="shared" ref="BY36" si="269">+BY37+BY39+BY40+BY41+BY42</f>
        <v>61.604796590647076</v>
      </c>
      <c r="BZ36" s="20">
        <f t="shared" ref="BZ36" si="270">+BZ37+BZ39+BZ40+BZ41+BZ42</f>
        <v>87.918137484729954</v>
      </c>
      <c r="CA36" s="20">
        <f t="shared" ref="CA36" si="271">+CA37+CA39+CA40+CA41+CA42</f>
        <v>122.20000555326118</v>
      </c>
      <c r="CB36" s="20">
        <f t="shared" ref="CB36" si="272">+CB37+CB39+CB40+CB41+CB42</f>
        <v>-119.41021757785705</v>
      </c>
      <c r="CC36" s="20">
        <f t="shared" ref="CC36" si="273">+CC37+CC39+CC40+CC41+CC42</f>
        <v>113.93169178275947</v>
      </c>
      <c r="CD36" s="20">
        <f t="shared" ref="CD36" si="274">+CD37+CD39+CD40+CD41+CD42</f>
        <v>223.24027100621851</v>
      </c>
      <c r="CE36" s="20">
        <f t="shared" ref="CE36" si="275">+CE37+CE39+CE40+CE41+CE42</f>
        <v>-285.14809702262278</v>
      </c>
      <c r="CF36" s="20">
        <f t="shared" ref="CF36" si="276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7">+CJ37+CJ39+CJ40+CJ41+CJ42</f>
        <v>-550.07882533694749</v>
      </c>
      <c r="CK36" s="20">
        <f t="shared" ref="CK36" si="278">+CK37+CK39+CK40+CK41+CK42</f>
        <v>699.42406291402358</v>
      </c>
      <c r="CL36" s="20">
        <f t="shared" ref="CL36" si="279">+CL37+CL39+CL40+CL41+CL42</f>
        <v>-259.98912460492335</v>
      </c>
      <c r="CM36" s="20">
        <f t="shared" ref="CM36" si="280">+CM37+CM39+CM40+CM41+CM42</f>
        <v>376.17700412832704</v>
      </c>
      <c r="CN36" s="20">
        <f t="shared" ref="CN36" si="281">+CN37+CN39+CN40+CN41+CN42</f>
        <v>35.749466896864959</v>
      </c>
      <c r="CO36" s="20">
        <f t="shared" ref="CO36" si="282">+CO37+CO39+CO40+CO41+CO42</f>
        <v>-53.5593489105391</v>
      </c>
      <c r="CP36" s="20">
        <f t="shared" ref="CP36" si="283">+CP37+CP39+CP40+CP41+CP42</f>
        <v>-38.100119396436469</v>
      </c>
      <c r="CQ36" s="20">
        <f t="shared" ref="CQ36" si="284">+CQ37+CQ39+CQ40+CQ41+CQ42</f>
        <v>115.0933526111758</v>
      </c>
      <c r="CR36" s="20">
        <f t="shared" ref="CR36" si="285">+CR37+CR39+CR40+CR41+CR42</f>
        <v>-837.03709466449982</v>
      </c>
      <c r="CS36" s="20">
        <f t="shared" ref="CS36" si="286">+CS37+CS39+CS40+CS41+CS42</f>
        <v>134.26115471129887</v>
      </c>
      <c r="CT36" s="20">
        <f t="shared" ref="CT36" si="287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8">+CX37+CX39+CX40+CX41+CX42</f>
        <v>-747.7741847990211</v>
      </c>
      <c r="CY36" s="20">
        <f t="shared" ref="CY36" si="289">+CY37+CY39+CY40+CY41+CY42</f>
        <v>235.43213595548616</v>
      </c>
      <c r="CZ36" s="20">
        <f t="shared" ref="CZ36" si="290">+CZ37+CZ39+CZ40+CZ41+CZ42</f>
        <v>1218.3765680697595</v>
      </c>
      <c r="DA36" s="20">
        <f t="shared" ref="DA36" si="291">+DA37+DA39+DA40+DA41+DA42</f>
        <v>-103.53983297314954</v>
      </c>
      <c r="DB36" s="20">
        <f t="shared" ref="DB36" si="292">+DB37+DB39+DB40+DB41+DB42</f>
        <v>693.38471738481621</v>
      </c>
      <c r="DC36" s="20">
        <f t="shared" ref="DC36" si="293">+DC37+DC39+DC40+DC41+DC42</f>
        <v>674.40891192249615</v>
      </c>
      <c r="DD36" s="20">
        <f t="shared" ref="DD36" si="294">+DD37+DD39+DD40+DD41+DD42</f>
        <v>-361.69883813957927</v>
      </c>
      <c r="DE36" s="20">
        <f t="shared" ref="DE36" si="295">+DE37+DE39+DE40+DE41+DE42</f>
        <v>-277.49802724965593</v>
      </c>
      <c r="DF36" s="20">
        <f t="shared" ref="DF36" si="296">+DF37+DF39+DF40+DF41+DF42</f>
        <v>-310.11514215305277</v>
      </c>
      <c r="DG36" s="20">
        <f t="shared" ref="DG36" si="297">+DG37+DG39+DG40+DG41+DG42</f>
        <v>531.83585718027507</v>
      </c>
      <c r="DH36" s="20">
        <f t="shared" ref="DH36" si="298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9">+DL37+DL39+DL40+DL41+DL42</f>
        <v>-46.042432673922235</v>
      </c>
      <c r="DM36" s="20">
        <f t="shared" ref="DM36" si="300">+DM37+DM39+DM40+DM41+DM42</f>
        <v>-2.2942036970726818</v>
      </c>
      <c r="DN36" s="20">
        <f t="shared" ref="DN36" si="301">+DN37+DN39+DN40+DN41+DN42</f>
        <v>-571.40333853420157</v>
      </c>
      <c r="DO36" s="20">
        <f t="shared" ref="DO36" si="302">+DO37+DO39+DO40+DO41+DO42</f>
        <v>332.84661325233213</v>
      </c>
      <c r="DP36" s="20">
        <f t="shared" ref="DP36" si="303">+DP37+DP39+DP40+DP41+DP42</f>
        <v>-27.42344227815552</v>
      </c>
      <c r="DQ36" s="20">
        <f t="shared" ref="DQ36" si="304">+DQ37+DQ39+DQ40+DQ41+DQ42</f>
        <v>-60.855484321101436</v>
      </c>
      <c r="DR36" s="20">
        <f t="shared" ref="DR36" si="305">+DR37+DR39+DR40+DR41+DR42</f>
        <v>180.8963642839762</v>
      </c>
      <c r="DS36" s="20">
        <f t="shared" ref="DS36" si="306">+DS37+DS39+DS40+DS41+DS42</f>
        <v>-414.13628393724935</v>
      </c>
      <c r="DT36" s="20">
        <f t="shared" ref="DT36" si="307">+DT37+DT39+DT40+DT41+DT42</f>
        <v>-204.26881653765079</v>
      </c>
      <c r="DU36" s="20">
        <f t="shared" ref="DU36" si="308">+DU37+DU39+DU40+DU41+DU42</f>
        <v>105.56051699170055</v>
      </c>
      <c r="DV36" s="20">
        <f t="shared" ref="DV36" si="309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162.66802255647696</v>
      </c>
      <c r="DZ36" s="20">
        <f t="shared" ref="DZ36" si="310">+DZ37+DZ39+DZ40+DZ41+DZ42</f>
        <v>197.09426117713687</v>
      </c>
      <c r="EA36" s="20">
        <f t="shared" ref="EA36" si="311">+EA37+EA39+EA40+EA41+EA42</f>
        <v>-440.14424324978785</v>
      </c>
      <c r="EB36" s="20">
        <f t="shared" ref="EB36" si="312">+EB37+EB39+EB40+EB41+EB42</f>
        <v>454.33505120649238</v>
      </c>
      <c r="EC36" s="20">
        <f t="shared" ref="EC36" si="313">+EC37+EC39+EC40+EC41+EC42</f>
        <v>-153.7498563289941</v>
      </c>
      <c r="ED36" s="20">
        <f t="shared" ref="ED36" si="314">+ED37+ED39+ED40+ED41+ED42</f>
        <v>-46.983204878757</v>
      </c>
      <c r="EE36" s="20">
        <f t="shared" ref="EE36" si="315">+EE37+EE39+EE40+EE41+EE42</f>
        <v>-138.48496503875205</v>
      </c>
      <c r="EF36" s="20">
        <f t="shared" ref="EF36" si="316">+EF37+EF39+EF40+EF41+EF42</f>
        <v>-9.7947403041104195</v>
      </c>
      <c r="EG36" s="20">
        <f t="shared" ref="EG36" si="317">+EG37+EG39+EG40+EG41+EG42</f>
        <v>-569.42965289592632</v>
      </c>
      <c r="EH36" s="20">
        <f t="shared" ref="EH36" si="318">+EH37+EH39+EH40+EH41+EH42</f>
        <v>-122.39082130763251</v>
      </c>
      <c r="EI36" s="20">
        <f t="shared" ref="EI36" si="319">+EI37+EI39+EI40+EI41+EI42</f>
        <v>64.070008701785753</v>
      </c>
      <c r="EJ36" s="20">
        <f t="shared" ref="EJ36" si="320">+EJ37+EJ39+EJ40+EJ41+EJ42</f>
        <v>-301.76783861476724</v>
      </c>
      <c r="EK36" s="20">
        <f t="shared" si="9"/>
        <v>-904.57797897683554</v>
      </c>
      <c r="EL36" s="574"/>
      <c r="EM36" s="20">
        <f>+EM37+EM39+EM40+EM41+EM42</f>
        <v>-455.77833622899618</v>
      </c>
      <c r="EN36" s="20">
        <f t="shared" ref="EN36" si="321">+EN37+EN39+EN40+EN41+EN42</f>
        <v>360.92153511747324</v>
      </c>
      <c r="EO36" s="20">
        <f t="shared" ref="EO36" si="322">+EO37+EO39+EO40+EO41+EO42</f>
        <v>-528.65978716711311</v>
      </c>
      <c r="EP36" s="20">
        <f t="shared" ref="EP36" si="323">+EP37+EP39+EP40+EP41+EP42</f>
        <v>-236.41063762850183</v>
      </c>
      <c r="EQ36" s="20">
        <f t="shared" ref="EQ36" si="324">+EQ37+EQ39+EQ40+EQ41+EQ42</f>
        <v>181.9779206243129</v>
      </c>
      <c r="ER36" s="20">
        <f t="shared" ref="ER36" si="325">+ER37+ER39+ER40+ER41+ER42</f>
        <v>62.528350925144835</v>
      </c>
      <c r="ES36" s="20">
        <f t="shared" ref="ES36" si="326">+ES37+ES39+ES40+ES41+ES42</f>
        <v>-12.024977294199143</v>
      </c>
      <c r="ET36" s="20">
        <f t="shared" ref="ET36" si="327">+ET37+ET39+ET40+ET41+ET42</f>
        <v>-86.260648933144438</v>
      </c>
      <c r="EU36" s="20">
        <f t="shared" ref="EU36:EX36" si="328">+EU37+EU39+EU40+EU41+EU42</f>
        <v>142.33585110314613</v>
      </c>
      <c r="EV36" s="20">
        <f t="shared" si="328"/>
        <v>432.57616610504886</v>
      </c>
      <c r="EW36" s="20">
        <f t="shared" si="328"/>
        <v>1069.3720806111894</v>
      </c>
      <c r="EX36" s="20"/>
      <c r="EY36" s="20">
        <f t="shared" si="10"/>
        <v>930.5775172343607</v>
      </c>
      <c r="EZ36" s="574"/>
    </row>
    <row r="37" spans="2:156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229.98967172938481</v>
      </c>
      <c r="DZ37" s="15">
        <v>448.50756307422773</v>
      </c>
      <c r="EA37" s="15">
        <v>-253.29252031334204</v>
      </c>
      <c r="EB37" s="15">
        <v>568.5486321235278</v>
      </c>
      <c r="EC37" s="15">
        <v>-31.226808702471502</v>
      </c>
      <c r="ED37" s="15">
        <v>16.777086771240178</v>
      </c>
      <c r="EE37" s="15">
        <v>-47.561417605441392</v>
      </c>
      <c r="EF37" s="15">
        <v>102.12508198371125</v>
      </c>
      <c r="EG37" s="15">
        <v>-376.76715318592625</v>
      </c>
      <c r="EH37" s="15">
        <v>15.50255756236902</v>
      </c>
      <c r="EI37" s="15">
        <v>3.1643344859301976</v>
      </c>
      <c r="EJ37" s="15">
        <v>-188.81638062004589</v>
      </c>
      <c r="EK37" s="15">
        <f t="shared" si="9"/>
        <v>486.95064730316398</v>
      </c>
      <c r="EL37" s="16"/>
      <c r="EM37" s="15">
        <v>-351.92570094869006</v>
      </c>
      <c r="EN37" s="15">
        <v>245.73646753218264</v>
      </c>
      <c r="EO37" s="15">
        <v>-484.78594618711145</v>
      </c>
      <c r="EP37" s="15">
        <v>-103.08920692352056</v>
      </c>
      <c r="EQ37" s="15">
        <v>126.05562002431577</v>
      </c>
      <c r="ER37" s="15">
        <v>254.60363843701231</v>
      </c>
      <c r="ES37" s="15">
        <v>89.48590859393174</v>
      </c>
      <c r="ET37" s="15">
        <v>-57.489554873144684</v>
      </c>
      <c r="EU37" s="15">
        <v>81.535793850733441</v>
      </c>
      <c r="EV37" s="15">
        <v>394.8946847674618</v>
      </c>
      <c r="EW37" s="15">
        <v>832.28696698118767</v>
      </c>
      <c r="EX37" s="15"/>
      <c r="EY37" s="15">
        <f t="shared" si="10"/>
        <v>1027.3086712543586</v>
      </c>
      <c r="EZ37" s="16"/>
    </row>
    <row r="38" spans="2:156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212.30271313647779</v>
      </c>
      <c r="DZ38" s="15">
        <v>220.71807404413244</v>
      </c>
      <c r="EA38" s="15">
        <v>-215.51711492979098</v>
      </c>
      <c r="EB38" s="15">
        <v>245.84224454649689</v>
      </c>
      <c r="EC38" s="15">
        <v>-183.38299118900244</v>
      </c>
      <c r="ED38" s="15">
        <v>40.977614621245721</v>
      </c>
      <c r="EE38" s="15">
        <v>-371.50488572574926</v>
      </c>
      <c r="EF38" s="15">
        <v>-101.21758940711175</v>
      </c>
      <c r="EG38" s="15">
        <v>-194.50989963593457</v>
      </c>
      <c r="EH38" s="15">
        <v>25.6396858423754</v>
      </c>
      <c r="EI38" s="15">
        <v>43.792543453778705</v>
      </c>
      <c r="EJ38" s="15">
        <v>264.43978448523808</v>
      </c>
      <c r="EK38" s="15">
        <f t="shared" si="9"/>
        <v>-12.419820757843979</v>
      </c>
      <c r="EL38" s="16"/>
      <c r="EM38" s="15">
        <v>-121.93562955184882</v>
      </c>
      <c r="EN38" s="15">
        <v>243.32760450747173</v>
      </c>
      <c r="EO38" s="15">
        <v>-386.6743192571106</v>
      </c>
      <c r="EP38" s="15">
        <v>-262.38650597850801</v>
      </c>
      <c r="EQ38" s="15">
        <v>-182.52762880568946</v>
      </c>
      <c r="ER38" s="15">
        <v>-170.31174581484834</v>
      </c>
      <c r="ES38" s="15">
        <v>211.21104403579568</v>
      </c>
      <c r="ET38" s="15">
        <v>16.272396132865538</v>
      </c>
      <c r="EU38" s="15">
        <v>-87.626344922876683</v>
      </c>
      <c r="EV38" s="15">
        <v>-65.103413254942268</v>
      </c>
      <c r="EW38" s="15">
        <v>441.77223394119312</v>
      </c>
      <c r="EX38" s="15"/>
      <c r="EY38" s="15">
        <f t="shared" si="10"/>
        <v>-363.98230896849816</v>
      </c>
      <c r="EZ38" s="16"/>
    </row>
    <row r="39" spans="2:156" x14ac:dyDescent="0.25">
      <c r="B39" s="692" t="s">
        <v>739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/>
      <c r="EY39" s="15">
        <f t="shared" si="10"/>
        <v>293.59133089000011</v>
      </c>
      <c r="EZ39" s="16"/>
    </row>
    <row r="40" spans="2:156" ht="17.25" x14ac:dyDescent="0.25">
      <c r="B40" s="692" t="s">
        <v>744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/>
      <c r="EY40" s="15">
        <f t="shared" si="10"/>
        <v>-504.13756690999793</v>
      </c>
      <c r="EZ40" s="16"/>
    </row>
    <row r="41" spans="2:156" x14ac:dyDescent="0.25">
      <c r="B41" s="692" t="s">
        <v>735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/>
      <c r="EY41" s="15">
        <f t="shared" si="10"/>
        <v>113.81508200000002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740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/>
      <c r="EY43" s="24">
        <f t="shared" si="10"/>
        <v>1666.9111789300005</v>
      </c>
      <c r="EZ43" s="685"/>
    </row>
    <row r="44" spans="2:156" x14ac:dyDescent="0.25">
      <c r="B44" s="114" t="s">
        <v>745</v>
      </c>
    </row>
    <row r="45" spans="2:156" x14ac:dyDescent="0.25">
      <c r="B45" s="114" t="s">
        <v>746</v>
      </c>
    </row>
    <row r="46" spans="2:156" x14ac:dyDescent="0.25">
      <c r="B46" s="114" t="s">
        <v>747</v>
      </c>
    </row>
    <row r="47" spans="2:156" x14ac:dyDescent="0.25">
      <c r="B47" s="114" t="s">
        <v>732</v>
      </c>
    </row>
    <row r="48" spans="2:156" x14ac:dyDescent="0.25">
      <c r="B48" s="114" t="s">
        <v>748</v>
      </c>
    </row>
  </sheetData>
  <mergeCells count="11">
    <mergeCell ref="EM5:EY5"/>
    <mergeCell ref="BG5:BS5"/>
    <mergeCell ref="DY5:EK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A2:FL54"/>
  <sheetViews>
    <sheetView zoomScaleNormal="100" workbookViewId="0">
      <pane xSplit="2" ySplit="6" topLeftCell="ET30" activePane="bottomRight" state="frozen"/>
      <selection activeCell="B43" sqref="B43"/>
      <selection pane="topRight" activeCell="B43" sqref="B43"/>
      <selection pane="bottomLeft" activeCell="B43" sqref="B43"/>
      <selection pane="bottomRight" activeCell="ET37" sqref="ET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707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5" t="s">
        <v>731</v>
      </c>
      <c r="C5" s="775">
        <v>2013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466"/>
      <c r="Q5" s="775">
        <v>2014</v>
      </c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7"/>
      <c r="AD5" s="466"/>
      <c r="AE5" s="775">
        <v>2015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7"/>
      <c r="AR5" s="466"/>
      <c r="AS5" s="775">
        <v>2016</v>
      </c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7"/>
      <c r="BF5" s="466"/>
      <c r="BG5" s="775">
        <v>2017</v>
      </c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7"/>
      <c r="BT5" s="466"/>
      <c r="BU5" s="775">
        <v>2018</v>
      </c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7"/>
      <c r="CH5" s="466"/>
      <c r="CI5" s="775">
        <v>2019</v>
      </c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7"/>
      <c r="CV5" s="466"/>
      <c r="CW5" s="775">
        <v>2020</v>
      </c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7"/>
      <c r="DJ5" s="466"/>
      <c r="DK5" s="775">
        <v>2021</v>
      </c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7"/>
      <c r="DX5" s="466"/>
      <c r="DY5" s="775">
        <v>2022</v>
      </c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7"/>
      <c r="EL5" s="705"/>
      <c r="EM5" s="775">
        <v>2023</v>
      </c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7"/>
      <c r="EZ5" s="705"/>
    </row>
    <row r="6" spans="2:156" ht="27.95" customHeight="1" x14ac:dyDescent="0.25">
      <c r="B6" s="708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-489.2438178510597</v>
      </c>
      <c r="DZ7" s="542">
        <v>637.14296498256226</v>
      </c>
      <c r="EA7" s="542">
        <v>-291.7786760776371</v>
      </c>
      <c r="EB7" s="542">
        <v>-233.00978763452849</v>
      </c>
      <c r="EC7" s="542">
        <v>-414.97282014764733</v>
      </c>
      <c r="ED7" s="542">
        <v>461.09672591325989</v>
      </c>
      <c r="EE7" s="542">
        <v>-73.408841123962247</v>
      </c>
      <c r="EF7" s="542">
        <v>81.914667204515808</v>
      </c>
      <c r="EG7" s="542">
        <v>18.156808473794399</v>
      </c>
      <c r="EH7" s="542">
        <v>285.64152464393237</v>
      </c>
      <c r="EI7" s="542">
        <v>558.46683080370917</v>
      </c>
      <c r="EJ7" s="542">
        <v>1333.1250178821463</v>
      </c>
      <c r="EK7" s="542">
        <f t="shared" ref="EK7:EK44" si="9">+SUM(DY7:EJ7)</f>
        <v>1873.1305970690853</v>
      </c>
      <c r="EL7" s="573"/>
      <c r="EM7" s="542">
        <v>-281.20301631737652</v>
      </c>
      <c r="EN7" s="542">
        <v>794.74641404880299</v>
      </c>
      <c r="EO7" s="542">
        <v>241.54538082472004</v>
      </c>
      <c r="EP7" s="542">
        <v>-501.84669102611269</v>
      </c>
      <c r="EQ7" s="542">
        <v>643.52382022488837</v>
      </c>
      <c r="ER7" s="542">
        <v>517.24745184628455</v>
      </c>
      <c r="ES7" s="542">
        <v>679.78203784051402</v>
      </c>
      <c r="ET7" s="542">
        <v>711.0605465925205</v>
      </c>
      <c r="EU7" s="542">
        <v>372.88853832204154</v>
      </c>
      <c r="EV7" s="542">
        <v>606.60941578430038</v>
      </c>
      <c r="EW7" s="542">
        <v>975.15936012619636</v>
      </c>
      <c r="EX7" s="542"/>
      <c r="EY7" s="542">
        <f t="shared" ref="EY7:EY44" si="10">+SUM(EM7:EX7)</f>
        <v>4759.5132582667793</v>
      </c>
      <c r="EZ7" s="573"/>
    </row>
    <row r="8" spans="2:156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W8" si="22">+EV9+EV10</f>
        <v>490.68146796100001</v>
      </c>
      <c r="EW8" s="521">
        <f t="shared" si="22"/>
        <v>444.43098610699985</v>
      </c>
      <c r="EX8" s="521"/>
      <c r="EY8" s="521">
        <f t="shared" si="10"/>
        <v>4821.0773661601243</v>
      </c>
      <c r="EZ8" s="684"/>
    </row>
    <row r="9" spans="2:15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/>
      <c r="EY9" s="518">
        <f t="shared" si="10"/>
        <v>2584.90828186</v>
      </c>
      <c r="EZ9" s="519"/>
    </row>
    <row r="10" spans="2:156" ht="15.75" x14ac:dyDescent="0.25">
      <c r="B10" s="689" t="s">
        <v>43</v>
      </c>
      <c r="C10" s="518">
        <f>+SUM(C11:C17)</f>
        <v>82.198212089197455</v>
      </c>
      <c r="D10" s="518">
        <f t="shared" ref="D10:N10" si="23">+SUM(D11:D17)</f>
        <v>136.04521684623793</v>
      </c>
      <c r="E10" s="518">
        <f t="shared" si="23"/>
        <v>78.331398375992137</v>
      </c>
      <c r="F10" s="518">
        <f t="shared" si="23"/>
        <v>130.87590603119531</v>
      </c>
      <c r="G10" s="518">
        <f t="shared" si="23"/>
        <v>147.48925068338306</v>
      </c>
      <c r="H10" s="518">
        <f t="shared" si="23"/>
        <v>118.4679786421971</v>
      </c>
      <c r="I10" s="518">
        <f t="shared" si="23"/>
        <v>83.410682560692663</v>
      </c>
      <c r="J10" s="518">
        <f t="shared" si="23"/>
        <v>132.30546581764764</v>
      </c>
      <c r="K10" s="518">
        <f t="shared" si="23"/>
        <v>172.54648532477253</v>
      </c>
      <c r="L10" s="518">
        <f t="shared" si="23"/>
        <v>135.95378209659799</v>
      </c>
      <c r="M10" s="518">
        <f t="shared" si="23"/>
        <v>147.54570248891332</v>
      </c>
      <c r="N10" s="518">
        <f t="shared" si="23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4">+SUM(R11:R17)</f>
        <v>275.06156934656457</v>
      </c>
      <c r="S10" s="518">
        <f t="shared" si="24"/>
        <v>381.43504088322021</v>
      </c>
      <c r="T10" s="518">
        <f t="shared" si="24"/>
        <v>286.11996141587355</v>
      </c>
      <c r="U10" s="518">
        <f t="shared" si="24"/>
        <v>289.74772752374133</v>
      </c>
      <c r="V10" s="518">
        <f t="shared" si="24"/>
        <v>279.08684101507293</v>
      </c>
      <c r="W10" s="518">
        <f t="shared" si="24"/>
        <v>125.68861155527601</v>
      </c>
      <c r="X10" s="518">
        <f t="shared" si="24"/>
        <v>174.44910765842565</v>
      </c>
      <c r="Y10" s="518">
        <f t="shared" si="24"/>
        <v>635.24534848357371</v>
      </c>
      <c r="Z10" s="518">
        <f t="shared" si="24"/>
        <v>256.72592467209074</v>
      </c>
      <c r="AA10" s="518">
        <f t="shared" si="24"/>
        <v>200.72881009829339</v>
      </c>
      <c r="AB10" s="518">
        <f t="shared" si="24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5">+SUM(AG11:AG17)</f>
        <v>312.46341633737194</v>
      </c>
      <c r="AH10" s="518">
        <f t="shared" si="25"/>
        <v>239.05617668309657</v>
      </c>
      <c r="AI10" s="518">
        <f t="shared" si="25"/>
        <v>187.04265085482101</v>
      </c>
      <c r="AJ10" s="518">
        <f t="shared" si="25"/>
        <v>351.39568753515141</v>
      </c>
      <c r="AK10" s="518">
        <f t="shared" si="25"/>
        <v>164.74828596873371</v>
      </c>
      <c r="AL10" s="518">
        <f t="shared" si="25"/>
        <v>227.87309654183582</v>
      </c>
      <c r="AM10" s="518">
        <f t="shared" si="25"/>
        <v>320.78221555372221</v>
      </c>
      <c r="AN10" s="518">
        <f t="shared" si="25"/>
        <v>249.88416883009501</v>
      </c>
      <c r="AO10" s="518">
        <f t="shared" si="25"/>
        <v>198.83492535444572</v>
      </c>
      <c r="AP10" s="518">
        <f t="shared" si="25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6">+SUM(AU11:AU17)</f>
        <v>352.44500910670098</v>
      </c>
      <c r="AV10" s="518">
        <f t="shared" si="26"/>
        <v>185.04784189041766</v>
      </c>
      <c r="AW10" s="518">
        <f t="shared" si="26"/>
        <v>224.10182036723515</v>
      </c>
      <c r="AX10" s="518">
        <f t="shared" si="26"/>
        <v>403.74440134208254</v>
      </c>
      <c r="AY10" s="518">
        <f t="shared" si="26"/>
        <v>158.45580869183178</v>
      </c>
      <c r="AZ10" s="518">
        <f t="shared" si="26"/>
        <v>223.0152370511905</v>
      </c>
      <c r="BA10" s="518">
        <f t="shared" si="26"/>
        <v>364.98427912058179</v>
      </c>
      <c r="BB10" s="518">
        <f t="shared" si="26"/>
        <v>214.74479382836091</v>
      </c>
      <c r="BC10" s="518">
        <f t="shared" si="26"/>
        <v>211.40096460217521</v>
      </c>
      <c r="BD10" s="518">
        <f t="shared" si="26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7">+SUM(BH11:BH17)</f>
        <v>182.8157565374637</v>
      </c>
      <c r="BI10" s="518">
        <f t="shared" si="27"/>
        <v>546.13610079140938</v>
      </c>
      <c r="BJ10" s="518">
        <f t="shared" si="27"/>
        <v>193.11859132238186</v>
      </c>
      <c r="BK10" s="518">
        <f t="shared" si="27"/>
        <v>191.3164110400202</v>
      </c>
      <c r="BL10" s="518">
        <f t="shared" si="27"/>
        <v>467.58532819454086</v>
      </c>
      <c r="BM10" s="518">
        <f t="shared" si="27"/>
        <v>134.0801256159445</v>
      </c>
      <c r="BN10" s="518">
        <f t="shared" si="27"/>
        <v>184.222862085223</v>
      </c>
      <c r="BO10" s="518">
        <f t="shared" si="27"/>
        <v>569.93484987400848</v>
      </c>
      <c r="BP10" s="518">
        <f t="shared" si="27"/>
        <v>295.28353291770111</v>
      </c>
      <c r="BQ10" s="518">
        <f t="shared" si="27"/>
        <v>205.60393665702691</v>
      </c>
      <c r="BR10" s="518">
        <f t="shared" si="27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8">+SUM(BV11:BV17)</f>
        <v>176.80983859703608</v>
      </c>
      <c r="BW10" s="518">
        <f t="shared" si="28"/>
        <v>505.24332424103522</v>
      </c>
      <c r="BX10" s="518">
        <f t="shared" si="28"/>
        <v>179.81698783039388</v>
      </c>
      <c r="BY10" s="518">
        <f t="shared" si="28"/>
        <v>195.92379180400002</v>
      </c>
      <c r="BZ10" s="518">
        <f t="shared" si="28"/>
        <v>411.00712588600004</v>
      </c>
      <c r="CA10" s="518">
        <f t="shared" si="28"/>
        <v>271.704080675</v>
      </c>
      <c r="CB10" s="518">
        <f t="shared" si="28"/>
        <v>160.54181033999998</v>
      </c>
      <c r="CC10" s="518">
        <f t="shared" si="28"/>
        <v>682.73560054353743</v>
      </c>
      <c r="CD10" s="518">
        <f t="shared" si="28"/>
        <v>254.58560535399999</v>
      </c>
      <c r="CE10" s="518">
        <f t="shared" si="28"/>
        <v>206.42356807200002</v>
      </c>
      <c r="CF10" s="518">
        <f t="shared" si="28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9">+SUM(CJ11:CJ17)</f>
        <v>186.60656016899998</v>
      </c>
      <c r="CK10" s="518">
        <f t="shared" si="29"/>
        <v>339.09520750099995</v>
      </c>
      <c r="CL10" s="518">
        <f t="shared" si="29"/>
        <v>225.64805548899997</v>
      </c>
      <c r="CM10" s="518">
        <f t="shared" si="29"/>
        <v>246.47017753099999</v>
      </c>
      <c r="CN10" s="518">
        <f t="shared" si="29"/>
        <v>1412.5063562806533</v>
      </c>
      <c r="CO10" s="518">
        <f t="shared" si="29"/>
        <v>233.9726489</v>
      </c>
      <c r="CP10" s="518">
        <f t="shared" si="29"/>
        <v>186.82065056000002</v>
      </c>
      <c r="CQ10" s="518">
        <f t="shared" si="29"/>
        <v>377.751608546</v>
      </c>
      <c r="CR10" s="518">
        <f t="shared" si="29"/>
        <v>252.23639459600003</v>
      </c>
      <c r="CS10" s="518">
        <f t="shared" si="29"/>
        <v>187.17234583300001</v>
      </c>
      <c r="CT10" s="518">
        <f t="shared" si="29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0">+SUM(CX11:CX17)</f>
        <v>109.40578881500001</v>
      </c>
      <c r="CY10" s="518">
        <f t="shared" si="30"/>
        <v>616.11334906299999</v>
      </c>
      <c r="CZ10" s="518">
        <f t="shared" si="30"/>
        <v>1009.6641162229998</v>
      </c>
      <c r="DA10" s="518">
        <f t="shared" si="30"/>
        <v>104.26260015</v>
      </c>
      <c r="DB10" s="518">
        <f t="shared" si="30"/>
        <v>700.38234212099997</v>
      </c>
      <c r="DC10" s="518">
        <f t="shared" si="30"/>
        <v>133.37580555599999</v>
      </c>
      <c r="DD10" s="518">
        <f t="shared" si="30"/>
        <v>86.31446583200001</v>
      </c>
      <c r="DE10" s="518">
        <f t="shared" si="30"/>
        <v>151.59162042</v>
      </c>
      <c r="DF10" s="518">
        <f t="shared" si="30"/>
        <v>94.636863104000014</v>
      </c>
      <c r="DG10" s="518">
        <f t="shared" si="30"/>
        <v>118.54143068299999</v>
      </c>
      <c r="DH10" s="518">
        <f t="shared" si="30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1">+SUM(DL11:DL17)</f>
        <v>77.337504578999997</v>
      </c>
      <c r="DM10" s="518">
        <f t="shared" si="31"/>
        <v>123.940683377</v>
      </c>
      <c r="DN10" s="518">
        <f t="shared" si="31"/>
        <v>91.298432351000002</v>
      </c>
      <c r="DO10" s="518">
        <f t="shared" si="31"/>
        <v>67.966516418000012</v>
      </c>
      <c r="DP10" s="518">
        <f t="shared" si="31"/>
        <v>192.24881369999997</v>
      </c>
      <c r="DQ10" s="518">
        <f t="shared" si="31"/>
        <v>119.655199575</v>
      </c>
      <c r="DR10" s="518">
        <f t="shared" si="31"/>
        <v>44.055856853999998</v>
      </c>
      <c r="DS10" s="518">
        <f t="shared" si="31"/>
        <v>118.32407341</v>
      </c>
      <c r="DT10" s="518">
        <f t="shared" si="31"/>
        <v>175.501626741</v>
      </c>
      <c r="DU10" s="518">
        <f t="shared" si="31"/>
        <v>96.031625527999992</v>
      </c>
      <c r="DV10" s="518">
        <f t="shared" si="31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2">+SUM(DZ11:DZ17)</f>
        <v>49.443119503999988</v>
      </c>
      <c r="EA10" s="518">
        <f t="shared" si="32"/>
        <v>324.69757080999995</v>
      </c>
      <c r="EB10" s="518">
        <f t="shared" si="32"/>
        <v>229.97445099200002</v>
      </c>
      <c r="EC10" s="518">
        <f t="shared" si="32"/>
        <v>89.708929927</v>
      </c>
      <c r="ED10" s="518">
        <f t="shared" si="32"/>
        <v>171.19388890900001</v>
      </c>
      <c r="EE10" s="518">
        <f t="shared" si="32"/>
        <v>185.63590633600001</v>
      </c>
      <c r="EF10" s="518">
        <f t="shared" si="32"/>
        <v>72.829395532999996</v>
      </c>
      <c r="EG10" s="518">
        <f t="shared" si="32"/>
        <v>69.225137191999991</v>
      </c>
      <c r="EH10" s="518">
        <f t="shared" si="32"/>
        <v>462.57523364500003</v>
      </c>
      <c r="EI10" s="518">
        <f t="shared" si="32"/>
        <v>103.740791192</v>
      </c>
      <c r="EJ10" s="518">
        <f t="shared" si="32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3">+SUM(EN11:EN17)</f>
        <v>44.507519064999997</v>
      </c>
      <c r="EO10" s="518">
        <f t="shared" si="33"/>
        <v>199.969707357</v>
      </c>
      <c r="EP10" s="518">
        <f t="shared" si="33"/>
        <v>146.089699811</v>
      </c>
      <c r="EQ10" s="518">
        <f t="shared" si="33"/>
        <v>733.43136990912512</v>
      </c>
      <c r="ER10" s="518">
        <f t="shared" si="33"/>
        <v>130.93313677200001</v>
      </c>
      <c r="ES10" s="518">
        <f t="shared" si="33"/>
        <v>138.10042253999998</v>
      </c>
      <c r="ET10" s="518">
        <f t="shared" si="33"/>
        <v>135.57399372500001</v>
      </c>
      <c r="EU10" s="518">
        <f t="shared" si="33"/>
        <v>250.321917563</v>
      </c>
      <c r="EV10" s="518">
        <f t="shared" ref="EV10:EW10" si="34">+SUM(EV11:EV17)</f>
        <v>144.92099900099998</v>
      </c>
      <c r="EW10" s="518">
        <f t="shared" si="34"/>
        <v>170.61804424699986</v>
      </c>
      <c r="EX10" s="518"/>
      <c r="EY10" s="518">
        <f t="shared" si="10"/>
        <v>2236.1690843001247</v>
      </c>
      <c r="EZ10" s="519"/>
    </row>
    <row r="11" spans="2:15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/>
      <c r="EY11" s="518">
        <f t="shared" si="10"/>
        <v>807.39023260999988</v>
      </c>
      <c r="EZ11" s="519"/>
    </row>
    <row r="12" spans="2:15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/>
      <c r="EY12" s="518">
        <f t="shared" si="10"/>
        <v>601.67923835700003</v>
      </c>
      <c r="EZ12" s="519"/>
    </row>
    <row r="13" spans="2:156" ht="15.75" x14ac:dyDescent="0.25">
      <c r="B13" s="695" t="s">
        <v>741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/>
      <c r="EY13" s="518">
        <f t="shared" si="10"/>
        <v>118.78909077700001</v>
      </c>
      <c r="EZ13" s="519"/>
    </row>
    <row r="14" spans="2:156" ht="15.75" x14ac:dyDescent="0.25">
      <c r="B14" s="695" t="s">
        <v>696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/>
      <c r="EY16" s="518">
        <f t="shared" si="10"/>
        <v>0</v>
      </c>
      <c r="EZ16" s="519"/>
    </row>
    <row r="17" spans="2:15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/>
      <c r="EY17" s="518">
        <f t="shared" si="10"/>
        <v>0</v>
      </c>
      <c r="EZ17" s="519"/>
    </row>
    <row r="18" spans="2:156" ht="15.75" x14ac:dyDescent="0.25">
      <c r="B18" s="687" t="s">
        <v>92</v>
      </c>
      <c r="C18" s="542">
        <f>+C8+C7</f>
        <v>-252.63204475584789</v>
      </c>
      <c r="D18" s="542">
        <f t="shared" ref="D18:N18" si="35">+D8+D7</f>
        <v>1333.3048878781908</v>
      </c>
      <c r="E18" s="542">
        <f t="shared" si="35"/>
        <v>760.70325538279326</v>
      </c>
      <c r="F18" s="542">
        <f t="shared" si="35"/>
        <v>-101.51466799591637</v>
      </c>
      <c r="G18" s="542">
        <f t="shared" si="35"/>
        <v>588.53903162235406</v>
      </c>
      <c r="H18" s="542">
        <f t="shared" si="35"/>
        <v>1216.9219215289934</v>
      </c>
      <c r="I18" s="542">
        <f t="shared" si="35"/>
        <v>346.19294295794685</v>
      </c>
      <c r="J18" s="542">
        <f t="shared" si="35"/>
        <v>1244.9175252842585</v>
      </c>
      <c r="K18" s="542">
        <f t="shared" si="35"/>
        <v>1231.6911241659102</v>
      </c>
      <c r="L18" s="542">
        <f t="shared" si="35"/>
        <v>1439.6019401491374</v>
      </c>
      <c r="M18" s="542">
        <f t="shared" si="35"/>
        <v>1419.0986631384847</v>
      </c>
      <c r="N18" s="542">
        <f t="shared" si="35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6">+R8+R7</f>
        <v>1537.9239633576049</v>
      </c>
      <c r="S18" s="542">
        <f t="shared" si="36"/>
        <v>945.44336579084359</v>
      </c>
      <c r="T18" s="542">
        <f t="shared" si="36"/>
        <v>712.82749004103891</v>
      </c>
      <c r="U18" s="542">
        <f t="shared" si="36"/>
        <v>972.5698946398594</v>
      </c>
      <c r="V18" s="542">
        <f t="shared" si="36"/>
        <v>1567.8474508859504</v>
      </c>
      <c r="W18" s="542">
        <f t="shared" si="36"/>
        <v>1243.6360826179277</v>
      </c>
      <c r="X18" s="542">
        <f t="shared" si="36"/>
        <v>1330.9937713956795</v>
      </c>
      <c r="Y18" s="542">
        <f t="shared" si="36"/>
        <v>1565.3638225946261</v>
      </c>
      <c r="Z18" s="542">
        <f t="shared" si="36"/>
        <v>1412.8408139517746</v>
      </c>
      <c r="AA18" s="542">
        <f t="shared" si="36"/>
        <v>1545.5495763587771</v>
      </c>
      <c r="AB18" s="542">
        <f t="shared" si="36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7">+AG8+AG7</f>
        <v>1834.9267866560942</v>
      </c>
      <c r="AH18" s="542">
        <f t="shared" si="37"/>
        <v>355.35785901612508</v>
      </c>
      <c r="AI18" s="542">
        <f t="shared" si="37"/>
        <v>967.73817886532743</v>
      </c>
      <c r="AJ18" s="542">
        <f t="shared" si="37"/>
        <v>1450.5976819736259</v>
      </c>
      <c r="AK18" s="542">
        <f t="shared" si="37"/>
        <v>51.018275873404377</v>
      </c>
      <c r="AL18" s="542">
        <f t="shared" si="37"/>
        <v>612.7391682405713</v>
      </c>
      <c r="AM18" s="542">
        <f t="shared" si="37"/>
        <v>755.88765393833273</v>
      </c>
      <c r="AN18" s="542">
        <f t="shared" si="37"/>
        <v>996.61505418195281</v>
      </c>
      <c r="AO18" s="542">
        <f t="shared" si="37"/>
        <v>918.37017007165105</v>
      </c>
      <c r="AP18" s="542">
        <f t="shared" si="37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8">+AU8+AU7</f>
        <v>1496.3385675947732</v>
      </c>
      <c r="AV18" s="542">
        <f t="shared" si="38"/>
        <v>1468.9186491940059</v>
      </c>
      <c r="AW18" s="542">
        <f t="shared" si="38"/>
        <v>1113.2153805594453</v>
      </c>
      <c r="AX18" s="542">
        <f t="shared" si="38"/>
        <v>2506.6417590718115</v>
      </c>
      <c r="AY18" s="542">
        <f t="shared" si="38"/>
        <v>767.19852874372509</v>
      </c>
      <c r="AZ18" s="542">
        <f t="shared" si="38"/>
        <v>1350.100445873079</v>
      </c>
      <c r="BA18" s="542">
        <f t="shared" si="38"/>
        <v>2204.1521610024156</v>
      </c>
      <c r="BB18" s="542">
        <f t="shared" si="38"/>
        <v>1254.7026468179029</v>
      </c>
      <c r="BC18" s="542">
        <f t="shared" si="38"/>
        <v>1860.928708876263</v>
      </c>
      <c r="BD18" s="542">
        <f t="shared" si="38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9">+BH8+BH7</f>
        <v>1398.6774786628821</v>
      </c>
      <c r="BI18" s="542">
        <f t="shared" si="39"/>
        <v>2081.8402515505072</v>
      </c>
      <c r="BJ18" s="542">
        <f t="shared" si="39"/>
        <v>348.99163089312469</v>
      </c>
      <c r="BK18" s="542">
        <f t="shared" si="39"/>
        <v>2949.4086496105188</v>
      </c>
      <c r="BL18" s="542">
        <f t="shared" si="39"/>
        <v>1010.466713403122</v>
      </c>
      <c r="BM18" s="542">
        <f t="shared" si="39"/>
        <v>19.048441911419104</v>
      </c>
      <c r="BN18" s="542">
        <f t="shared" si="39"/>
        <v>711.3503819023872</v>
      </c>
      <c r="BO18" s="542">
        <f t="shared" si="39"/>
        <v>975.26754146302039</v>
      </c>
      <c r="BP18" s="542">
        <f t="shared" si="39"/>
        <v>967.08259579499145</v>
      </c>
      <c r="BQ18" s="542">
        <f t="shared" si="39"/>
        <v>936.6279075841602</v>
      </c>
      <c r="BR18" s="542">
        <f t="shared" si="39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0">+BV8+BV7</f>
        <v>646.88898453880518</v>
      </c>
      <c r="BW18" s="542">
        <f t="shared" si="40"/>
        <v>1757.1993289970017</v>
      </c>
      <c r="BX18" s="542">
        <f t="shared" si="40"/>
        <v>345.94801992680243</v>
      </c>
      <c r="BY18" s="542">
        <f t="shared" si="40"/>
        <v>759.31570466305652</v>
      </c>
      <c r="BZ18" s="542">
        <f t="shared" si="40"/>
        <v>713.30314615269276</v>
      </c>
      <c r="CA18" s="542">
        <f t="shared" si="40"/>
        <v>423.75836845963516</v>
      </c>
      <c r="CB18" s="542">
        <f t="shared" si="40"/>
        <v>587.87952171681718</v>
      </c>
      <c r="CC18" s="542">
        <f t="shared" si="40"/>
        <v>1057.7066423935451</v>
      </c>
      <c r="CD18" s="542">
        <f t="shared" si="40"/>
        <v>662.69430359266789</v>
      </c>
      <c r="CE18" s="542">
        <f t="shared" si="40"/>
        <v>537.13562922403923</v>
      </c>
      <c r="CF18" s="542">
        <f t="shared" si="40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1">+CJ8+CJ7</f>
        <v>553.58274229870051</v>
      </c>
      <c r="CK18" s="542">
        <f t="shared" si="41"/>
        <v>734.23583634995214</v>
      </c>
      <c r="CL18" s="542">
        <f t="shared" si="41"/>
        <v>152.79304371348795</v>
      </c>
      <c r="CM18" s="542">
        <f t="shared" si="41"/>
        <v>822.55026072290207</v>
      </c>
      <c r="CN18" s="542">
        <f t="shared" si="41"/>
        <v>2095.5415133607021</v>
      </c>
      <c r="CO18" s="542">
        <f t="shared" si="41"/>
        <v>1018.2015425214972</v>
      </c>
      <c r="CP18" s="542">
        <f t="shared" si="41"/>
        <v>604.49548740269722</v>
      </c>
      <c r="CQ18" s="542">
        <f t="shared" si="41"/>
        <v>1235.1712387750031</v>
      </c>
      <c r="CR18" s="542">
        <f t="shared" si="41"/>
        <v>935.86164649378634</v>
      </c>
      <c r="CS18" s="542">
        <f t="shared" si="41"/>
        <v>680.88481636521828</v>
      </c>
      <c r="CT18" s="542">
        <f t="shared" si="41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2">+CX8+CX7</f>
        <v>546.35520600848758</v>
      </c>
      <c r="CY18" s="542">
        <f t="shared" si="42"/>
        <v>740.05323740549397</v>
      </c>
      <c r="CZ18" s="542">
        <f t="shared" si="42"/>
        <v>1562.8398745857353</v>
      </c>
      <c r="DA18" s="542">
        <f t="shared" si="42"/>
        <v>2078.6707075790819</v>
      </c>
      <c r="DB18" s="542">
        <f t="shared" si="42"/>
        <v>1791.9106210205318</v>
      </c>
      <c r="DC18" s="542">
        <f t="shared" si="42"/>
        <v>897.99158836344714</v>
      </c>
      <c r="DD18" s="542">
        <f t="shared" si="42"/>
        <v>939.96108734769393</v>
      </c>
      <c r="DE18" s="542">
        <f t="shared" si="42"/>
        <v>144.15820753170817</v>
      </c>
      <c r="DF18" s="542">
        <f t="shared" si="42"/>
        <v>1005.3489832864761</v>
      </c>
      <c r="DG18" s="542">
        <f t="shared" si="42"/>
        <v>782.50733653508746</v>
      </c>
      <c r="DH18" s="542">
        <f t="shared" si="42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3">+DL8+DL7</f>
        <v>581.53744960462564</v>
      </c>
      <c r="DM18" s="542">
        <f t="shared" si="43"/>
        <v>330.78671723400538</v>
      </c>
      <c r="DN18" s="542">
        <f t="shared" si="43"/>
        <v>63.901714500281315</v>
      </c>
      <c r="DO18" s="542">
        <f t="shared" si="43"/>
        <v>601.81638092267917</v>
      </c>
      <c r="DP18" s="542">
        <f t="shared" si="43"/>
        <v>540.32585698232299</v>
      </c>
      <c r="DQ18" s="542">
        <f t="shared" si="43"/>
        <v>570.14877542507304</v>
      </c>
      <c r="DR18" s="542">
        <f t="shared" si="43"/>
        <v>738.33733008313368</v>
      </c>
      <c r="DS18" s="542">
        <f t="shared" si="43"/>
        <v>-109.96601609664845</v>
      </c>
      <c r="DT18" s="542">
        <f t="shared" si="43"/>
        <v>1199.692266235596</v>
      </c>
      <c r="DU18" s="542">
        <f t="shared" si="43"/>
        <v>406.79633484146603</v>
      </c>
      <c r="DV18" s="542">
        <f t="shared" si="43"/>
        <v>2591.1563948447506</v>
      </c>
      <c r="DW18" s="542">
        <f t="shared" si="8"/>
        <v>8116.6266896373636</v>
      </c>
      <c r="DX18" s="573"/>
      <c r="DY18" s="542">
        <f>+DY8+DY7</f>
        <v>-94.209585996059673</v>
      </c>
      <c r="DZ18" s="542">
        <f t="shared" ref="DZ18:EJ18" si="44">+DZ8+DZ7</f>
        <v>778.55162465656224</v>
      </c>
      <c r="EA18" s="542">
        <f t="shared" si="44"/>
        <v>164.7429207223629</v>
      </c>
      <c r="EB18" s="542">
        <f t="shared" si="44"/>
        <v>448.58271331747164</v>
      </c>
      <c r="EC18" s="542">
        <f t="shared" si="44"/>
        <v>-89.945791770647304</v>
      </c>
      <c r="ED18" s="542">
        <f t="shared" si="44"/>
        <v>716.64044649225991</v>
      </c>
      <c r="EE18" s="542">
        <f t="shared" si="44"/>
        <v>177.70475451203777</v>
      </c>
      <c r="EF18" s="542">
        <f t="shared" si="44"/>
        <v>274.2898043875158</v>
      </c>
      <c r="EG18" s="542">
        <f t="shared" si="44"/>
        <v>245.38278705579438</v>
      </c>
      <c r="EH18" s="542">
        <f t="shared" si="44"/>
        <v>1074.0247900789325</v>
      </c>
      <c r="EI18" s="542">
        <f t="shared" si="44"/>
        <v>980.33301783570914</v>
      </c>
      <c r="EJ18" s="542">
        <f t="shared" si="44"/>
        <v>1602.4875038921464</v>
      </c>
      <c r="EK18" s="542">
        <f t="shared" si="9"/>
        <v>6278.5849851840858</v>
      </c>
      <c r="EL18" s="573"/>
      <c r="EM18" s="542">
        <f>+EM8+EM7</f>
        <v>198.43675516262351</v>
      </c>
      <c r="EN18" s="542">
        <f t="shared" ref="EN18:EU18" si="45">+EN8+EN7</f>
        <v>1589.2634569538031</v>
      </c>
      <c r="EO18" s="542">
        <f t="shared" si="45"/>
        <v>660.29417312172006</v>
      </c>
      <c r="EP18" s="542">
        <f t="shared" si="45"/>
        <v>-285.75054417511268</v>
      </c>
      <c r="EQ18" s="542">
        <f t="shared" si="45"/>
        <v>1444.8039941340135</v>
      </c>
      <c r="ER18" s="542">
        <f t="shared" si="45"/>
        <v>739.6917576782846</v>
      </c>
      <c r="ES18" s="542">
        <f t="shared" si="45"/>
        <v>884.58553013051403</v>
      </c>
      <c r="ET18" s="542">
        <f t="shared" si="45"/>
        <v>1062.5615134875206</v>
      </c>
      <c r="EU18" s="542">
        <f t="shared" si="45"/>
        <v>769.82275795504154</v>
      </c>
      <c r="EV18" s="542">
        <f t="shared" ref="EV18:EW18" si="46">+EV8+EV7</f>
        <v>1097.2908837453003</v>
      </c>
      <c r="EW18" s="542">
        <f t="shared" si="46"/>
        <v>1419.5903462331962</v>
      </c>
      <c r="EX18" s="542"/>
      <c r="EY18" s="542">
        <f t="shared" si="10"/>
        <v>9580.5906244269045</v>
      </c>
      <c r="EZ18" s="573"/>
    </row>
    <row r="19" spans="2:156" ht="15.75" x14ac:dyDescent="0.25">
      <c r="B19" s="687" t="s">
        <v>96</v>
      </c>
      <c r="C19" s="542">
        <f>+C20+C35+C38</f>
        <v>-56.586807755847872</v>
      </c>
      <c r="D19" s="542">
        <f t="shared" ref="D19:N19" si="47">+D20+D35+D38</f>
        <v>2313.277347878191</v>
      </c>
      <c r="E19" s="542">
        <f t="shared" si="47"/>
        <v>538.71478238279349</v>
      </c>
      <c r="F19" s="542">
        <f t="shared" si="47"/>
        <v>438.39645200408393</v>
      </c>
      <c r="G19" s="542">
        <f t="shared" si="47"/>
        <v>303.23387262235406</v>
      </c>
      <c r="H19" s="542">
        <f t="shared" si="47"/>
        <v>535.98955052899328</v>
      </c>
      <c r="I19" s="542">
        <f t="shared" si="47"/>
        <v>411.47797395794674</v>
      </c>
      <c r="J19" s="542">
        <f t="shared" si="47"/>
        <v>1823.4104552842591</v>
      </c>
      <c r="K19" s="542">
        <f t="shared" si="47"/>
        <v>747.09047116591012</v>
      </c>
      <c r="L19" s="542">
        <f t="shared" si="47"/>
        <v>1404.6146641491368</v>
      </c>
      <c r="M19" s="542">
        <f t="shared" si="47"/>
        <v>1013.3197631384846</v>
      </c>
      <c r="N19" s="542">
        <f t="shared" si="47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8">+R20+R35+R38</f>
        <v>1475.0500463576045</v>
      </c>
      <c r="S19" s="542">
        <f t="shared" si="48"/>
        <v>855.70835779084325</v>
      </c>
      <c r="T19" s="542">
        <f t="shared" si="48"/>
        <v>897.88166604103913</v>
      </c>
      <c r="U19" s="542">
        <f t="shared" si="48"/>
        <v>1194.3801076398595</v>
      </c>
      <c r="V19" s="542">
        <f t="shared" si="48"/>
        <v>2365.1207298859504</v>
      </c>
      <c r="W19" s="542">
        <f t="shared" si="48"/>
        <v>945.62120461792779</v>
      </c>
      <c r="X19" s="542">
        <f t="shared" si="48"/>
        <v>1215.6457873956795</v>
      </c>
      <c r="Y19" s="542">
        <f t="shared" si="48"/>
        <v>2274.0097215946262</v>
      </c>
      <c r="Z19" s="542">
        <f t="shared" si="48"/>
        <v>866.10829295177473</v>
      </c>
      <c r="AA19" s="542">
        <f t="shared" si="48"/>
        <v>1141.1186343587774</v>
      </c>
      <c r="AB19" s="542">
        <f t="shared" si="48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9">+AG20+AG35+AG38</f>
        <v>1810.909173656094</v>
      </c>
      <c r="AH19" s="542">
        <f t="shared" si="49"/>
        <v>366.54241401612506</v>
      </c>
      <c r="AI19" s="542">
        <f t="shared" si="49"/>
        <v>1318.3687048653273</v>
      </c>
      <c r="AJ19" s="542">
        <f t="shared" si="49"/>
        <v>1434.3774059736259</v>
      </c>
      <c r="AK19" s="542">
        <f t="shared" si="49"/>
        <v>198.19215987340465</v>
      </c>
      <c r="AL19" s="542">
        <f t="shared" si="49"/>
        <v>175.1107192405712</v>
      </c>
      <c r="AM19" s="542">
        <f t="shared" si="49"/>
        <v>615.6952239383329</v>
      </c>
      <c r="AN19" s="542">
        <f t="shared" si="49"/>
        <v>906.13410218195258</v>
      </c>
      <c r="AO19" s="542">
        <f t="shared" si="49"/>
        <v>1033.172033071651</v>
      </c>
      <c r="AP19" s="542">
        <f t="shared" si="49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0">+AU20+AU35+AU38</f>
        <v>1418.8777235947732</v>
      </c>
      <c r="AV19" s="542">
        <f t="shared" si="50"/>
        <v>1438.4777051940059</v>
      </c>
      <c r="AW19" s="542">
        <f t="shared" si="50"/>
        <v>1048.9324745594454</v>
      </c>
      <c r="AX19" s="542">
        <f t="shared" si="50"/>
        <v>2954.2459320718112</v>
      </c>
      <c r="AY19" s="542">
        <f t="shared" si="50"/>
        <v>1137.864601743725</v>
      </c>
      <c r="AZ19" s="542">
        <f t="shared" si="50"/>
        <v>1266.5534608730791</v>
      </c>
      <c r="BA19" s="542">
        <f t="shared" si="50"/>
        <v>2795.0574630024153</v>
      </c>
      <c r="BB19" s="542">
        <f t="shared" si="50"/>
        <v>851.5569618179029</v>
      </c>
      <c r="BC19" s="542">
        <f t="shared" si="50"/>
        <v>1574.6027718762634</v>
      </c>
      <c r="BD19" s="542">
        <f t="shared" si="50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1">+BH20+BH35+BH38</f>
        <v>1337.9742206628819</v>
      </c>
      <c r="BI19" s="542">
        <f t="shared" si="51"/>
        <v>1386.3009215505076</v>
      </c>
      <c r="BJ19" s="542">
        <f t="shared" si="51"/>
        <v>267.21457389312462</v>
      </c>
      <c r="BK19" s="542">
        <f t="shared" si="51"/>
        <v>2832.1513336105181</v>
      </c>
      <c r="BL19" s="542">
        <f t="shared" si="51"/>
        <v>2169.808956403122</v>
      </c>
      <c r="BM19" s="542">
        <f t="shared" si="51"/>
        <v>-249.80867708858122</v>
      </c>
      <c r="BN19" s="542">
        <f t="shared" si="51"/>
        <v>304.12128590238757</v>
      </c>
      <c r="BO19" s="542">
        <f t="shared" si="51"/>
        <v>661.48957846302028</v>
      </c>
      <c r="BP19" s="542">
        <f t="shared" si="51"/>
        <v>3132.0608747949923</v>
      </c>
      <c r="BQ19" s="542">
        <f t="shared" si="51"/>
        <v>-183.05456041584017</v>
      </c>
      <c r="BR19" s="542">
        <f t="shared" si="51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2">+BV20+BV35+BV38</f>
        <v>-316.53477146119457</v>
      </c>
      <c r="BW19" s="542">
        <f t="shared" si="52"/>
        <v>409.70863699700192</v>
      </c>
      <c r="BX19" s="542">
        <f t="shared" si="52"/>
        <v>312.16007492680228</v>
      </c>
      <c r="BY19" s="542">
        <f t="shared" si="52"/>
        <v>423.68118966305633</v>
      </c>
      <c r="BZ19" s="542">
        <f t="shared" si="52"/>
        <v>909.57165315269253</v>
      </c>
      <c r="CA19" s="542">
        <f t="shared" si="52"/>
        <v>244.80158445963588</v>
      </c>
      <c r="CB19" s="542">
        <f t="shared" si="52"/>
        <v>916.19670771681672</v>
      </c>
      <c r="CC19" s="542">
        <f t="shared" si="52"/>
        <v>792.23579239354569</v>
      </c>
      <c r="CD19" s="542">
        <f t="shared" si="52"/>
        <v>977.24557559266759</v>
      </c>
      <c r="CE19" s="542">
        <f t="shared" si="52"/>
        <v>195.4761892240395</v>
      </c>
      <c r="CF19" s="542">
        <f t="shared" si="52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3">+CJ20+CJ35+CJ38</f>
        <v>-303.59978870129947</v>
      </c>
      <c r="CK19" s="542">
        <f t="shared" si="53"/>
        <v>3011.8785543499521</v>
      </c>
      <c r="CL19" s="542">
        <f t="shared" si="53"/>
        <v>-1221.4502002865122</v>
      </c>
      <c r="CM19" s="542">
        <f t="shared" si="53"/>
        <v>964.40245572290246</v>
      </c>
      <c r="CN19" s="542">
        <f t="shared" si="53"/>
        <v>2166.5177443607017</v>
      </c>
      <c r="CO19" s="542">
        <f t="shared" si="53"/>
        <v>197.41339252149646</v>
      </c>
      <c r="CP19" s="542">
        <f t="shared" si="53"/>
        <v>385.84261140269757</v>
      </c>
      <c r="CQ19" s="542">
        <f t="shared" si="53"/>
        <v>3584.2226257750035</v>
      </c>
      <c r="CR19" s="542">
        <f t="shared" si="53"/>
        <v>-788.72634950621341</v>
      </c>
      <c r="CS19" s="542">
        <f t="shared" si="53"/>
        <v>-74.56125263478225</v>
      </c>
      <c r="CT19" s="542">
        <f t="shared" si="53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4">+CX20+CX35+CX38</f>
        <v>241.5771510084877</v>
      </c>
      <c r="CY19" s="542">
        <f t="shared" si="54"/>
        <v>430.59221240549397</v>
      </c>
      <c r="CZ19" s="542">
        <f t="shared" si="54"/>
        <v>1580.6678755857354</v>
      </c>
      <c r="DA19" s="542">
        <f t="shared" si="54"/>
        <v>2339.5157625790816</v>
      </c>
      <c r="DB19" s="542">
        <f t="shared" si="54"/>
        <v>1470.5525640205317</v>
      </c>
      <c r="DC19" s="542">
        <f t="shared" si="54"/>
        <v>888.27210336344729</v>
      </c>
      <c r="DD19" s="542">
        <f t="shared" si="54"/>
        <v>1037.3891133476939</v>
      </c>
      <c r="DE19" s="542">
        <f t="shared" si="54"/>
        <v>344.52661353170873</v>
      </c>
      <c r="DF19" s="542">
        <f t="shared" si="54"/>
        <v>1144.0955712864754</v>
      </c>
      <c r="DG19" s="542">
        <f t="shared" si="54"/>
        <v>487.9768145350879</v>
      </c>
      <c r="DH19" s="542">
        <f t="shared" si="54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5">+DL20+DL35+DL38</f>
        <v>431.614801604626</v>
      </c>
      <c r="DM19" s="542">
        <f t="shared" si="55"/>
        <v>211.42142023400484</v>
      </c>
      <c r="DN19" s="542">
        <f t="shared" si="55"/>
        <v>322.10446650028098</v>
      </c>
      <c r="DO19" s="542">
        <f t="shared" si="55"/>
        <v>123.46395992267983</v>
      </c>
      <c r="DP19" s="542">
        <f t="shared" si="55"/>
        <v>700.14220898232259</v>
      </c>
      <c r="DQ19" s="542">
        <f t="shared" si="55"/>
        <v>448.66316542507337</v>
      </c>
      <c r="DR19" s="542">
        <f t="shared" si="55"/>
        <v>1523.5587880831333</v>
      </c>
      <c r="DS19" s="542">
        <f t="shared" si="55"/>
        <v>-368.24394909664841</v>
      </c>
      <c r="DT19" s="542">
        <f t="shared" si="55"/>
        <v>1184.4956492355966</v>
      </c>
      <c r="DU19" s="542">
        <f t="shared" si="55"/>
        <v>157.49375784146582</v>
      </c>
      <c r="DV19" s="542">
        <f t="shared" si="55"/>
        <v>2947.3004728447518</v>
      </c>
      <c r="DW19" s="542">
        <f t="shared" si="8"/>
        <v>8164.372548637366</v>
      </c>
      <c r="DX19" s="573"/>
      <c r="DY19" s="542">
        <f>+DY20+DY35+DY38</f>
        <v>-164.66331199605992</v>
      </c>
      <c r="DZ19" s="542">
        <f t="shared" ref="DZ19:EJ19" si="56">+DZ20+DZ35+DZ38</f>
        <v>264.76491265656188</v>
      </c>
      <c r="EA19" s="542">
        <f t="shared" si="56"/>
        <v>867.95149172236245</v>
      </c>
      <c r="EB19" s="542">
        <f t="shared" si="56"/>
        <v>405.35688831747177</v>
      </c>
      <c r="EC19" s="542">
        <f t="shared" si="56"/>
        <v>307.82759722935288</v>
      </c>
      <c r="ED19" s="542">
        <f t="shared" si="56"/>
        <v>1044.0746144922598</v>
      </c>
      <c r="EE19" s="542">
        <f t="shared" si="56"/>
        <v>305.06931151203804</v>
      </c>
      <c r="EF19" s="542">
        <f t="shared" si="56"/>
        <v>439.29725938751625</v>
      </c>
      <c r="EG19" s="542">
        <f t="shared" si="56"/>
        <v>276.63363905579411</v>
      </c>
      <c r="EH19" s="542">
        <f t="shared" si="56"/>
        <v>42.14867376893244</v>
      </c>
      <c r="EI19" s="542">
        <f t="shared" si="56"/>
        <v>1124.9982058357091</v>
      </c>
      <c r="EJ19" s="542">
        <f t="shared" si="56"/>
        <v>1837.9056980621467</v>
      </c>
      <c r="EK19" s="542">
        <f t="shared" si="9"/>
        <v>6751.3649800440853</v>
      </c>
      <c r="EL19" s="573"/>
      <c r="EM19" s="542">
        <f>+EM20+EM35+EM38</f>
        <v>101.81028490262287</v>
      </c>
      <c r="EN19" s="542">
        <f t="shared" ref="EN19:EU19" si="57">+EN20+EN35+EN38</f>
        <v>1241.3100226538031</v>
      </c>
      <c r="EO19" s="542">
        <f t="shared" si="57"/>
        <v>541.86749859172039</v>
      </c>
      <c r="EP19" s="542">
        <f t="shared" si="57"/>
        <v>109.25595154488748</v>
      </c>
      <c r="EQ19" s="542">
        <f t="shared" si="57"/>
        <v>1093.6980885840132</v>
      </c>
      <c r="ER19" s="542">
        <f t="shared" si="57"/>
        <v>437.18168648828475</v>
      </c>
      <c r="ES19" s="542">
        <f t="shared" si="57"/>
        <v>1025.6432969605141</v>
      </c>
      <c r="ET19" s="542">
        <f t="shared" si="57"/>
        <v>803.38035004751896</v>
      </c>
      <c r="EU19" s="542">
        <f t="shared" si="57"/>
        <v>831.30853276504286</v>
      </c>
      <c r="EV19" s="542">
        <f t="shared" ref="EV19:EW19" si="58">+EV20+EV35+EV38</f>
        <v>1110.2141803553004</v>
      </c>
      <c r="EW19" s="542">
        <f t="shared" si="58"/>
        <v>1487.6773076931963</v>
      </c>
      <c r="EX19" s="542"/>
      <c r="EY19" s="542">
        <f t="shared" si="10"/>
        <v>8783.3472005869044</v>
      </c>
      <c r="EZ19" s="573"/>
    </row>
    <row r="20" spans="2:15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9">+D21+D29+D30+D31+D32+D33+D34</f>
        <v>1490.9880168</v>
      </c>
      <c r="E20" s="520">
        <f t="shared" si="59"/>
        <v>76.540587860000002</v>
      </c>
      <c r="F20" s="520">
        <f t="shared" si="59"/>
        <v>139.58117140500002</v>
      </c>
      <c r="G20" s="520">
        <f t="shared" si="59"/>
        <v>118.912297361</v>
      </c>
      <c r="H20" s="520">
        <f t="shared" si="59"/>
        <v>218.93698109400003</v>
      </c>
      <c r="I20" s="520">
        <f t="shared" si="59"/>
        <v>112.12013992</v>
      </c>
      <c r="J20" s="520">
        <f t="shared" si="59"/>
        <v>1201.45806103</v>
      </c>
      <c r="K20" s="520">
        <f t="shared" si="59"/>
        <v>132.99141558000002</v>
      </c>
      <c r="L20" s="520">
        <f t="shared" si="59"/>
        <v>145.56464162</v>
      </c>
      <c r="M20" s="520">
        <f t="shared" si="59"/>
        <v>331.87360917000001</v>
      </c>
      <c r="N20" s="520">
        <f t="shared" si="59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0">+R21+R29+R30+R31+R32+R33+R34</f>
        <v>169.74106364899998</v>
      </c>
      <c r="S20" s="520">
        <f t="shared" si="60"/>
        <v>51.776419235000006</v>
      </c>
      <c r="T20" s="520">
        <f t="shared" si="60"/>
        <v>125.36303781600002</v>
      </c>
      <c r="U20" s="520">
        <f t="shared" si="60"/>
        <v>471.51523400000002</v>
      </c>
      <c r="V20" s="520">
        <f t="shared" si="60"/>
        <v>2468.78260533</v>
      </c>
      <c r="W20" s="520">
        <f t="shared" si="60"/>
        <v>123.803030589</v>
      </c>
      <c r="X20" s="520">
        <f t="shared" si="60"/>
        <v>946.64388096200003</v>
      </c>
      <c r="Y20" s="520">
        <f t="shared" si="60"/>
        <v>806.93994695000004</v>
      </c>
      <c r="Z20" s="520">
        <f t="shared" si="60"/>
        <v>115.778995757</v>
      </c>
      <c r="AA20" s="520">
        <f t="shared" si="60"/>
        <v>184.64687264999998</v>
      </c>
      <c r="AB20" s="520">
        <f t="shared" si="60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1">+AG21+AG29+AG30+AG31+AG32+AG33+AG34</f>
        <v>795.16606606999994</v>
      </c>
      <c r="AH20" s="520">
        <f t="shared" si="61"/>
        <v>258.51650513999999</v>
      </c>
      <c r="AI20" s="520">
        <f t="shared" si="61"/>
        <v>1211.28883025</v>
      </c>
      <c r="AJ20" s="520">
        <f t="shared" si="61"/>
        <v>1197.68273181</v>
      </c>
      <c r="AK20" s="520">
        <f t="shared" si="61"/>
        <v>351.48874913999998</v>
      </c>
      <c r="AL20" s="520">
        <f t="shared" si="61"/>
        <v>26.244160179999998</v>
      </c>
      <c r="AM20" s="520">
        <f t="shared" si="61"/>
        <v>180.01479728000001</v>
      </c>
      <c r="AN20" s="520">
        <f t="shared" si="61"/>
        <v>69.611190359999995</v>
      </c>
      <c r="AO20" s="520">
        <f t="shared" si="61"/>
        <v>199.93219443000001</v>
      </c>
      <c r="AP20" s="520">
        <f t="shared" si="61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2">+AU21+AU29+AU30+AU31+AU32+AU33+AU34</f>
        <v>107.82504283999999</v>
      </c>
      <c r="AV20" s="520">
        <f t="shared" si="62"/>
        <v>245.26763076</v>
      </c>
      <c r="AW20" s="520">
        <f t="shared" si="62"/>
        <v>87.027700289999984</v>
      </c>
      <c r="AX20" s="520">
        <f t="shared" si="62"/>
        <v>2066.9845131699999</v>
      </c>
      <c r="AY20" s="520">
        <f t="shared" si="62"/>
        <v>1095.61548184</v>
      </c>
      <c r="AZ20" s="520">
        <f t="shared" si="62"/>
        <v>42.532034254999999</v>
      </c>
      <c r="BA20" s="520">
        <f t="shared" si="62"/>
        <v>1239.267861586</v>
      </c>
      <c r="BB20" s="520">
        <f t="shared" si="62"/>
        <v>418.29337955</v>
      </c>
      <c r="BC20" s="520">
        <f t="shared" si="62"/>
        <v>284.94841774999998</v>
      </c>
      <c r="BD20" s="520">
        <f t="shared" si="62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3">+BH21+BH29+BH30+BH31+BH32+BH33+BH34</f>
        <v>162.34708696000001</v>
      </c>
      <c r="BI20" s="520">
        <f t="shared" si="63"/>
        <v>138.15376537</v>
      </c>
      <c r="BJ20" s="520">
        <f t="shared" si="63"/>
        <v>143.10928006</v>
      </c>
      <c r="BK20" s="520">
        <f t="shared" si="63"/>
        <v>1057.49891856</v>
      </c>
      <c r="BL20" s="520">
        <f t="shared" si="63"/>
        <v>1426.7625395099999</v>
      </c>
      <c r="BM20" s="520">
        <f t="shared" si="63"/>
        <v>93.843418200000002</v>
      </c>
      <c r="BN20" s="520">
        <f t="shared" si="63"/>
        <v>100.78212363</v>
      </c>
      <c r="BO20" s="520">
        <f t="shared" si="63"/>
        <v>30.406365639999997</v>
      </c>
      <c r="BP20" s="520">
        <f t="shared" si="63"/>
        <v>3214.482617265</v>
      </c>
      <c r="BQ20" s="520">
        <f t="shared" si="63"/>
        <v>209.62469375000001</v>
      </c>
      <c r="BR20" s="520">
        <f t="shared" si="63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4">+BV21+BV29+BV30+BV31+BV32+BV33+BV34</f>
        <v>156.38218463999999</v>
      </c>
      <c r="BW20" s="520">
        <f t="shared" si="64"/>
        <v>6.9736323289999991</v>
      </c>
      <c r="BX20" s="520">
        <f t="shared" si="64"/>
        <v>57.484748775</v>
      </c>
      <c r="BY20" s="520">
        <f t="shared" si="64"/>
        <v>19.3036961</v>
      </c>
      <c r="BZ20" s="520">
        <f t="shared" si="64"/>
        <v>49.252000000000002</v>
      </c>
      <c r="CA20" s="520">
        <f t="shared" si="64"/>
        <v>679.77479659000005</v>
      </c>
      <c r="CB20" s="520">
        <f t="shared" si="64"/>
        <v>582.62588321999999</v>
      </c>
      <c r="CC20" s="520">
        <f t="shared" si="64"/>
        <v>968.57649506999996</v>
      </c>
      <c r="CD20" s="520">
        <f t="shared" si="64"/>
        <v>525.58245077200002</v>
      </c>
      <c r="CE20" s="520">
        <f t="shared" si="64"/>
        <v>18.363919719999998</v>
      </c>
      <c r="CF20" s="520">
        <f t="shared" si="64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5">+CJ21+CJ29+CJ30+CJ31+CJ32+CJ33+CJ34</f>
        <v>5.9838248900000002</v>
      </c>
      <c r="CK20" s="520">
        <f t="shared" si="65"/>
        <v>851.45695106999995</v>
      </c>
      <c r="CL20" s="520">
        <f t="shared" si="65"/>
        <v>11.76687418</v>
      </c>
      <c r="CM20" s="520">
        <f t="shared" si="65"/>
        <v>728.67770480199999</v>
      </c>
      <c r="CN20" s="520">
        <f t="shared" si="65"/>
        <v>1627.0837673799999</v>
      </c>
      <c r="CO20" s="520">
        <f t="shared" si="65"/>
        <v>494.26975299000003</v>
      </c>
      <c r="CP20" s="520">
        <f t="shared" si="65"/>
        <v>8.5396843499999999</v>
      </c>
      <c r="CQ20" s="520">
        <f t="shared" si="65"/>
        <v>2139.9570836299999</v>
      </c>
      <c r="CR20" s="520">
        <f t="shared" si="65"/>
        <v>57.736958234999996</v>
      </c>
      <c r="CS20" s="520">
        <f t="shared" si="65"/>
        <v>138.07452216999999</v>
      </c>
      <c r="CT20" s="520">
        <f t="shared" si="65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6">+CX21+CX29+CX30+CX31+CX32+CX33+CX34</f>
        <v>6.1</v>
      </c>
      <c r="CY20" s="520">
        <f t="shared" si="66"/>
        <v>1.2977819300000002</v>
      </c>
      <c r="CZ20" s="520">
        <f t="shared" si="66"/>
        <v>103.62902059</v>
      </c>
      <c r="DA20" s="520">
        <f t="shared" si="66"/>
        <v>1444.5293608299999</v>
      </c>
      <c r="DB20" s="520">
        <f t="shared" si="66"/>
        <v>293.6728</v>
      </c>
      <c r="DC20" s="520">
        <f t="shared" si="66"/>
        <v>207.79285420000002</v>
      </c>
      <c r="DD20" s="520">
        <f t="shared" si="66"/>
        <v>1116.336992</v>
      </c>
      <c r="DE20" s="520">
        <f t="shared" si="66"/>
        <v>2.9766151600000001</v>
      </c>
      <c r="DF20" s="520">
        <f t="shared" si="66"/>
        <v>2004.8370141099997</v>
      </c>
      <c r="DG20" s="520">
        <f t="shared" si="66"/>
        <v>98.555923159999992</v>
      </c>
      <c r="DH20" s="520">
        <f t="shared" si="66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7">+DL21+DL29+DL30+DL31+DL32+DL33+DL34</f>
        <v>211.33003354000002</v>
      </c>
      <c r="DM20" s="520">
        <f t="shared" si="67"/>
        <v>200.34057041000003</v>
      </c>
      <c r="DN20" s="520">
        <f t="shared" si="67"/>
        <v>208.60747970000003</v>
      </c>
      <c r="DO20" s="520">
        <f t="shared" si="67"/>
        <v>72.761303949999999</v>
      </c>
      <c r="DP20" s="520">
        <f t="shared" si="67"/>
        <v>3.7980353899999999</v>
      </c>
      <c r="DQ20" s="520">
        <f t="shared" si="67"/>
        <v>78.727919449999987</v>
      </c>
      <c r="DR20" s="520">
        <f>+DR21+DR29+DR30+DR31+DR32+DR33+DR34</f>
        <v>1020.47099796</v>
      </c>
      <c r="DS20" s="520">
        <f t="shared" si="67"/>
        <v>144.53842546999999</v>
      </c>
      <c r="DT20" s="520">
        <f t="shared" si="67"/>
        <v>1287.9694119000003</v>
      </c>
      <c r="DU20" s="520">
        <f t="shared" si="67"/>
        <v>30.942731969999997</v>
      </c>
      <c r="DV20" s="520">
        <f t="shared" si="67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8">+DZ21+DZ29+DZ30+DZ31+DZ32+DZ33+DZ34</f>
        <v>22.696064109999998</v>
      </c>
      <c r="EA20" s="520">
        <f t="shared" si="68"/>
        <v>841.33272961</v>
      </c>
      <c r="EB20" s="520">
        <f t="shared" si="68"/>
        <v>11.231856580000001</v>
      </c>
      <c r="EC20" s="520">
        <f t="shared" si="68"/>
        <v>104.77270233</v>
      </c>
      <c r="ED20" s="520">
        <f t="shared" si="68"/>
        <v>960.61831391299995</v>
      </c>
      <c r="EE20" s="520">
        <f t="shared" si="68"/>
        <v>260.07505587000003</v>
      </c>
      <c r="EF20" s="520">
        <f t="shared" si="68"/>
        <v>18.05788729</v>
      </c>
      <c r="EG20" s="520">
        <f t="shared" si="68"/>
        <v>2.7971813600000002</v>
      </c>
      <c r="EH20" s="520">
        <f t="shared" si="68"/>
        <v>0.22130806</v>
      </c>
      <c r="EI20" s="520">
        <f t="shared" si="68"/>
        <v>49.449352660000002</v>
      </c>
      <c r="EJ20" s="520">
        <f t="shared" si="68"/>
        <v>1972.5621651800002</v>
      </c>
      <c r="EK20" s="520">
        <f t="shared" si="9"/>
        <v>4261.9889752529998</v>
      </c>
      <c r="EL20" s="706"/>
      <c r="EM20" s="520">
        <f>+EM21+EM29+EM30+EM31+EM32+EM33+EM34</f>
        <v>8.4409542399999999</v>
      </c>
      <c r="EN20" s="520">
        <f t="shared" ref="EN20:EU20" si="69">+EN21+EN29+EN30+EN31+EN32+EN33+EN34</f>
        <v>8.3651797699999992</v>
      </c>
      <c r="EO20" s="520">
        <f t="shared" si="69"/>
        <v>158.31253115000001</v>
      </c>
      <c r="EP20" s="520">
        <f t="shared" si="69"/>
        <v>7.0996281999999997</v>
      </c>
      <c r="EQ20" s="520">
        <f t="shared" si="69"/>
        <v>708.48265731000004</v>
      </c>
      <c r="ER20" s="520">
        <f t="shared" si="69"/>
        <v>51.164732540000003</v>
      </c>
      <c r="ES20" s="520">
        <f t="shared" si="69"/>
        <v>253.47520671999999</v>
      </c>
      <c r="ET20" s="520">
        <f t="shared" si="69"/>
        <v>539.81711270999995</v>
      </c>
      <c r="EU20" s="520">
        <f t="shared" si="69"/>
        <v>509.830263</v>
      </c>
      <c r="EV20" s="520">
        <f t="shared" ref="EV20:EW20" si="70">+EV21+EV29+EV30+EV31+EV32+EV33+EV34</f>
        <v>78.413983869999981</v>
      </c>
      <c r="EW20" s="520">
        <f t="shared" si="70"/>
        <v>87.660771229999995</v>
      </c>
      <c r="EX20" s="520"/>
      <c r="EY20" s="520">
        <f t="shared" si="10"/>
        <v>2411.06302074</v>
      </c>
      <c r="EZ20" s="706"/>
    </row>
    <row r="21" spans="2:156" ht="15.75" x14ac:dyDescent="0.25">
      <c r="B21" s="694" t="s">
        <v>680</v>
      </c>
      <c r="C21" s="518">
        <f>+SUM(C22:C27)</f>
        <v>1.13353561</v>
      </c>
      <c r="D21" s="518">
        <f t="shared" ref="D21:N21" si="71">+SUM(D22:D27)</f>
        <v>8.48777516</v>
      </c>
      <c r="E21" s="518">
        <f t="shared" si="71"/>
        <v>39.476137999999999</v>
      </c>
      <c r="F21" s="518">
        <f t="shared" si="71"/>
        <v>31.880477410000001</v>
      </c>
      <c r="G21" s="518">
        <f t="shared" si="71"/>
        <v>12.872961660000001</v>
      </c>
      <c r="H21" s="518">
        <f t="shared" si="71"/>
        <v>103.41175839</v>
      </c>
      <c r="I21" s="518">
        <f t="shared" si="71"/>
        <v>-0.40757406999999996</v>
      </c>
      <c r="J21" s="518">
        <f t="shared" si="71"/>
        <v>1.4580610300000001</v>
      </c>
      <c r="K21" s="518">
        <f t="shared" si="71"/>
        <v>25.154811980000002</v>
      </c>
      <c r="L21" s="518">
        <f t="shared" si="71"/>
        <v>19.804049720000002</v>
      </c>
      <c r="M21" s="518">
        <f t="shared" si="71"/>
        <v>127.43764049000001</v>
      </c>
      <c r="N21" s="518">
        <f t="shared" si="71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2">+SUM(R22:R27)</f>
        <v>2.71633543</v>
      </c>
      <c r="S21" s="518">
        <f t="shared" si="72"/>
        <v>26.208743660000003</v>
      </c>
      <c r="T21" s="518">
        <f t="shared" si="72"/>
        <v>70.32132768000001</v>
      </c>
      <c r="U21" s="518">
        <f t="shared" si="72"/>
        <v>-4.6205053100000004</v>
      </c>
      <c r="V21" s="518">
        <f t="shared" si="72"/>
        <v>31.669573759999999</v>
      </c>
      <c r="W21" s="518">
        <f t="shared" si="72"/>
        <v>73.090368949999998</v>
      </c>
      <c r="X21" s="518">
        <f t="shared" si="72"/>
        <v>158.50597698000001</v>
      </c>
      <c r="Y21" s="518">
        <f t="shared" si="72"/>
        <v>717.69069968999997</v>
      </c>
      <c r="Z21" s="518">
        <f t="shared" si="72"/>
        <v>5.5</v>
      </c>
      <c r="AA21" s="518">
        <f t="shared" si="72"/>
        <v>22.041423080000001</v>
      </c>
      <c r="AB21" s="518">
        <f t="shared" si="72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3">+SUM(AG22:AG27)</f>
        <v>1.365</v>
      </c>
      <c r="AH21" s="518">
        <f t="shared" si="73"/>
        <v>49</v>
      </c>
      <c r="AI21" s="518">
        <f t="shared" si="73"/>
        <v>3.55168302</v>
      </c>
      <c r="AJ21" s="518">
        <f t="shared" si="73"/>
        <v>83.410437729999998</v>
      </c>
      <c r="AK21" s="518">
        <f t="shared" si="73"/>
        <v>308.51215758000001</v>
      </c>
      <c r="AL21" s="518">
        <f t="shared" si="73"/>
        <v>2.3913025999999999</v>
      </c>
      <c r="AM21" s="518">
        <f t="shared" si="73"/>
        <v>115.14979636000001</v>
      </c>
      <c r="AN21" s="518">
        <f t="shared" si="73"/>
        <v>65.16903868</v>
      </c>
      <c r="AO21" s="518">
        <f t="shared" si="73"/>
        <v>15.231886730000001</v>
      </c>
      <c r="AP21" s="518">
        <f t="shared" si="73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4">+SUM(AU22:AU27)</f>
        <v>30</v>
      </c>
      <c r="AV21" s="518">
        <f t="shared" si="74"/>
        <v>202.38580202</v>
      </c>
      <c r="AW21" s="518">
        <f t="shared" si="74"/>
        <v>7.9399190400000004</v>
      </c>
      <c r="AX21" s="518">
        <f t="shared" si="74"/>
        <v>15.62184345</v>
      </c>
      <c r="AY21" s="518">
        <f t="shared" si="74"/>
        <v>70.812438229999998</v>
      </c>
      <c r="AZ21" s="518">
        <f t="shared" si="74"/>
        <v>17.427588799999999</v>
      </c>
      <c r="BA21" s="518">
        <f t="shared" si="74"/>
        <v>101.12486822</v>
      </c>
      <c r="BB21" s="518">
        <f t="shared" si="74"/>
        <v>29.723136490000002</v>
      </c>
      <c r="BC21" s="518">
        <f t="shared" si="74"/>
        <v>96.663152999999994</v>
      </c>
      <c r="BD21" s="518">
        <f t="shared" si="74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5">+SUM(BH22:BH27)</f>
        <v>71.426471410000005</v>
      </c>
      <c r="BI21" s="518">
        <f t="shared" si="75"/>
        <v>86.582984339999996</v>
      </c>
      <c r="BJ21" s="518">
        <f t="shared" si="75"/>
        <v>57.705806879999997</v>
      </c>
      <c r="BK21" s="518">
        <f t="shared" si="75"/>
        <v>44.313827969999998</v>
      </c>
      <c r="BL21" s="518">
        <f t="shared" si="75"/>
        <v>1.6363918100000001</v>
      </c>
      <c r="BM21" s="518">
        <f t="shared" si="75"/>
        <v>70.223525960000003</v>
      </c>
      <c r="BN21" s="518">
        <f t="shared" si="75"/>
        <v>98.901531700000007</v>
      </c>
      <c r="BO21" s="518">
        <f t="shared" si="75"/>
        <v>18.938291999999997</v>
      </c>
      <c r="BP21" s="518">
        <f t="shared" si="75"/>
        <v>189.89651732500005</v>
      </c>
      <c r="BQ21" s="518">
        <f t="shared" si="75"/>
        <v>127.25406808000001</v>
      </c>
      <c r="BR21" s="518">
        <f t="shared" si="75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6">+SUM(BV22:BV27)</f>
        <v>37.31853795</v>
      </c>
      <c r="BW21" s="518">
        <f t="shared" si="76"/>
        <v>1.30019</v>
      </c>
      <c r="BX21" s="518">
        <f t="shared" si="76"/>
        <v>57.289442999999999</v>
      </c>
      <c r="BY21" s="518">
        <f t="shared" si="76"/>
        <v>0</v>
      </c>
      <c r="BZ21" s="518">
        <f t="shared" si="76"/>
        <v>0</v>
      </c>
      <c r="CA21" s="518">
        <f t="shared" si="76"/>
        <v>395.92122322</v>
      </c>
      <c r="CB21" s="518">
        <f t="shared" si="76"/>
        <v>9</v>
      </c>
      <c r="CC21" s="518">
        <f t="shared" si="76"/>
        <v>560.59335836000002</v>
      </c>
      <c r="CD21" s="518">
        <f t="shared" si="76"/>
        <v>13.94617371</v>
      </c>
      <c r="CE21" s="518">
        <f t="shared" si="76"/>
        <v>14.826123459999998</v>
      </c>
      <c r="CF21" s="518">
        <f t="shared" si="76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7">+SUM(CJ22:CJ27)</f>
        <v>3.10187195</v>
      </c>
      <c r="CK21" s="518">
        <f t="shared" si="77"/>
        <v>651.45695106999995</v>
      </c>
      <c r="CL21" s="518">
        <f t="shared" si="77"/>
        <v>2.1949989400000001</v>
      </c>
      <c r="CM21" s="518">
        <f t="shared" si="77"/>
        <v>702.32352524999999</v>
      </c>
      <c r="CN21" s="518">
        <f t="shared" si="77"/>
        <v>502.08376737999998</v>
      </c>
      <c r="CO21" s="518">
        <f t="shared" si="77"/>
        <v>276.76373516000001</v>
      </c>
      <c r="CP21" s="518">
        <f t="shared" si="77"/>
        <v>8.5396843499999999</v>
      </c>
      <c r="CQ21" s="518">
        <f t="shared" si="77"/>
        <v>73.95708363</v>
      </c>
      <c r="CR21" s="518">
        <f t="shared" si="77"/>
        <v>45.154402199999993</v>
      </c>
      <c r="CS21" s="518">
        <f t="shared" si="77"/>
        <v>130.82123518999998</v>
      </c>
      <c r="CT21" s="518">
        <f t="shared" si="77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8">+SUM(CX22:CX27)</f>
        <v>6.1</v>
      </c>
      <c r="CY21" s="518">
        <f t="shared" si="78"/>
        <v>0.73351015000000008</v>
      </c>
      <c r="CZ21" s="518">
        <f t="shared" si="78"/>
        <v>103.62902059</v>
      </c>
      <c r="DA21" s="518">
        <f t="shared" si="78"/>
        <v>1444.0266778999999</v>
      </c>
      <c r="DB21" s="518">
        <f t="shared" si="78"/>
        <v>283.8</v>
      </c>
      <c r="DC21" s="518">
        <f t="shared" si="78"/>
        <v>195.73493085000001</v>
      </c>
      <c r="DD21" s="518">
        <f t="shared" si="78"/>
        <v>102.52</v>
      </c>
      <c r="DE21" s="518">
        <f t="shared" si="78"/>
        <v>2.9766151600000001</v>
      </c>
      <c r="DF21" s="518">
        <f t="shared" si="78"/>
        <v>2004.1927486799998</v>
      </c>
      <c r="DG21" s="518">
        <f t="shared" si="78"/>
        <v>92.627428129999998</v>
      </c>
      <c r="DH21" s="518">
        <f t="shared" si="78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9">+SUM(DL22:DL27)</f>
        <v>28.43755354</v>
      </c>
      <c r="DM21" s="518">
        <f t="shared" si="79"/>
        <v>200.34057041000003</v>
      </c>
      <c r="DN21" s="518">
        <f t="shared" si="79"/>
        <v>173.60747970000003</v>
      </c>
      <c r="DO21" s="518">
        <f t="shared" si="79"/>
        <v>58.459230400000003</v>
      </c>
      <c r="DP21" s="518">
        <f t="shared" si="79"/>
        <v>3.7980353899999999</v>
      </c>
      <c r="DQ21" s="518">
        <f t="shared" si="79"/>
        <v>78.727919449999987</v>
      </c>
      <c r="DR21" s="518">
        <f t="shared" si="79"/>
        <v>1013.8913952099999</v>
      </c>
      <c r="DS21" s="518">
        <f t="shared" si="79"/>
        <v>144.53842546999999</v>
      </c>
      <c r="DT21" s="518">
        <f t="shared" si="79"/>
        <v>1287.0065838700002</v>
      </c>
      <c r="DU21" s="518">
        <f t="shared" si="79"/>
        <v>30.942731969999997</v>
      </c>
      <c r="DV21" s="518">
        <f t="shared" si="79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0">+SUM(DZ22:DZ27)</f>
        <v>22.696064109999998</v>
      </c>
      <c r="EA21" s="518">
        <f t="shared" si="80"/>
        <v>841.33272961</v>
      </c>
      <c r="EB21" s="518">
        <f t="shared" si="80"/>
        <v>11.231856580000001</v>
      </c>
      <c r="EC21" s="518">
        <f t="shared" si="80"/>
        <v>102.96927219</v>
      </c>
      <c r="ED21" s="518">
        <f t="shared" si="80"/>
        <v>955.83320639999999</v>
      </c>
      <c r="EE21" s="518">
        <f t="shared" si="80"/>
        <v>250</v>
      </c>
      <c r="EF21" s="518">
        <f t="shared" si="80"/>
        <v>18.05788729</v>
      </c>
      <c r="EG21" s="518">
        <f t="shared" si="80"/>
        <v>2.7971813600000002</v>
      </c>
      <c r="EH21" s="518">
        <f t="shared" si="80"/>
        <v>0</v>
      </c>
      <c r="EI21" s="518">
        <f t="shared" si="80"/>
        <v>46.748915830000001</v>
      </c>
      <c r="EJ21" s="518">
        <f t="shared" si="80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1">+SUM(EN22:EN27)</f>
        <v>8.3651797699999992</v>
      </c>
      <c r="EO21" s="518">
        <f t="shared" si="81"/>
        <v>18.075031149999997</v>
      </c>
      <c r="EP21" s="518">
        <f t="shared" si="81"/>
        <v>5.3280000000000003</v>
      </c>
      <c r="EQ21" s="518">
        <f t="shared" si="81"/>
        <v>7.6764859699999999</v>
      </c>
      <c r="ER21" s="518">
        <f t="shared" si="81"/>
        <v>46.425465540000005</v>
      </c>
      <c r="ES21" s="518">
        <f t="shared" si="81"/>
        <v>153.47520671999999</v>
      </c>
      <c r="ET21" s="518">
        <f t="shared" si="81"/>
        <v>535.95398645</v>
      </c>
      <c r="EU21" s="518">
        <f t="shared" si="81"/>
        <v>506.40150326999998</v>
      </c>
      <c r="EV21" s="518">
        <f t="shared" ref="EV21:EW21" si="82">+SUM(EV22:EV27)</f>
        <v>37.346833219999994</v>
      </c>
      <c r="EW21" s="518">
        <f t="shared" si="82"/>
        <v>86.559031730000001</v>
      </c>
      <c r="EX21" s="518"/>
      <c r="EY21" s="518">
        <f t="shared" si="10"/>
        <v>1407.70672382</v>
      </c>
      <c r="EZ21" s="519"/>
    </row>
    <row r="22" spans="2:15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/>
      <c r="EY22" s="518">
        <f t="shared" si="10"/>
        <v>687.62211358000002</v>
      </c>
      <c r="EZ22" s="519"/>
    </row>
    <row r="23" spans="2:15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/>
      <c r="EY23" s="518">
        <f t="shared" si="10"/>
        <v>570.65924487999996</v>
      </c>
      <c r="EZ23" s="519"/>
    </row>
    <row r="24" spans="2:15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/>
      <c r="EY24" s="518">
        <f t="shared" si="10"/>
        <v>147.65331184999999</v>
      </c>
      <c r="EZ24" s="519"/>
    </row>
    <row r="25" spans="2:15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/>
      <c r="EY25" s="518">
        <f t="shared" si="10"/>
        <v>1.7720535099999999</v>
      </c>
      <c r="EZ25" s="519"/>
    </row>
    <row r="26" spans="2:15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/>
      <c r="EY26" s="518">
        <f t="shared" si="10"/>
        <v>0</v>
      </c>
      <c r="EZ26" s="519"/>
    </row>
    <row r="27" spans="2:15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/>
      <c r="EY27" s="518">
        <f t="shared" si="10"/>
        <v>0</v>
      </c>
      <c r="EZ27" s="519"/>
    </row>
    <row r="28" spans="2:156" ht="15.95" customHeight="1" x14ac:dyDescent="0.25">
      <c r="B28" s="697" t="s">
        <v>681</v>
      </c>
      <c r="C28" s="703">
        <v>0</v>
      </c>
      <c r="D28" s="703">
        <v>0</v>
      </c>
      <c r="E28" s="703">
        <v>0</v>
      </c>
      <c r="F28" s="703">
        <v>0</v>
      </c>
      <c r="G28" s="703">
        <v>0</v>
      </c>
      <c r="H28" s="703">
        <v>0</v>
      </c>
      <c r="I28" s="703">
        <v>0</v>
      </c>
      <c r="J28" s="703">
        <v>0</v>
      </c>
      <c r="K28" s="703">
        <v>0</v>
      </c>
      <c r="L28" s="703">
        <v>0</v>
      </c>
      <c r="M28" s="703">
        <v>0</v>
      </c>
      <c r="N28" s="703">
        <v>0</v>
      </c>
      <c r="O28" s="703">
        <f t="shared" si="0"/>
        <v>0</v>
      </c>
      <c r="P28" s="700"/>
      <c r="Q28" s="703">
        <v>0</v>
      </c>
      <c r="R28" s="703">
        <v>0</v>
      </c>
      <c r="S28" s="703">
        <v>0</v>
      </c>
      <c r="T28" s="703">
        <v>0</v>
      </c>
      <c r="U28" s="703">
        <v>0</v>
      </c>
      <c r="V28" s="703">
        <v>0</v>
      </c>
      <c r="W28" s="703">
        <v>0</v>
      </c>
      <c r="X28" s="703">
        <v>0</v>
      </c>
      <c r="Y28" s="703">
        <v>0</v>
      </c>
      <c r="Z28" s="703">
        <v>0</v>
      </c>
      <c r="AA28" s="703">
        <v>0</v>
      </c>
      <c r="AB28" s="703">
        <v>0</v>
      </c>
      <c r="AC28" s="703">
        <f t="shared" si="1"/>
        <v>0</v>
      </c>
      <c r="AD28" s="700"/>
      <c r="AE28" s="703">
        <v>0</v>
      </c>
      <c r="AF28" s="703">
        <v>0</v>
      </c>
      <c r="AG28" s="703">
        <v>0</v>
      </c>
      <c r="AH28" s="703">
        <v>0</v>
      </c>
      <c r="AI28" s="703">
        <v>0</v>
      </c>
      <c r="AJ28" s="703">
        <v>0</v>
      </c>
      <c r="AK28" s="703">
        <v>0</v>
      </c>
      <c r="AL28" s="703">
        <v>0</v>
      </c>
      <c r="AM28" s="703">
        <v>0</v>
      </c>
      <c r="AN28" s="703">
        <v>0</v>
      </c>
      <c r="AO28" s="703">
        <v>0</v>
      </c>
      <c r="AP28" s="703">
        <v>0</v>
      </c>
      <c r="AQ28" s="703">
        <f t="shared" si="2"/>
        <v>0</v>
      </c>
      <c r="AR28" s="700"/>
      <c r="AS28" s="703">
        <v>0</v>
      </c>
      <c r="AT28" s="703">
        <v>0</v>
      </c>
      <c r="AU28" s="703">
        <v>0</v>
      </c>
      <c r="AV28" s="703">
        <v>0</v>
      </c>
      <c r="AW28" s="703">
        <v>0</v>
      </c>
      <c r="AX28" s="703">
        <v>0</v>
      </c>
      <c r="AY28" s="703">
        <v>0</v>
      </c>
      <c r="AZ28" s="703">
        <v>0</v>
      </c>
      <c r="BA28" s="703">
        <v>0</v>
      </c>
      <c r="BB28" s="703">
        <v>0</v>
      </c>
      <c r="BC28" s="703">
        <v>0</v>
      </c>
      <c r="BD28" s="703">
        <v>0</v>
      </c>
      <c r="BE28" s="703">
        <f t="shared" si="3"/>
        <v>0</v>
      </c>
      <c r="BF28" s="700"/>
      <c r="BG28" s="703">
        <v>0</v>
      </c>
      <c r="BH28" s="703">
        <v>0</v>
      </c>
      <c r="BI28" s="703">
        <v>0</v>
      </c>
      <c r="BJ28" s="703">
        <v>0</v>
      </c>
      <c r="BK28" s="703">
        <v>0</v>
      </c>
      <c r="BL28" s="703">
        <v>0</v>
      </c>
      <c r="BM28" s="703">
        <v>0</v>
      </c>
      <c r="BN28" s="703">
        <v>0</v>
      </c>
      <c r="BO28" s="703">
        <v>0</v>
      </c>
      <c r="BP28" s="703">
        <v>0</v>
      </c>
      <c r="BQ28" s="703">
        <v>0</v>
      </c>
      <c r="BR28" s="703">
        <v>0</v>
      </c>
      <c r="BS28" s="703">
        <f t="shared" si="4"/>
        <v>0</v>
      </c>
      <c r="BT28" s="700"/>
      <c r="BU28" s="703">
        <v>0</v>
      </c>
      <c r="BV28" s="703">
        <v>0</v>
      </c>
      <c r="BW28" s="703">
        <v>0</v>
      </c>
      <c r="BX28" s="703">
        <v>0</v>
      </c>
      <c r="BY28" s="703">
        <v>0</v>
      </c>
      <c r="BZ28" s="703">
        <v>0</v>
      </c>
      <c r="CA28" s="703">
        <v>0</v>
      </c>
      <c r="CB28" s="703">
        <v>0</v>
      </c>
      <c r="CC28" s="703">
        <v>0</v>
      </c>
      <c r="CD28" s="703">
        <v>0</v>
      </c>
      <c r="CE28" s="703">
        <v>0</v>
      </c>
      <c r="CF28" s="703">
        <v>0</v>
      </c>
      <c r="CG28" s="703">
        <f t="shared" si="5"/>
        <v>0</v>
      </c>
      <c r="CH28" s="700"/>
      <c r="CI28" s="703">
        <v>0</v>
      </c>
      <c r="CJ28" s="703">
        <v>0</v>
      </c>
      <c r="CK28" s="703">
        <v>0</v>
      </c>
      <c r="CL28" s="703">
        <v>0</v>
      </c>
      <c r="CM28" s="703">
        <v>0</v>
      </c>
      <c r="CN28" s="703">
        <v>0</v>
      </c>
      <c r="CO28" s="703">
        <v>0</v>
      </c>
      <c r="CP28" s="703">
        <v>0</v>
      </c>
      <c r="CQ28" s="703">
        <v>0</v>
      </c>
      <c r="CR28" s="703">
        <v>0</v>
      </c>
      <c r="CS28" s="703">
        <v>0</v>
      </c>
      <c r="CT28" s="703">
        <v>0</v>
      </c>
      <c r="CU28" s="703">
        <f t="shared" si="6"/>
        <v>0</v>
      </c>
      <c r="CV28" s="700"/>
      <c r="CW28" s="703">
        <v>0</v>
      </c>
      <c r="CX28" s="703">
        <v>0</v>
      </c>
      <c r="CY28" s="703">
        <v>0</v>
      </c>
      <c r="CZ28" s="703">
        <v>0</v>
      </c>
      <c r="DA28" s="703">
        <v>0</v>
      </c>
      <c r="DB28" s="703">
        <v>0</v>
      </c>
      <c r="DC28" s="703">
        <v>0</v>
      </c>
      <c r="DD28" s="703">
        <v>0</v>
      </c>
      <c r="DE28" s="703">
        <v>0</v>
      </c>
      <c r="DF28" s="703">
        <v>0</v>
      </c>
      <c r="DG28" s="703">
        <v>0</v>
      </c>
      <c r="DH28" s="703">
        <v>0</v>
      </c>
      <c r="DI28" s="703">
        <f t="shared" si="7"/>
        <v>0</v>
      </c>
      <c r="DJ28" s="700"/>
      <c r="DK28" s="703">
        <v>0</v>
      </c>
      <c r="DL28" s="703">
        <v>0</v>
      </c>
      <c r="DM28" s="703">
        <v>0</v>
      </c>
      <c r="DN28" s="703">
        <v>0</v>
      </c>
      <c r="DO28" s="703">
        <v>0</v>
      </c>
      <c r="DP28" s="703">
        <v>0</v>
      </c>
      <c r="DQ28" s="703">
        <v>0</v>
      </c>
      <c r="DR28" s="714">
        <v>948.55084828999998</v>
      </c>
      <c r="DS28" s="703">
        <v>0</v>
      </c>
      <c r="DT28" s="703">
        <v>0</v>
      </c>
      <c r="DU28" s="703">
        <v>0</v>
      </c>
      <c r="DV28" s="703">
        <v>0</v>
      </c>
      <c r="DW28" s="703">
        <f t="shared" si="8"/>
        <v>948.55084828999998</v>
      </c>
      <c r="DX28" s="700"/>
      <c r="DY28" s="703">
        <v>0</v>
      </c>
      <c r="DZ28" s="703">
        <v>0</v>
      </c>
      <c r="EA28" s="703">
        <v>0</v>
      </c>
      <c r="EB28" s="703">
        <v>0</v>
      </c>
      <c r="EC28" s="703">
        <v>0</v>
      </c>
      <c r="ED28" s="703">
        <v>0</v>
      </c>
      <c r="EE28" s="703">
        <v>0</v>
      </c>
      <c r="EF28" s="703">
        <v>0</v>
      </c>
      <c r="EG28" s="703">
        <v>0</v>
      </c>
      <c r="EH28" s="703">
        <v>0</v>
      </c>
      <c r="EI28" s="703">
        <v>0</v>
      </c>
      <c r="EJ28" s="703">
        <v>0</v>
      </c>
      <c r="EK28" s="703">
        <f t="shared" si="9"/>
        <v>0</v>
      </c>
      <c r="EL28" s="707"/>
      <c r="EM28" s="703">
        <v>0</v>
      </c>
      <c r="EN28" s="703">
        <v>0</v>
      </c>
      <c r="EO28" s="703">
        <v>0</v>
      </c>
      <c r="EP28" s="703">
        <v>0</v>
      </c>
      <c r="EQ28" s="703">
        <v>0</v>
      </c>
      <c r="ER28" s="703">
        <v>0</v>
      </c>
      <c r="ES28" s="703">
        <v>0</v>
      </c>
      <c r="ET28" s="703">
        <v>0</v>
      </c>
      <c r="EU28" s="703">
        <v>0</v>
      </c>
      <c r="EV28" s="703">
        <v>0</v>
      </c>
      <c r="EW28" s="703">
        <v>0</v>
      </c>
      <c r="EX28" s="703"/>
      <c r="EY28" s="703">
        <f t="shared" si="10"/>
        <v>0</v>
      </c>
      <c r="EZ28" s="707"/>
    </row>
    <row r="29" spans="2:15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/>
      <c r="EY29" s="15">
        <f t="shared" si="10"/>
        <v>240.90000035000006</v>
      </c>
      <c r="EZ29" s="16"/>
    </row>
    <row r="30" spans="2:156" ht="16.5" x14ac:dyDescent="0.25">
      <c r="B30" s="694" t="s">
        <v>742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/>
      <c r="EY30" s="15">
        <f t="shared" si="10"/>
        <v>762.45629656999995</v>
      </c>
      <c r="EZ30" s="16"/>
    </row>
    <row r="31" spans="2:156" ht="18" x14ac:dyDescent="0.25">
      <c r="B31" s="694" t="s">
        <v>743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/>
      <c r="EY31" s="15">
        <f t="shared" si="10"/>
        <v>0</v>
      </c>
      <c r="EZ31" s="16"/>
    </row>
    <row r="32" spans="2:156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/>
      <c r="EY32" s="15">
        <f t="shared" si="10"/>
        <v>0</v>
      </c>
      <c r="EZ32" s="16"/>
    </row>
    <row r="33" spans="2:15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/>
      <c r="EY33" s="15">
        <f t="shared" si="10"/>
        <v>0</v>
      </c>
      <c r="EZ33" s="16"/>
    </row>
    <row r="34" spans="2:15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3">+D34</f>
        <v>0</v>
      </c>
      <c r="F34" s="15">
        <f t="shared" si="83"/>
        <v>0</v>
      </c>
      <c r="G34" s="15">
        <f t="shared" si="83"/>
        <v>0</v>
      </c>
      <c r="H34" s="15">
        <f t="shared" si="83"/>
        <v>0</v>
      </c>
      <c r="I34" s="15">
        <f t="shared" si="83"/>
        <v>0</v>
      </c>
      <c r="J34" s="15">
        <f t="shared" si="83"/>
        <v>0</v>
      </c>
      <c r="K34" s="15">
        <f t="shared" si="83"/>
        <v>0</v>
      </c>
      <c r="L34" s="15">
        <f t="shared" si="83"/>
        <v>0</v>
      </c>
      <c r="M34" s="15">
        <f t="shared" si="83"/>
        <v>0</v>
      </c>
      <c r="N34" s="15">
        <f t="shared" si="83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84">+R34</f>
        <v>0</v>
      </c>
      <c r="T34" s="15">
        <f t="shared" si="84"/>
        <v>0</v>
      </c>
      <c r="U34" s="15">
        <f t="shared" si="84"/>
        <v>0</v>
      </c>
      <c r="V34" s="15">
        <f t="shared" si="84"/>
        <v>0</v>
      </c>
      <c r="W34" s="15">
        <f t="shared" si="84"/>
        <v>0</v>
      </c>
      <c r="X34" s="15">
        <f t="shared" si="84"/>
        <v>0</v>
      </c>
      <c r="Y34" s="15">
        <f t="shared" si="84"/>
        <v>0</v>
      </c>
      <c r="Z34" s="15">
        <f t="shared" si="84"/>
        <v>0</v>
      </c>
      <c r="AA34" s="15">
        <f t="shared" si="84"/>
        <v>0</v>
      </c>
      <c r="AB34" s="15">
        <f t="shared" si="84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85">+AF34</f>
        <v>0</v>
      </c>
      <c r="AH34" s="15">
        <f t="shared" si="85"/>
        <v>0</v>
      </c>
      <c r="AI34" s="15">
        <f t="shared" si="85"/>
        <v>0</v>
      </c>
      <c r="AJ34" s="15">
        <f t="shared" si="85"/>
        <v>0</v>
      </c>
      <c r="AK34" s="15">
        <f t="shared" si="85"/>
        <v>0</v>
      </c>
      <c r="AL34" s="15">
        <f t="shared" si="85"/>
        <v>0</v>
      </c>
      <c r="AM34" s="15">
        <f t="shared" si="85"/>
        <v>0</v>
      </c>
      <c r="AN34" s="15">
        <f t="shared" si="85"/>
        <v>0</v>
      </c>
      <c r="AO34" s="15">
        <f t="shared" si="85"/>
        <v>0</v>
      </c>
      <c r="AP34" s="15">
        <f t="shared" si="85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6">+BH34</f>
        <v>0</v>
      </c>
      <c r="BJ34" s="15">
        <f t="shared" si="86"/>
        <v>0</v>
      </c>
      <c r="BK34" s="15">
        <f t="shared" si="86"/>
        <v>0</v>
      </c>
      <c r="BL34" s="15">
        <f t="shared" si="86"/>
        <v>0</v>
      </c>
      <c r="BM34" s="15">
        <f t="shared" si="86"/>
        <v>0</v>
      </c>
      <c r="BN34" s="15">
        <f t="shared" si="86"/>
        <v>0</v>
      </c>
      <c r="BO34" s="15">
        <f t="shared" si="86"/>
        <v>0</v>
      </c>
      <c r="BP34" s="15">
        <f t="shared" si="86"/>
        <v>0</v>
      </c>
      <c r="BQ34" s="15">
        <f t="shared" si="86"/>
        <v>0</v>
      </c>
      <c r="BR34" s="15">
        <f t="shared" si="86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7">+BV34</f>
        <v>0</v>
      </c>
      <c r="BX34" s="15">
        <f t="shared" si="87"/>
        <v>0</v>
      </c>
      <c r="BY34" s="15">
        <f t="shared" si="87"/>
        <v>0</v>
      </c>
      <c r="BZ34" s="15">
        <f t="shared" si="87"/>
        <v>0</v>
      </c>
      <c r="CA34" s="15">
        <f t="shared" si="87"/>
        <v>0</v>
      </c>
      <c r="CB34" s="15">
        <f t="shared" si="87"/>
        <v>0</v>
      </c>
      <c r="CC34" s="15">
        <f t="shared" si="87"/>
        <v>0</v>
      </c>
      <c r="CD34" s="15">
        <f t="shared" si="87"/>
        <v>0</v>
      </c>
      <c r="CE34" s="15">
        <f t="shared" si="87"/>
        <v>0</v>
      </c>
      <c r="CF34" s="15">
        <f t="shared" si="87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8">+CJ34</f>
        <v>0</v>
      </c>
      <c r="CL34" s="15">
        <f t="shared" si="88"/>
        <v>0</v>
      </c>
      <c r="CM34" s="15">
        <f t="shared" si="88"/>
        <v>0</v>
      </c>
      <c r="CN34" s="15">
        <f t="shared" si="88"/>
        <v>0</v>
      </c>
      <c r="CO34" s="15">
        <f t="shared" si="88"/>
        <v>0</v>
      </c>
      <c r="CP34" s="15">
        <f t="shared" si="88"/>
        <v>0</v>
      </c>
      <c r="CQ34" s="15">
        <f t="shared" si="88"/>
        <v>0</v>
      </c>
      <c r="CR34" s="15">
        <f t="shared" si="88"/>
        <v>0</v>
      </c>
      <c r="CS34" s="15">
        <f t="shared" si="88"/>
        <v>0</v>
      </c>
      <c r="CT34" s="15">
        <f t="shared" si="88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9">+CX34</f>
        <v>0</v>
      </c>
      <c r="CZ34" s="15">
        <f t="shared" si="89"/>
        <v>0</v>
      </c>
      <c r="DA34" s="15">
        <f t="shared" si="89"/>
        <v>0</v>
      </c>
      <c r="DB34" s="15">
        <f t="shared" si="89"/>
        <v>0</v>
      </c>
      <c r="DC34" s="15">
        <f t="shared" si="89"/>
        <v>0</v>
      </c>
      <c r="DD34" s="15">
        <f t="shared" si="89"/>
        <v>0</v>
      </c>
      <c r="DE34" s="15">
        <f t="shared" si="89"/>
        <v>0</v>
      </c>
      <c r="DF34" s="15">
        <f t="shared" si="89"/>
        <v>0</v>
      </c>
      <c r="DG34" s="15">
        <f t="shared" si="89"/>
        <v>0</v>
      </c>
      <c r="DH34" s="15">
        <f t="shared" si="89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0">+DZ34</f>
        <v>0</v>
      </c>
      <c r="EB34" s="15">
        <f t="shared" si="90"/>
        <v>0</v>
      </c>
      <c r="EC34" s="15">
        <f t="shared" si="90"/>
        <v>0</v>
      </c>
      <c r="ED34" s="15">
        <f t="shared" si="90"/>
        <v>0</v>
      </c>
      <c r="EE34" s="15">
        <f t="shared" si="90"/>
        <v>0</v>
      </c>
      <c r="EF34" s="15">
        <f t="shared" si="90"/>
        <v>0</v>
      </c>
      <c r="EG34" s="15">
        <f t="shared" si="90"/>
        <v>0</v>
      </c>
      <c r="EH34" s="15">
        <f t="shared" si="90"/>
        <v>0</v>
      </c>
      <c r="EI34" s="15">
        <f t="shared" si="90"/>
        <v>0</v>
      </c>
      <c r="EJ34" s="15">
        <f t="shared" si="90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1">+EK34</f>
        <v>0</v>
      </c>
      <c r="EO34" s="15">
        <f t="shared" si="91"/>
        <v>0</v>
      </c>
      <c r="EP34" s="15">
        <f t="shared" si="91"/>
        <v>0</v>
      </c>
      <c r="EQ34" s="15">
        <f t="shared" si="91"/>
        <v>0</v>
      </c>
      <c r="ER34" s="15">
        <f t="shared" si="91"/>
        <v>0</v>
      </c>
      <c r="ES34" s="15">
        <f t="shared" si="91"/>
        <v>0</v>
      </c>
      <c r="ET34" s="15">
        <f t="shared" si="91"/>
        <v>0</v>
      </c>
      <c r="EU34" s="15">
        <f t="shared" si="91"/>
        <v>0</v>
      </c>
      <c r="EV34" s="15">
        <f t="shared" ref="EV34" si="92">+ES34</f>
        <v>0</v>
      </c>
      <c r="EW34" s="15">
        <f t="shared" ref="EW34" si="93">+ET34</f>
        <v>0</v>
      </c>
      <c r="EX34" s="15"/>
      <c r="EY34" s="15">
        <f t="shared" si="10"/>
        <v>0</v>
      </c>
      <c r="EZ34" s="16"/>
    </row>
    <row r="35" spans="2:156" ht="15.75" x14ac:dyDescent="0.25">
      <c r="B35" s="690" t="s">
        <v>97</v>
      </c>
      <c r="C35" s="20">
        <f>+C36+C37</f>
        <v>201.91192982994897</v>
      </c>
      <c r="D35" s="20">
        <f t="shared" ref="D35:N35" si="94">+D36+D37</f>
        <v>380.88701014304547</v>
      </c>
      <c r="E35" s="20">
        <f t="shared" si="94"/>
        <v>17.947553764296117</v>
      </c>
      <c r="F35" s="20">
        <f t="shared" si="94"/>
        <v>70.177062799279639</v>
      </c>
      <c r="G35" s="20">
        <f t="shared" si="94"/>
        <v>204.29414384680157</v>
      </c>
      <c r="H35" s="20">
        <f t="shared" si="94"/>
        <v>68.876572078866644</v>
      </c>
      <c r="I35" s="20">
        <f t="shared" si="94"/>
        <v>258.34594316677953</v>
      </c>
      <c r="J35" s="20">
        <f t="shared" si="94"/>
        <v>104.16229552738722</v>
      </c>
      <c r="K35" s="20">
        <f t="shared" si="94"/>
        <v>225.01050038094803</v>
      </c>
      <c r="L35" s="20">
        <f t="shared" si="94"/>
        <v>820.64018603302873</v>
      </c>
      <c r="M35" s="20">
        <f t="shared" si="94"/>
        <v>435.22190887126669</v>
      </c>
      <c r="N35" s="20">
        <f t="shared" si="94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95">+R36+R37</f>
        <v>817.83031454565617</v>
      </c>
      <c r="S35" s="20">
        <f t="shared" si="95"/>
        <v>395.0479941358476</v>
      </c>
      <c r="T35" s="20">
        <f t="shared" si="95"/>
        <v>302.12049922321836</v>
      </c>
      <c r="U35" s="20">
        <f t="shared" si="95"/>
        <v>416.07105622355459</v>
      </c>
      <c r="V35" s="20">
        <f t="shared" si="95"/>
        <v>374.12283738080629</v>
      </c>
      <c r="W35" s="20">
        <f t="shared" si="95"/>
        <v>123.33580974922802</v>
      </c>
      <c r="X35" s="20">
        <f t="shared" si="95"/>
        <v>125.82880673842061</v>
      </c>
      <c r="Y35" s="20">
        <f t="shared" si="95"/>
        <v>211.66192297013555</v>
      </c>
      <c r="Z35" s="20">
        <f t="shared" si="95"/>
        <v>352.50754255030131</v>
      </c>
      <c r="AA35" s="20">
        <f t="shared" si="95"/>
        <v>339.38357712179021</v>
      </c>
      <c r="AB35" s="20">
        <f t="shared" si="95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96">+AG36+AG37</f>
        <v>1017.55800297</v>
      </c>
      <c r="AH35" s="20">
        <f t="shared" si="96"/>
        <v>376.42880833169608</v>
      </c>
      <c r="AI35" s="20">
        <f t="shared" si="96"/>
        <v>-60.236638513707724</v>
      </c>
      <c r="AJ35" s="20">
        <f t="shared" si="96"/>
        <v>4.5394995402278937</v>
      </c>
      <c r="AK35" s="20">
        <f t="shared" si="96"/>
        <v>-80.283815566229137</v>
      </c>
      <c r="AL35" s="20">
        <f t="shared" si="96"/>
        <v>40.176307158178759</v>
      </c>
      <c r="AM35" s="20">
        <f t="shared" si="96"/>
        <v>90.812342368376889</v>
      </c>
      <c r="AN35" s="20">
        <f t="shared" si="96"/>
        <v>415.31347725092525</v>
      </c>
      <c r="AO35" s="20">
        <f t="shared" si="96"/>
        <v>581.22191857604855</v>
      </c>
      <c r="AP35" s="20">
        <f t="shared" si="96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97">+AU36+AU37</f>
        <v>1019.3755376030016</v>
      </c>
      <c r="AV35" s="20">
        <f t="shared" si="97"/>
        <v>1229.9125841342561</v>
      </c>
      <c r="AW35" s="20">
        <f t="shared" si="97"/>
        <v>885.89100342884365</v>
      </c>
      <c r="AX35" s="20">
        <f t="shared" si="97"/>
        <v>1261.6516494849186</v>
      </c>
      <c r="AY35" s="20">
        <f t="shared" si="97"/>
        <v>126.54056933699448</v>
      </c>
      <c r="AZ35" s="20">
        <f t="shared" si="97"/>
        <v>1410.4389282532723</v>
      </c>
      <c r="BA35" s="20">
        <f t="shared" si="97"/>
        <v>1617.2461475</v>
      </c>
      <c r="BB35" s="20">
        <f t="shared" si="97"/>
        <v>680.57580304999965</v>
      </c>
      <c r="BC35" s="20">
        <f t="shared" si="97"/>
        <v>546.13866748999953</v>
      </c>
      <c r="BD35" s="20">
        <f t="shared" si="97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8">+BH36+BH37</f>
        <v>1066.2542874304006</v>
      </c>
      <c r="BI35" s="20">
        <f t="shared" si="98"/>
        <v>1252.5089904169999</v>
      </c>
      <c r="BJ35" s="20">
        <f t="shared" si="98"/>
        <v>243.04338774259998</v>
      </c>
      <c r="BK35" s="20">
        <f t="shared" si="98"/>
        <v>405.71696526460011</v>
      </c>
      <c r="BL35" s="20">
        <f t="shared" si="98"/>
        <v>-30.531925886400053</v>
      </c>
      <c r="BM35" s="20">
        <f t="shared" si="98"/>
        <v>3.7693826634001084</v>
      </c>
      <c r="BN35" s="20">
        <f t="shared" si="98"/>
        <v>86.90601305780001</v>
      </c>
      <c r="BO35" s="20">
        <f t="shared" si="98"/>
        <v>97.483724626600065</v>
      </c>
      <c r="BP35" s="20">
        <f t="shared" si="98"/>
        <v>460.51231001579998</v>
      </c>
      <c r="BQ35" s="20">
        <f t="shared" si="98"/>
        <v>15.831584930199995</v>
      </c>
      <c r="BR35" s="20">
        <f t="shared" si="98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9">+BV36+BV37</f>
        <v>-272.04571519440003</v>
      </c>
      <c r="BW35" s="20">
        <f t="shared" si="99"/>
        <v>14.588046818399896</v>
      </c>
      <c r="BX35" s="20">
        <f t="shared" si="99"/>
        <v>-188.62905059920007</v>
      </c>
      <c r="BY35" s="20">
        <f t="shared" si="99"/>
        <v>86.195694589199945</v>
      </c>
      <c r="BZ35" s="20">
        <f t="shared" si="99"/>
        <v>577.38285548900001</v>
      </c>
      <c r="CA35" s="20">
        <f t="shared" si="99"/>
        <v>-162.85936884180006</v>
      </c>
      <c r="CB35" s="20">
        <f t="shared" si="99"/>
        <v>-62.767933298600042</v>
      </c>
      <c r="CC35" s="20">
        <f t="shared" si="99"/>
        <v>-187.86662878520002</v>
      </c>
      <c r="CD35" s="20">
        <f t="shared" si="99"/>
        <v>97.789087350600028</v>
      </c>
      <c r="CE35" s="20">
        <f t="shared" si="99"/>
        <v>307.75848327840004</v>
      </c>
      <c r="CF35" s="20">
        <f t="shared" si="99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0">+CJ36+CJ37</f>
        <v>118.704760986</v>
      </c>
      <c r="CK35" s="20">
        <f t="shared" si="100"/>
        <v>1611.1012406581995</v>
      </c>
      <c r="CL35" s="20">
        <f t="shared" si="100"/>
        <v>-1176.8449367198</v>
      </c>
      <c r="CM35" s="20">
        <f t="shared" si="100"/>
        <v>-97.911981010800119</v>
      </c>
      <c r="CN35" s="20">
        <f t="shared" si="100"/>
        <v>338.91246745479975</v>
      </c>
      <c r="CO35" s="20">
        <f t="shared" si="100"/>
        <v>29.824642479199973</v>
      </c>
      <c r="CP35" s="20">
        <f t="shared" si="100"/>
        <v>4.497254977799912</v>
      </c>
      <c r="CQ35" s="20">
        <f t="shared" si="100"/>
        <v>928.99577851000015</v>
      </c>
      <c r="CR35" s="20">
        <f t="shared" si="100"/>
        <v>-33.301210483529246</v>
      </c>
      <c r="CS35" s="20">
        <f t="shared" si="100"/>
        <v>11.160508241739663</v>
      </c>
      <c r="CT35" s="20">
        <f t="shared" si="100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1">+CX36+CX37</f>
        <v>737.13576219392291</v>
      </c>
      <c r="CY35" s="20">
        <f t="shared" si="101"/>
        <v>69.223775529471851</v>
      </c>
      <c r="CZ35" s="20">
        <f t="shared" si="101"/>
        <v>165.58528082021689</v>
      </c>
      <c r="DA35" s="20">
        <f t="shared" si="101"/>
        <v>174.787130807876</v>
      </c>
      <c r="DB35" s="20">
        <f t="shared" si="101"/>
        <v>677.39931495203041</v>
      </c>
      <c r="DC35" s="20">
        <f t="shared" si="101"/>
        <v>124.06818476284832</v>
      </c>
      <c r="DD35" s="20">
        <f t="shared" si="101"/>
        <v>134.87979358272122</v>
      </c>
      <c r="DE35" s="20">
        <f t="shared" si="101"/>
        <v>377.61647247101303</v>
      </c>
      <c r="DF35" s="20">
        <f t="shared" si="101"/>
        <v>98.165246388663491</v>
      </c>
      <c r="DG35" s="20">
        <f t="shared" si="101"/>
        <v>514.24494711275725</v>
      </c>
      <c r="DH35" s="20">
        <f t="shared" si="101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02">+DL36+DL37</f>
        <v>42.069621176397959</v>
      </c>
      <c r="DM35" s="20">
        <f t="shared" si="102"/>
        <v>-4.0261993764247563</v>
      </c>
      <c r="DN35" s="20">
        <f t="shared" si="102"/>
        <v>371.05378604217867</v>
      </c>
      <c r="DO35" s="20">
        <f t="shared" si="102"/>
        <v>146.3817601698193</v>
      </c>
      <c r="DP35" s="20">
        <f t="shared" si="102"/>
        <v>415.54586130575626</v>
      </c>
      <c r="DQ35" s="20">
        <f t="shared" si="102"/>
        <v>402.51063120766105</v>
      </c>
      <c r="DR35" s="20">
        <f t="shared" si="102"/>
        <v>182.8367198256916</v>
      </c>
      <c r="DS35" s="20">
        <f t="shared" si="102"/>
        <v>-17.10097310405067</v>
      </c>
      <c r="DT35" s="20">
        <f t="shared" si="102"/>
        <v>-286.7183122779989</v>
      </c>
      <c r="DU35" s="20">
        <f t="shared" si="102"/>
        <v>164.17614928656698</v>
      </c>
      <c r="DV35" s="20">
        <f t="shared" si="102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03">+DZ36+DZ37</f>
        <v>-67.617515124621264</v>
      </c>
      <c r="EA35" s="20">
        <f t="shared" si="103"/>
        <v>234.5827855654845</v>
      </c>
      <c r="EB35" s="20">
        <f t="shared" si="103"/>
        <v>-60.373942565687209</v>
      </c>
      <c r="EC35" s="20">
        <f t="shared" si="103"/>
        <v>500.17926630039835</v>
      </c>
      <c r="ED35" s="20">
        <f t="shared" si="103"/>
        <v>-114.69472699265127</v>
      </c>
      <c r="EE35" s="20">
        <f t="shared" si="103"/>
        <v>55.261135114124002</v>
      </c>
      <c r="EF35" s="20">
        <f t="shared" si="103"/>
        <v>305.58868876113013</v>
      </c>
      <c r="EG35" s="20">
        <f t="shared" si="103"/>
        <v>425.33818986801896</v>
      </c>
      <c r="EH35" s="20">
        <f t="shared" si="103"/>
        <v>199.37158950952625</v>
      </c>
      <c r="EI35" s="20">
        <f t="shared" si="103"/>
        <v>792.30603796155333</v>
      </c>
      <c r="EJ35" s="20">
        <f t="shared" si="103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04">+EN36+EN37</f>
        <v>211.93440343186904</v>
      </c>
      <c r="EO35" s="20">
        <f t="shared" si="104"/>
        <v>685.67864737703417</v>
      </c>
      <c r="EP35" s="20">
        <f t="shared" si="104"/>
        <v>56.377500558153656</v>
      </c>
      <c r="EQ35" s="20">
        <f t="shared" si="104"/>
        <v>34.298409037858846</v>
      </c>
      <c r="ER35" s="20">
        <f t="shared" si="104"/>
        <v>18.653145766088443</v>
      </c>
      <c r="ES35" s="20">
        <f t="shared" si="104"/>
        <v>449.60855415048104</v>
      </c>
      <c r="ET35" s="20">
        <f t="shared" si="104"/>
        <v>65.555022880089297</v>
      </c>
      <c r="EU35" s="20">
        <f t="shared" si="104"/>
        <v>93.093652918687667</v>
      </c>
      <c r="EV35" s="20">
        <f t="shared" ref="EV35:EW35" si="105">+EV36+EV37</f>
        <v>758.16839705819029</v>
      </c>
      <c r="EW35" s="20">
        <f t="shared" si="105"/>
        <v>6.7178348909934513</v>
      </c>
      <c r="EX35" s="20"/>
      <c r="EY35" s="20">
        <f t="shared" si="10"/>
        <v>2492.7972406327231</v>
      </c>
      <c r="EZ35" s="574"/>
    </row>
    <row r="36" spans="2:156" x14ac:dyDescent="0.25">
      <c r="B36" s="691" t="s">
        <v>697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131.27597106498837</v>
      </c>
      <c r="EV36" s="15">
        <v>631.00749733738849</v>
      </c>
      <c r="EW36" s="15">
        <v>46.832485099431089</v>
      </c>
      <c r="EX36" s="15"/>
      <c r="EY36" s="15">
        <f t="shared" si="10"/>
        <v>2934.1747408892734</v>
      </c>
      <c r="EZ36" s="16"/>
    </row>
    <row r="37" spans="2:15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/>
      <c r="EY37" s="15">
        <f t="shared" si="10"/>
        <v>-441.37750025655004</v>
      </c>
      <c r="EZ37" s="16"/>
    </row>
    <row r="38" spans="2:156" ht="15.75" x14ac:dyDescent="0.25">
      <c r="B38" s="690" t="s">
        <v>40</v>
      </c>
      <c r="C38" s="20">
        <f>+C39+C41+C42+C43</f>
        <v>-331.12188536579686</v>
      </c>
      <c r="D38" s="20">
        <f t="shared" ref="D38:N38" si="106">+D39+D41+D42+D43</f>
        <v>441.40232093514533</v>
      </c>
      <c r="E38" s="20">
        <f t="shared" si="106"/>
        <v>444.22664075849735</v>
      </c>
      <c r="F38" s="20">
        <f t="shared" si="106"/>
        <v>228.63821779980427</v>
      </c>
      <c r="G38" s="20">
        <f t="shared" si="106"/>
        <v>-19.972568585447505</v>
      </c>
      <c r="H38" s="20">
        <f t="shared" si="106"/>
        <v>248.17599735612657</v>
      </c>
      <c r="I38" s="20">
        <f t="shared" si="106"/>
        <v>41.011890871167225</v>
      </c>
      <c r="J38" s="20">
        <f t="shared" si="106"/>
        <v>517.79009872687197</v>
      </c>
      <c r="K38" s="20">
        <f t="shared" si="106"/>
        <v>389.08855520496206</v>
      </c>
      <c r="L38" s="20">
        <f t="shared" si="106"/>
        <v>438.4098364961082</v>
      </c>
      <c r="M38" s="20">
        <f t="shared" si="106"/>
        <v>246.22424509721793</v>
      </c>
      <c r="N38" s="20">
        <f t="shared" si="106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07">+R39+R41+R42+R43</f>
        <v>487.47866816294845</v>
      </c>
      <c r="S38" s="20">
        <f t="shared" ref="S38" si="108">+S39+S41+S42+S43</f>
        <v>408.88394441999566</v>
      </c>
      <c r="T38" s="20">
        <f t="shared" ref="T38" si="109">+T39+T41+T42+T43</f>
        <v>470.39812900182073</v>
      </c>
      <c r="U38" s="20">
        <f t="shared" ref="U38" si="110">+U39+U41+U42+U43</f>
        <v>306.79381741630476</v>
      </c>
      <c r="V38" s="20">
        <f t="shared" ref="V38" si="111">+V39+V41+V42+V43</f>
        <v>-477.78471282485589</v>
      </c>
      <c r="W38" s="20">
        <f t="shared" ref="W38" si="112">+W39+W41+W42+W43</f>
        <v>698.48236427969971</v>
      </c>
      <c r="X38" s="20">
        <f t="shared" ref="X38" si="113">+X39+X41+X42+X43</f>
        <v>143.1730996952588</v>
      </c>
      <c r="Y38" s="20">
        <f t="shared" ref="Y38" si="114">+Y39+Y41+Y42+Y43</f>
        <v>1255.4078516744908</v>
      </c>
      <c r="Z38" s="20">
        <f t="shared" ref="Z38" si="115">+Z39+Z41+Z42+Z43</f>
        <v>397.8217546444734</v>
      </c>
      <c r="AA38" s="20">
        <f t="shared" ref="AA38" si="116">+AA39+AA41+AA42+AA43</f>
        <v>617.08818458698704</v>
      </c>
      <c r="AB38" s="20">
        <f t="shared" ref="AB38" si="117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18">+AF39+AF41+AF42+AF43</f>
        <v>-412.99391927681751</v>
      </c>
      <c r="AG38" s="20">
        <f t="shared" ref="AG38" si="119">+AG39+AG41+AG42+AG43</f>
        <v>-1.8148953839058635</v>
      </c>
      <c r="AH38" s="20">
        <f t="shared" ref="AH38" si="120">+AH39+AH41+AH42+AH43</f>
        <v>-268.402899455571</v>
      </c>
      <c r="AI38" s="20">
        <f t="shared" ref="AI38" si="121">+AI39+AI41+AI42+AI43</f>
        <v>167.31651312903512</v>
      </c>
      <c r="AJ38" s="20">
        <f t="shared" ref="AJ38" si="122">+AJ39+AJ41+AJ42+AJ43</f>
        <v>232.15517462339784</v>
      </c>
      <c r="AK38" s="20">
        <f t="shared" ref="AK38" si="123">+AK39+AK41+AK42+AK43</f>
        <v>-73.012773700366211</v>
      </c>
      <c r="AL38" s="20">
        <f t="shared" ref="AL38" si="124">+AL39+AL41+AL42+AL43</f>
        <v>108.69025190239245</v>
      </c>
      <c r="AM38" s="20">
        <f t="shared" ref="AM38" si="125">+AM39+AM41+AM42+AM43</f>
        <v>344.86808428995602</v>
      </c>
      <c r="AN38" s="20">
        <f t="shared" ref="AN38" si="126">+AN39+AN41+AN42+AN43</f>
        <v>421.20943457102737</v>
      </c>
      <c r="AO38" s="20">
        <f t="shared" ref="AO38" si="127">+AO39+AO41+AO42+AO43</f>
        <v>252.01792006560242</v>
      </c>
      <c r="AP38" s="20">
        <f t="shared" ref="AP38" si="128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9">+AT39+AT41+AT42+AT43</f>
        <v>-174.31720907360832</v>
      </c>
      <c r="AU38" s="20">
        <f t="shared" ref="AU38" si="130">+AU39+AU41+AU42+AU43</f>
        <v>291.67714315177165</v>
      </c>
      <c r="AV38" s="20">
        <f t="shared" ref="AV38" si="131">+AV39+AV41+AV42+AV43</f>
        <v>-36.702509700250175</v>
      </c>
      <c r="AW38" s="20">
        <f t="shared" ref="AW38" si="132">+AW39+AW41+AW42+AW43</f>
        <v>76.013770840601708</v>
      </c>
      <c r="AX38" s="20">
        <f t="shared" ref="AX38" si="133">+AX39+AX41+AX42+AX43</f>
        <v>-374.3902305831075</v>
      </c>
      <c r="AY38" s="20">
        <f t="shared" ref="AY38" si="134">+AY39+AY41+AY42+AY43</f>
        <v>-84.291449433269534</v>
      </c>
      <c r="AZ38" s="20">
        <f t="shared" ref="AZ38" si="135">+AZ39+AZ41+AZ42+AZ43</f>
        <v>-186.41750163519316</v>
      </c>
      <c r="BA38" s="20">
        <f t="shared" ref="BA38" si="136">+BA39+BA41+BA42+BA43</f>
        <v>-61.456546083584769</v>
      </c>
      <c r="BB38" s="20">
        <f t="shared" ref="BB38" si="137">+BB39+BB41+BB42+BB43</f>
        <v>-247.31222078209686</v>
      </c>
      <c r="BC38" s="20">
        <f t="shared" ref="BC38" si="138">+BC39+BC41+BC42+BC43</f>
        <v>743.51568663626381</v>
      </c>
      <c r="BD38" s="20">
        <f t="shared" ref="BD38" si="139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40">+BH39+BH41+BH42+BH43</f>
        <v>109.37284627248121</v>
      </c>
      <c r="BI38" s="20">
        <f t="shared" ref="BI38" si="141">+BI39+BI41+BI42+BI43</f>
        <v>-4.3618342364923848</v>
      </c>
      <c r="BJ38" s="20">
        <f t="shared" ref="BJ38" si="142">+BJ39+BJ41+BJ42+BJ43</f>
        <v>-118.93809390947536</v>
      </c>
      <c r="BK38" s="20">
        <f t="shared" ref="BK38" si="143">+BK39+BK41+BK42+BK43</f>
        <v>1368.9354497859183</v>
      </c>
      <c r="BL38" s="20">
        <f t="shared" ref="BL38" si="144">+BL39+BL41+BL42+BL43</f>
        <v>773.57834277952225</v>
      </c>
      <c r="BM38" s="20">
        <f t="shared" ref="BM38" si="145">+BM39+BM41+BM42+BM43</f>
        <v>-347.42147795198133</v>
      </c>
      <c r="BN38" s="20">
        <f t="shared" ref="BN38" si="146">+BN39+BN41+BN42+BN43</f>
        <v>116.43314921458757</v>
      </c>
      <c r="BO38" s="20">
        <f t="shared" ref="BO38" si="147">+BO39+BO41+BO42+BO43</f>
        <v>533.59948819642022</v>
      </c>
      <c r="BP38" s="20">
        <f t="shared" ref="BP38" si="148">+BP39+BP41+BP42+BP43</f>
        <v>-542.93405248580768</v>
      </c>
      <c r="BQ38" s="20">
        <f t="shared" ref="BQ38" si="149">+BQ39+BQ41+BQ42+BQ43</f>
        <v>-408.51083909604017</v>
      </c>
      <c r="BR38" s="20">
        <f t="shared" ref="BR38" si="150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51">+BV39+BV41+BV42+BV43</f>
        <v>-200.87124090679453</v>
      </c>
      <c r="BW38" s="20">
        <f t="shared" ref="BW38" si="152">+BW39+BW41+BW42+BW43</f>
        <v>388.14695784960202</v>
      </c>
      <c r="BX38" s="20">
        <f t="shared" ref="BX38" si="153">+BX39+BX41+BX42+BX43</f>
        <v>443.30437675100234</v>
      </c>
      <c r="BY38" s="20">
        <f t="shared" ref="BY38" si="154">+BY39+BY41+BY42+BY43</f>
        <v>318.18179897385642</v>
      </c>
      <c r="BZ38" s="20">
        <f t="shared" ref="BZ38" si="155">+BZ39+BZ41+BZ42+BZ43</f>
        <v>282.93679766369263</v>
      </c>
      <c r="CA38" s="20">
        <f t="shared" ref="CA38" si="156">+CA39+CA41+CA42+CA43</f>
        <v>-272.11384328856417</v>
      </c>
      <c r="CB38" s="20">
        <f t="shared" ref="CB38" si="157">+CB39+CB41+CB42+CB43</f>
        <v>396.33875779541677</v>
      </c>
      <c r="CC38" s="20">
        <f t="shared" ref="CC38" si="158">+CC39+CC41+CC42+CC43</f>
        <v>11.525926108745654</v>
      </c>
      <c r="CD38" s="20">
        <f t="shared" ref="CD38" si="159">+CD39+CD41+CD42+CD43</f>
        <v>353.87403747006761</v>
      </c>
      <c r="CE38" s="20">
        <f t="shared" ref="CE38" si="160">+CE39+CE41+CE42+CE43</f>
        <v>-130.64621377436055</v>
      </c>
      <c r="CF38" s="20">
        <f t="shared" ref="CF38" si="161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62">+CJ39+CJ41+CJ42+CJ43</f>
        <v>-428.28837457729946</v>
      </c>
      <c r="CK38" s="20">
        <f t="shared" ref="CK38" si="163">+CK39+CK41+CK42+CK43</f>
        <v>549.32036262175291</v>
      </c>
      <c r="CL38" s="20">
        <f t="shared" ref="CL38" si="164">+CL39+CL41+CL42+CL43</f>
        <v>-56.372137746712163</v>
      </c>
      <c r="CM38" s="20">
        <f t="shared" ref="CM38" si="165">+CM39+CM41+CM42+CM43</f>
        <v>333.63673193170257</v>
      </c>
      <c r="CN38" s="20">
        <f t="shared" ref="CN38" si="166">+CN39+CN41+CN42+CN43</f>
        <v>200.52150952590216</v>
      </c>
      <c r="CO38" s="20">
        <f t="shared" ref="CO38" si="167">+CO39+CO41+CO42+CO43</f>
        <v>-326.68100294770352</v>
      </c>
      <c r="CP38" s="20">
        <f t="shared" ref="CP38" si="168">+CP39+CP41+CP42+CP43</f>
        <v>372.80567207489764</v>
      </c>
      <c r="CQ38" s="20">
        <f t="shared" ref="CQ38" si="169">+CQ39+CQ41+CQ42+CQ43</f>
        <v>515.26976363500341</v>
      </c>
      <c r="CR38" s="20">
        <f t="shared" ref="CR38" si="170">+CR39+CR41+CR42+CR43</f>
        <v>-813.1620972576842</v>
      </c>
      <c r="CS38" s="20">
        <f t="shared" ref="CS38" si="171">+CS39+CS41+CS42+CS43</f>
        <v>-223.79628304652192</v>
      </c>
      <c r="CT38" s="20">
        <f t="shared" ref="CT38" si="172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73">+CX39+CX41+CX42+CX43</f>
        <v>-501.65861118543523</v>
      </c>
      <c r="CY38" s="20">
        <f t="shared" ref="CY38" si="174">+CY39+CY41+CY42+CY43</f>
        <v>360.0706549460221</v>
      </c>
      <c r="CZ38" s="20">
        <f t="shared" ref="CZ38" si="175">+CZ39+CZ41+CZ42+CZ43</f>
        <v>1311.4535741755185</v>
      </c>
      <c r="DA38" s="20">
        <f t="shared" ref="DA38" si="176">+DA39+DA41+DA42+DA43</f>
        <v>720.1992709412059</v>
      </c>
      <c r="DB38" s="20">
        <f t="shared" ref="DB38" si="177">+DB39+DB41+DB42+DB43</f>
        <v>499.48044906850123</v>
      </c>
      <c r="DC38" s="20">
        <f t="shared" ref="DC38" si="178">+DC39+DC41+DC42+DC43</f>
        <v>556.41106440059889</v>
      </c>
      <c r="DD38" s="20">
        <f t="shared" ref="DD38" si="179">+DD39+DD41+DD42+DD43</f>
        <v>-213.82767223502736</v>
      </c>
      <c r="DE38" s="20">
        <f t="shared" ref="DE38" si="180">+DE39+DE41+DE42+DE43</f>
        <v>-36.066474099304294</v>
      </c>
      <c r="DF38" s="20">
        <f t="shared" ref="DF38" si="181">+DF39+DF41+DF42+DF43</f>
        <v>-958.90668921218798</v>
      </c>
      <c r="DG38" s="20">
        <f t="shared" ref="DG38" si="182">+DG39+DG41+DG42+DG43</f>
        <v>-124.82405573766937</v>
      </c>
      <c r="DH38" s="20">
        <f t="shared" ref="DH38" si="183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84">+DL39+DL41+DL42+DL43</f>
        <v>178.21514688822805</v>
      </c>
      <c r="DM38" s="20">
        <f t="shared" ref="DM38" si="185">+DM39+DM41+DM42+DM43</f>
        <v>15.107049200429572</v>
      </c>
      <c r="DN38" s="20">
        <f t="shared" ref="DN38" si="186">+DN39+DN41+DN42+DN43</f>
        <v>-257.55679924189769</v>
      </c>
      <c r="DO38" s="20">
        <f t="shared" ref="DO38" si="187">+DO39+DO41+DO42+DO43</f>
        <v>-95.67910419713948</v>
      </c>
      <c r="DP38" s="20">
        <f t="shared" ref="DP38" si="188">+DP39+DP41+DP42+DP43</f>
        <v>280.79831228656633</v>
      </c>
      <c r="DQ38" s="20">
        <f t="shared" ref="DQ38" si="189">+DQ39+DQ41+DQ42+DQ43</f>
        <v>-32.575385232587678</v>
      </c>
      <c r="DR38" s="20">
        <f t="shared" ref="DR38" si="190">+DR39+DR41+DR42+DR43</f>
        <v>320.25107029744163</v>
      </c>
      <c r="DS38" s="20">
        <f t="shared" ref="DS38" si="191">+DS39+DS41+DS42+DS43</f>
        <v>-495.68140146259771</v>
      </c>
      <c r="DT38" s="20">
        <f t="shared" ref="DT38" si="192">+DT39+DT41+DT42+DT43</f>
        <v>183.24454961359521</v>
      </c>
      <c r="DU38" s="20">
        <f t="shared" ref="DU38" si="193">+DU39+DU41+DU42+DU43</f>
        <v>-37.625123415101157</v>
      </c>
      <c r="DV38" s="20">
        <f t="shared" ref="DV38" si="194">+DV39+DV41+DV42+DV43</f>
        <v>832.1377059646851</v>
      </c>
      <c r="DW38" s="20">
        <f t="shared" si="8"/>
        <v>1508.4589859045</v>
      </c>
      <c r="DX38" s="574"/>
      <c r="DY38" s="20">
        <f>+DY39+DY41+DY42+DY43</f>
        <v>-219.48020415485757</v>
      </c>
      <c r="DZ38" s="20">
        <f t="shared" ref="DZ38" si="195">+DZ39+DZ41+DZ42+DZ43</f>
        <v>309.68636367118313</v>
      </c>
      <c r="EA38" s="20">
        <f t="shared" ref="EA38" si="196">+EA39+EA41+EA42+EA43</f>
        <v>-207.964023453122</v>
      </c>
      <c r="EB38" s="20">
        <f t="shared" ref="EB38" si="197">+EB39+EB41+EB42+EB43</f>
        <v>454.498974303159</v>
      </c>
      <c r="EC38" s="20">
        <f t="shared" ref="EC38" si="198">+EC39+EC41+EC42+EC43</f>
        <v>-297.12437140104549</v>
      </c>
      <c r="ED38" s="20">
        <f t="shared" ref="ED38" si="199">+ED39+ED41+ED42+ED43</f>
        <v>198.15102757191102</v>
      </c>
      <c r="EE38" s="20">
        <f t="shared" ref="EE38" si="200">+EE39+EE41+EE42+EE43</f>
        <v>-10.266879472085975</v>
      </c>
      <c r="EF38" s="20">
        <f t="shared" ref="EF38" si="201">+EF39+EF41+EF42+EF43</f>
        <v>115.65068333638612</v>
      </c>
      <c r="EG38" s="20">
        <f t="shared" ref="EG38" si="202">+EG39+EG41+EG42+EG43</f>
        <v>-151.50173217222488</v>
      </c>
      <c r="EH38" s="20">
        <f t="shared" ref="EH38" si="203">+EH39+EH41+EH42+EH43</f>
        <v>-157.44422380059382</v>
      </c>
      <c r="EI38" s="20">
        <f t="shared" ref="EI38" si="204">+EI39+EI41+EI42+EI43</f>
        <v>283.24281521415583</v>
      </c>
      <c r="EJ38" s="20">
        <f t="shared" ref="EJ38" si="205">+EJ39+EJ41+EJ42+EJ43</f>
        <v>-246.74731727106237</v>
      </c>
      <c r="EK38" s="20">
        <f t="shared" si="9"/>
        <v>70.701112371803021</v>
      </c>
      <c r="EL38" s="574"/>
      <c r="EM38" s="20">
        <f>+EM39+EM41+EM42+EM43</f>
        <v>-19.342341900654588</v>
      </c>
      <c r="EN38" s="20">
        <f t="shared" ref="EN38" si="206">+EN39+EN41+EN42+EN43</f>
        <v>1021.010439451934</v>
      </c>
      <c r="EO38" s="20">
        <f t="shared" ref="EO38" si="207">+EO39+EO41+EO42+EO43</f>
        <v>-302.12367993531382</v>
      </c>
      <c r="EP38" s="20">
        <f t="shared" ref="EP38" si="208">+EP39+EP41+EP42+EP43</f>
        <v>45.778822786733826</v>
      </c>
      <c r="EQ38" s="20">
        <f t="shared" ref="EQ38" si="209">+EQ39+EQ41+EQ42+EQ43</f>
        <v>350.91702223615437</v>
      </c>
      <c r="ER38" s="20">
        <f t="shared" ref="ER38" si="210">+ER39+ER41+ER42+ER43</f>
        <v>367.36380818219629</v>
      </c>
      <c r="ES38" s="20">
        <f t="shared" ref="ES38" si="211">+ES39+ES41+ES42+ES43</f>
        <v>322.55953609003313</v>
      </c>
      <c r="ET38" s="20">
        <f t="shared" ref="ET38" si="212">+ET39+ET41+ET42+ET43</f>
        <v>198.00821445742977</v>
      </c>
      <c r="EU38" s="20">
        <f t="shared" ref="EU38:EW38" si="213">+EU39+EU41+EU42+EU43</f>
        <v>228.38461684635519</v>
      </c>
      <c r="EV38" s="20">
        <f t="shared" si="213"/>
        <v>273.63179942711014</v>
      </c>
      <c r="EW38" s="20">
        <f t="shared" si="213"/>
        <v>1393.2987015722028</v>
      </c>
      <c r="EX38" s="20"/>
      <c r="EY38" s="20">
        <f t="shared" si="10"/>
        <v>3879.4869392141818</v>
      </c>
      <c r="EZ38" s="574"/>
    </row>
    <row r="39" spans="2:156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-204.16732615485762</v>
      </c>
      <c r="DZ39" s="15">
        <v>367.69449232118291</v>
      </c>
      <c r="EA39" s="15">
        <v>-182.81274645312195</v>
      </c>
      <c r="EB39" s="15">
        <v>464.339482943159</v>
      </c>
      <c r="EC39" s="15">
        <v>-296.43611308104551</v>
      </c>
      <c r="ED39" s="15">
        <v>231.80094511191095</v>
      </c>
      <c r="EE39" s="15">
        <v>25.269855867914089</v>
      </c>
      <c r="EF39" s="15">
        <v>104.98388134638616</v>
      </c>
      <c r="EG39" s="15">
        <v>-111.34714450222481</v>
      </c>
      <c r="EH39" s="15">
        <v>-150.34248980059374</v>
      </c>
      <c r="EI39" s="15">
        <v>88.648860764155515</v>
      </c>
      <c r="EJ39" s="15">
        <v>-231.9015282710624</v>
      </c>
      <c r="EK39" s="15">
        <f t="shared" si="9"/>
        <v>105.73017009180259</v>
      </c>
      <c r="EL39" s="16"/>
      <c r="EM39" s="15">
        <v>-87.098997900654609</v>
      </c>
      <c r="EN39" s="15">
        <v>749.57227172193359</v>
      </c>
      <c r="EO39" s="15">
        <v>-263.7685059353139</v>
      </c>
      <c r="EP39" s="15">
        <v>181.89633531673422</v>
      </c>
      <c r="EQ39" s="15">
        <v>263.16495923615429</v>
      </c>
      <c r="ER39" s="15">
        <v>330.65841618219599</v>
      </c>
      <c r="ES39" s="15">
        <v>193.04352009003284</v>
      </c>
      <c r="ET39" s="15">
        <v>81.63967576742894</v>
      </c>
      <c r="EU39" s="15">
        <v>112.62499884635581</v>
      </c>
      <c r="EV39" s="15">
        <v>152.2457044271103</v>
      </c>
      <c r="EW39" s="15">
        <v>1105.8217085722026</v>
      </c>
      <c r="EX39" s="15"/>
      <c r="EY39" s="15">
        <f t="shared" si="10"/>
        <v>2819.8000863241805</v>
      </c>
      <c r="EZ39" s="16"/>
    </row>
    <row r="40" spans="2:156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6.7547597634784324</v>
      </c>
      <c r="DZ40" s="15">
        <v>55.817441369516018</v>
      </c>
      <c r="EA40" s="15">
        <v>-358.29160112978877</v>
      </c>
      <c r="EB40" s="15">
        <v>179.9515311864921</v>
      </c>
      <c r="EC40" s="15">
        <v>-8.435552437712488</v>
      </c>
      <c r="ED40" s="15">
        <v>-36.382379674756066</v>
      </c>
      <c r="EE40" s="15">
        <v>-120.16766288875439</v>
      </c>
      <c r="EF40" s="15">
        <v>-55.377199570279146</v>
      </c>
      <c r="EG40" s="15">
        <v>26.900653441108631</v>
      </c>
      <c r="EH40" s="15">
        <v>-134.22100145059289</v>
      </c>
      <c r="EI40" s="15">
        <v>-23.596492125179452</v>
      </c>
      <c r="EJ40" s="15">
        <v>86.454402072271023</v>
      </c>
      <c r="EK40" s="15">
        <f t="shared" si="9"/>
        <v>-380.59310144419703</v>
      </c>
      <c r="EL40" s="16"/>
      <c r="EM40" s="15">
        <v>-57.02652275732359</v>
      </c>
      <c r="EN40" s="15">
        <v>5.6157946352664112</v>
      </c>
      <c r="EO40" s="15">
        <v>-205.70193681198032</v>
      </c>
      <c r="EP40" s="15">
        <v>108.6434298800674</v>
      </c>
      <c r="EQ40" s="15">
        <v>-146.70111930051075</v>
      </c>
      <c r="ER40" s="15">
        <v>-15.016084904470063</v>
      </c>
      <c r="ES40" s="15">
        <v>-19.759019716634384</v>
      </c>
      <c r="ET40" s="15">
        <v>-16.816225349236674</v>
      </c>
      <c r="EU40" s="15">
        <v>-35.948129655316734</v>
      </c>
      <c r="EV40" s="15">
        <v>-12.495688794555008</v>
      </c>
      <c r="EW40" s="15">
        <v>431.56825740220143</v>
      </c>
      <c r="EX40" s="15"/>
      <c r="EY40" s="15">
        <f t="shared" si="10"/>
        <v>36.362754627507684</v>
      </c>
      <c r="EZ40" s="16"/>
    </row>
    <row r="41" spans="2:156" x14ac:dyDescent="0.25">
      <c r="B41" s="692" t="s">
        <v>739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>
        <v>120</v>
      </c>
      <c r="EW41" s="15">
        <v>281.5</v>
      </c>
      <c r="EX41" s="15"/>
      <c r="EY41" s="15">
        <f t="shared" si="10"/>
        <v>1043.5913308900008</v>
      </c>
      <c r="EZ41" s="16"/>
    </row>
    <row r="42" spans="2:156" x14ac:dyDescent="0.25">
      <c r="B42" s="692" t="s">
        <v>735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/>
      <c r="EY42" s="15">
        <f t="shared" si="10"/>
        <v>16.095522000000074</v>
      </c>
      <c r="EZ42" s="16"/>
    </row>
    <row r="43" spans="2:15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</row>
    <row r="44" spans="2:156" ht="15.75" x14ac:dyDescent="0.25">
      <c r="B44" s="693" t="s">
        <v>740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/>
      <c r="EY44" s="24">
        <f t="shared" si="10"/>
        <v>797.24342384000033</v>
      </c>
      <c r="EZ44" s="685"/>
    </row>
    <row r="45" spans="2:156" x14ac:dyDescent="0.25">
      <c r="B45" s="114" t="s">
        <v>745</v>
      </c>
    </row>
    <row r="46" spans="2:156" x14ac:dyDescent="0.25">
      <c r="B46" s="114" t="s">
        <v>746</v>
      </c>
    </row>
    <row r="47" spans="2:156" x14ac:dyDescent="0.25">
      <c r="B47" s="114" t="s">
        <v>732</v>
      </c>
      <c r="EM47" s="710"/>
    </row>
    <row r="48" spans="2:156" x14ac:dyDescent="0.25">
      <c r="B48" s="114" t="s">
        <v>748</v>
      </c>
    </row>
    <row r="50" spans="1:155" s="702" customFormat="1" hidden="1" x14ac:dyDescent="0.25">
      <c r="B50" s="702" t="s">
        <v>684</v>
      </c>
      <c r="C50" s="704">
        <f>+C18-C20-C35-C38-C44</f>
        <v>0</v>
      </c>
      <c r="D50" s="704">
        <f t="shared" ref="D50:O50" si="214">+D18-D20-D35-D38-D44</f>
        <v>0</v>
      </c>
      <c r="E50" s="704">
        <f t="shared" si="214"/>
        <v>0</v>
      </c>
      <c r="F50" s="704">
        <f t="shared" si="214"/>
        <v>0</v>
      </c>
      <c r="G50" s="704">
        <f t="shared" si="214"/>
        <v>0</v>
      </c>
      <c r="H50" s="704">
        <f t="shared" si="214"/>
        <v>0</v>
      </c>
      <c r="I50" s="704">
        <f t="shared" si="214"/>
        <v>0</v>
      </c>
      <c r="J50" s="704">
        <f t="shared" si="214"/>
        <v>0</v>
      </c>
      <c r="K50" s="704">
        <f t="shared" si="214"/>
        <v>0</v>
      </c>
      <c r="L50" s="704">
        <f t="shared" si="214"/>
        <v>1.7053025658242404E-13</v>
      </c>
      <c r="M50" s="704">
        <f t="shared" si="214"/>
        <v>0</v>
      </c>
      <c r="N50" s="704">
        <f t="shared" si="214"/>
        <v>0</v>
      </c>
      <c r="O50" s="704">
        <f t="shared" si="214"/>
        <v>-1.1368683772161603E-12</v>
      </c>
      <c r="Q50" s="704">
        <f>+Q18-Q20-Q35-Q38-Q44</f>
        <v>0</v>
      </c>
      <c r="R50" s="704">
        <f t="shared" ref="R50:AC50" si="215">+R18-R20-R35-R38-R44</f>
        <v>1.1368683772161603E-13</v>
      </c>
      <c r="S50" s="704">
        <f t="shared" si="215"/>
        <v>0</v>
      </c>
      <c r="T50" s="704">
        <f t="shared" si="215"/>
        <v>0</v>
      </c>
      <c r="U50" s="704">
        <f t="shared" si="215"/>
        <v>0</v>
      </c>
      <c r="V50" s="704">
        <f t="shared" si="215"/>
        <v>0</v>
      </c>
      <c r="W50" s="704">
        <f t="shared" si="215"/>
        <v>0</v>
      </c>
      <c r="X50" s="704">
        <f t="shared" si="215"/>
        <v>0</v>
      </c>
      <c r="Y50" s="704">
        <f t="shared" si="215"/>
        <v>0</v>
      </c>
      <c r="Z50" s="704">
        <f t="shared" si="215"/>
        <v>0</v>
      </c>
      <c r="AA50" s="704">
        <f t="shared" si="215"/>
        <v>0</v>
      </c>
      <c r="AB50" s="704">
        <f t="shared" si="215"/>
        <v>0</v>
      </c>
      <c r="AC50" s="704">
        <f t="shared" si="215"/>
        <v>-1.8189894035458565E-12</v>
      </c>
      <c r="AE50" s="704">
        <f>+AE18-AE20-AE35-AE38-AE44</f>
        <v>0</v>
      </c>
      <c r="AF50" s="704">
        <f t="shared" ref="AF50:AQ50" si="216">+AF18-AF20-AF35-AF38-AF44</f>
        <v>2.2737367544323206E-13</v>
      </c>
      <c r="AG50" s="704">
        <f t="shared" si="216"/>
        <v>9.9475983006414026E-14</v>
      </c>
      <c r="AH50" s="704">
        <f t="shared" si="216"/>
        <v>-5.6843418860808015E-14</v>
      </c>
      <c r="AI50" s="704">
        <f t="shared" si="216"/>
        <v>0</v>
      </c>
      <c r="AJ50" s="704">
        <f t="shared" si="216"/>
        <v>-5.6843418860808015E-14</v>
      </c>
      <c r="AK50" s="704">
        <f t="shared" si="216"/>
        <v>0</v>
      </c>
      <c r="AL50" s="704">
        <f t="shared" si="216"/>
        <v>0</v>
      </c>
      <c r="AM50" s="704">
        <f t="shared" si="216"/>
        <v>0</v>
      </c>
      <c r="AN50" s="704">
        <f t="shared" si="216"/>
        <v>0</v>
      </c>
      <c r="AO50" s="704">
        <f t="shared" si="216"/>
        <v>0</v>
      </c>
      <c r="AP50" s="704">
        <f t="shared" si="216"/>
        <v>6.8212102632969618E-13</v>
      </c>
      <c r="AQ50" s="704">
        <f t="shared" si="216"/>
        <v>6.8212102632969618E-13</v>
      </c>
      <c r="AS50" s="704">
        <f>+AS18-AS20-AS35-AS38-AS44</f>
        <v>0</v>
      </c>
      <c r="AT50" s="704">
        <f t="shared" ref="AT50:BE50" si="217">+AT18-AT20-AT35-AT38-AT44</f>
        <v>0</v>
      </c>
      <c r="AU50" s="704">
        <f t="shared" si="217"/>
        <v>0</v>
      </c>
      <c r="AV50" s="704">
        <f t="shared" si="217"/>
        <v>0</v>
      </c>
      <c r="AW50" s="704">
        <f t="shared" si="217"/>
        <v>0</v>
      </c>
      <c r="AX50" s="704">
        <f t="shared" si="217"/>
        <v>0</v>
      </c>
      <c r="AY50" s="704">
        <f t="shared" si="217"/>
        <v>0</v>
      </c>
      <c r="AZ50" s="704">
        <f t="shared" si="217"/>
        <v>1.1368683772161603E-13</v>
      </c>
      <c r="BA50" s="704">
        <f t="shared" si="217"/>
        <v>0</v>
      </c>
      <c r="BB50" s="704">
        <f t="shared" si="217"/>
        <v>0</v>
      </c>
      <c r="BC50" s="704">
        <f t="shared" si="217"/>
        <v>0</v>
      </c>
      <c r="BD50" s="704">
        <f t="shared" si="217"/>
        <v>0</v>
      </c>
      <c r="BE50" s="704">
        <f t="shared" si="217"/>
        <v>2.1600499167107046E-12</v>
      </c>
      <c r="BG50" s="704">
        <f>+BG18-BG20-BG35-BG38-BG44</f>
        <v>0</v>
      </c>
      <c r="BH50" s="704">
        <f t="shared" ref="BH50:BS50" si="218">+BH18-BH20-BH35-BH38-BH44</f>
        <v>0</v>
      </c>
      <c r="BI50" s="704">
        <f t="shared" si="218"/>
        <v>0</v>
      </c>
      <c r="BJ50" s="704">
        <f t="shared" si="218"/>
        <v>0</v>
      </c>
      <c r="BK50" s="704">
        <f t="shared" si="218"/>
        <v>0</v>
      </c>
      <c r="BL50" s="704">
        <f t="shared" si="218"/>
        <v>0</v>
      </c>
      <c r="BM50" s="704">
        <f t="shared" si="218"/>
        <v>0</v>
      </c>
      <c r="BN50" s="704">
        <f t="shared" si="218"/>
        <v>0</v>
      </c>
      <c r="BO50" s="704">
        <f t="shared" si="218"/>
        <v>0</v>
      </c>
      <c r="BP50" s="704">
        <f t="shared" si="218"/>
        <v>0</v>
      </c>
      <c r="BQ50" s="704">
        <f t="shared" si="218"/>
        <v>0</v>
      </c>
      <c r="BR50" s="704">
        <f t="shared" si="218"/>
        <v>0</v>
      </c>
      <c r="BS50" s="704">
        <f t="shared" si="218"/>
        <v>-9.0949470177292824E-13</v>
      </c>
      <c r="BU50" s="704">
        <f>+BU18-BU20-BU35-BU38-BU44</f>
        <v>0</v>
      </c>
      <c r="BV50" s="704">
        <f t="shared" ref="BV50:CG50" si="219">+BV18-BV20-BV35-BV38-BV44</f>
        <v>0</v>
      </c>
      <c r="BW50" s="704">
        <f t="shared" si="219"/>
        <v>0</v>
      </c>
      <c r="BX50" s="704">
        <f t="shared" si="219"/>
        <v>-1.1368683772161603E-13</v>
      </c>
      <c r="BY50" s="704">
        <f t="shared" si="219"/>
        <v>0</v>
      </c>
      <c r="BZ50" s="704">
        <f t="shared" si="219"/>
        <v>0</v>
      </c>
      <c r="CA50" s="704">
        <f t="shared" si="219"/>
        <v>0</v>
      </c>
      <c r="CB50" s="704">
        <f t="shared" si="219"/>
        <v>0</v>
      </c>
      <c r="CC50" s="704">
        <f t="shared" si="219"/>
        <v>0</v>
      </c>
      <c r="CD50" s="704">
        <f t="shared" si="219"/>
        <v>0</v>
      </c>
      <c r="CE50" s="704">
        <f t="shared" si="219"/>
        <v>0</v>
      </c>
      <c r="CF50" s="704">
        <f t="shared" si="219"/>
        <v>2.2737367544323206E-13</v>
      </c>
      <c r="CG50" s="704">
        <f t="shared" si="219"/>
        <v>-1.3642420526593924E-12</v>
      </c>
      <c r="CI50" s="704">
        <f>+CI18-CI20-CI35-CI38-CI44</f>
        <v>0</v>
      </c>
      <c r="CJ50" s="704">
        <f t="shared" ref="CJ50:CU50" si="220">+CJ18-CJ20-CJ35-CJ38-CJ44</f>
        <v>0</v>
      </c>
      <c r="CK50" s="704">
        <f t="shared" si="220"/>
        <v>0</v>
      </c>
      <c r="CL50" s="704">
        <f t="shared" si="220"/>
        <v>0</v>
      </c>
      <c r="CM50" s="704">
        <f t="shared" si="220"/>
        <v>0</v>
      </c>
      <c r="CN50" s="704">
        <f t="shared" si="220"/>
        <v>3.4106051316484809E-13</v>
      </c>
      <c r="CO50" s="704">
        <f t="shared" si="220"/>
        <v>0</v>
      </c>
      <c r="CP50" s="704">
        <f t="shared" si="220"/>
        <v>0</v>
      </c>
      <c r="CQ50" s="704">
        <f t="shared" si="220"/>
        <v>0</v>
      </c>
      <c r="CR50" s="704">
        <f t="shared" si="220"/>
        <v>0</v>
      </c>
      <c r="CS50" s="704">
        <f t="shared" si="220"/>
        <v>0</v>
      </c>
      <c r="CT50" s="704">
        <f t="shared" si="220"/>
        <v>0</v>
      </c>
      <c r="CU50" s="704">
        <f t="shared" si="220"/>
        <v>0</v>
      </c>
      <c r="CW50" s="704">
        <f>+CW18-CW20-CW35-CW38-CW44</f>
        <v>0</v>
      </c>
      <c r="CX50" s="704">
        <f t="shared" ref="CX50:DI50" si="221">+CX18-CX20-CX35-CX38-CX44</f>
        <v>0</v>
      </c>
      <c r="CY50" s="704">
        <f t="shared" si="221"/>
        <v>0</v>
      </c>
      <c r="CZ50" s="704">
        <f t="shared" si="221"/>
        <v>1.1368683772161603E-13</v>
      </c>
      <c r="DA50" s="704">
        <f t="shared" si="221"/>
        <v>0</v>
      </c>
      <c r="DB50" s="704">
        <f t="shared" si="221"/>
        <v>0</v>
      </c>
      <c r="DC50" s="704">
        <f t="shared" si="221"/>
        <v>0</v>
      </c>
      <c r="DD50" s="704">
        <f t="shared" si="221"/>
        <v>-1.1368683772161603E-13</v>
      </c>
      <c r="DE50" s="704">
        <f t="shared" si="221"/>
        <v>0</v>
      </c>
      <c r="DF50" s="704">
        <f t="shared" si="221"/>
        <v>2.2737367544323206E-13</v>
      </c>
      <c r="DG50" s="704">
        <f t="shared" si="221"/>
        <v>0</v>
      </c>
      <c r="DH50" s="704">
        <f t="shared" si="221"/>
        <v>1.1368683772161603E-12</v>
      </c>
      <c r="DI50" s="704">
        <f t="shared" si="221"/>
        <v>2.2737367544323206E-13</v>
      </c>
      <c r="DK50" s="704">
        <f>+DK18-DK20-DK35-DK38-DK44</f>
        <v>-1.1368683772161603E-13</v>
      </c>
      <c r="DL50" s="704">
        <f t="shared" ref="DL50:DW50" si="222">+DL18-DL20-DL35-DL38-DL44</f>
        <v>0</v>
      </c>
      <c r="DM50" s="704">
        <f t="shared" si="222"/>
        <v>0</v>
      </c>
      <c r="DN50" s="704">
        <f t="shared" si="222"/>
        <v>0</v>
      </c>
      <c r="DO50" s="704">
        <f t="shared" si="222"/>
        <v>0</v>
      </c>
      <c r="DP50" s="704">
        <f t="shared" si="222"/>
        <v>0</v>
      </c>
      <c r="DQ50" s="704">
        <f t="shared" si="222"/>
        <v>0</v>
      </c>
      <c r="DR50" s="704">
        <f t="shared" si="222"/>
        <v>0</v>
      </c>
      <c r="DS50" s="704">
        <f t="shared" si="222"/>
        <v>0</v>
      </c>
      <c r="DT50" s="704">
        <f t="shared" si="222"/>
        <v>-4.5474735088646412E-13</v>
      </c>
      <c r="DU50" s="704">
        <f t="shared" si="222"/>
        <v>0</v>
      </c>
      <c r="DV50" s="704">
        <f t="shared" si="222"/>
        <v>-6.8212102632969618E-13</v>
      </c>
      <c r="DW50" s="704">
        <f t="shared" si="222"/>
        <v>-2.2737367544323206E-12</v>
      </c>
      <c r="DY50" s="704">
        <f>+DY18-DY20-DY35-DY38-DY44</f>
        <v>0</v>
      </c>
      <c r="DZ50" s="704">
        <f t="shared" ref="DZ50:EK50" si="223">+DZ18-DZ20-DZ35-DZ38-DZ44</f>
        <v>0</v>
      </c>
      <c r="EA50" s="704">
        <f t="shared" si="223"/>
        <v>0</v>
      </c>
      <c r="EB50" s="704">
        <f t="shared" si="223"/>
        <v>1.1368683772161603E-13</v>
      </c>
      <c r="EC50" s="704">
        <f t="shared" si="223"/>
        <v>0</v>
      </c>
      <c r="ED50" s="704">
        <f t="shared" si="223"/>
        <v>0</v>
      </c>
      <c r="EE50" s="704">
        <f t="shared" si="223"/>
        <v>0</v>
      </c>
      <c r="EF50" s="704">
        <f t="shared" si="223"/>
        <v>0</v>
      </c>
      <c r="EG50" s="704">
        <f t="shared" si="223"/>
        <v>-2.8421709430404007E-14</v>
      </c>
      <c r="EH50" s="704">
        <f t="shared" si="223"/>
        <v>0</v>
      </c>
      <c r="EI50" s="704">
        <f t="shared" si="223"/>
        <v>0</v>
      </c>
      <c r="EJ50" s="704">
        <f t="shared" si="223"/>
        <v>0</v>
      </c>
      <c r="EK50" s="704">
        <f t="shared" si="223"/>
        <v>4.5474735088646412E-13</v>
      </c>
      <c r="EM50" s="704">
        <f>+EM18-EM20-EM35-EM38-EM44</f>
        <v>0</v>
      </c>
      <c r="EN50" s="704">
        <f t="shared" ref="EN50:EY50" si="224">+EN18-EN20-EN35-EN38-EN44</f>
        <v>0</v>
      </c>
      <c r="EO50" s="704">
        <f t="shared" si="224"/>
        <v>0</v>
      </c>
      <c r="EP50" s="704">
        <f t="shared" si="224"/>
        <v>0</v>
      </c>
      <c r="EQ50" s="704">
        <f t="shared" si="224"/>
        <v>0</v>
      </c>
      <c r="ER50" s="704">
        <f t="shared" si="224"/>
        <v>0</v>
      </c>
      <c r="ES50" s="704">
        <f t="shared" si="224"/>
        <v>0</v>
      </c>
      <c r="ET50" s="704">
        <f t="shared" si="224"/>
        <v>0</v>
      </c>
      <c r="EU50" s="704">
        <f t="shared" si="224"/>
        <v>0</v>
      </c>
      <c r="EV50" s="704">
        <f t="shared" si="224"/>
        <v>-1.7053025658242404E-13</v>
      </c>
      <c r="EW50" s="704">
        <f t="shared" si="224"/>
        <v>2.2737367544323206E-13</v>
      </c>
      <c r="EX50" s="704">
        <f t="shared" si="224"/>
        <v>0</v>
      </c>
      <c r="EY50" s="704">
        <f t="shared" si="224"/>
        <v>-1.1368683772161603E-12</v>
      </c>
    </row>
    <row r="51" spans="1:155" s="702" customFormat="1" ht="14.25" hidden="1" customHeight="1" x14ac:dyDescent="0.25">
      <c r="B51" s="702" t="s">
        <v>683</v>
      </c>
    </row>
    <row r="52" spans="1:155" s="717" customFormat="1" hidden="1" x14ac:dyDescent="0.25">
      <c r="A52" s="716"/>
      <c r="B52" s="716" t="s">
        <v>733</v>
      </c>
      <c r="C52" s="717">
        <v>0</v>
      </c>
      <c r="D52" s="717">
        <v>0</v>
      </c>
      <c r="E52" s="717">
        <v>0</v>
      </c>
      <c r="F52" s="717">
        <v>0</v>
      </c>
      <c r="G52" s="717">
        <v>0</v>
      </c>
      <c r="H52" s="717">
        <v>0</v>
      </c>
      <c r="I52" s="717">
        <v>4.5474735088646412E-13</v>
      </c>
      <c r="J52" s="717">
        <v>0</v>
      </c>
      <c r="K52" s="717">
        <v>0</v>
      </c>
      <c r="L52" s="717">
        <v>0</v>
      </c>
      <c r="M52" s="717">
        <v>0</v>
      </c>
      <c r="N52" s="717">
        <v>0</v>
      </c>
      <c r="Q52" s="717">
        <v>0</v>
      </c>
      <c r="R52" s="717">
        <v>0</v>
      </c>
      <c r="S52" s="717">
        <v>0</v>
      </c>
      <c r="T52" s="717">
        <v>4.5474735088646412E-13</v>
      </c>
      <c r="U52" s="717">
        <v>0</v>
      </c>
      <c r="V52" s="717">
        <v>0</v>
      </c>
      <c r="W52" s="717">
        <v>0</v>
      </c>
      <c r="X52" s="717">
        <v>0</v>
      </c>
      <c r="Y52" s="717">
        <v>0</v>
      </c>
      <c r="Z52" s="717">
        <v>0</v>
      </c>
      <c r="AA52" s="717">
        <v>0</v>
      </c>
      <c r="AB52" s="717">
        <v>0</v>
      </c>
      <c r="AE52" s="717">
        <v>0</v>
      </c>
      <c r="AF52" s="717">
        <v>0</v>
      </c>
      <c r="AG52" s="717">
        <v>0</v>
      </c>
      <c r="AH52" s="717">
        <v>0</v>
      </c>
      <c r="AI52" s="717">
        <v>0</v>
      </c>
      <c r="AJ52" s="717">
        <v>0</v>
      </c>
      <c r="AK52" s="717">
        <v>0</v>
      </c>
      <c r="AL52" s="717">
        <v>0</v>
      </c>
      <c r="AM52" s="717">
        <v>4.5474735088646412E-13</v>
      </c>
      <c r="AN52" s="717">
        <v>0</v>
      </c>
      <c r="AO52" s="717">
        <v>0</v>
      </c>
      <c r="AP52" s="717">
        <v>0</v>
      </c>
      <c r="AS52" s="717">
        <v>0</v>
      </c>
      <c r="AT52" s="717">
        <v>0</v>
      </c>
      <c r="AU52" s="717">
        <v>0</v>
      </c>
      <c r="AV52" s="717">
        <v>4.5474735088646412E-13</v>
      </c>
      <c r="AW52" s="717">
        <v>0</v>
      </c>
      <c r="AX52" s="717">
        <v>0</v>
      </c>
      <c r="AY52" s="717">
        <v>0</v>
      </c>
      <c r="AZ52" s="717">
        <v>4.5474735088646412E-13</v>
      </c>
      <c r="BA52" s="717">
        <v>0</v>
      </c>
      <c r="BB52" s="717">
        <v>0</v>
      </c>
      <c r="BC52" s="717">
        <v>0</v>
      </c>
      <c r="BD52" s="717">
        <v>0</v>
      </c>
      <c r="BG52" s="717">
        <v>0</v>
      </c>
      <c r="BH52" s="717">
        <v>0</v>
      </c>
      <c r="BI52" s="717">
        <v>0</v>
      </c>
      <c r="BJ52" s="717">
        <v>0</v>
      </c>
      <c r="BK52" s="717">
        <v>-4.5474735088646412E-13</v>
      </c>
      <c r="BL52" s="717">
        <v>0</v>
      </c>
      <c r="BM52" s="717">
        <v>0</v>
      </c>
      <c r="BN52" s="717">
        <v>0</v>
      </c>
      <c r="BO52" s="717">
        <v>0</v>
      </c>
      <c r="BP52" s="717">
        <v>0</v>
      </c>
      <c r="BQ52" s="717">
        <v>0</v>
      </c>
      <c r="BR52" s="717">
        <v>0</v>
      </c>
      <c r="BU52" s="717">
        <v>0</v>
      </c>
      <c r="BV52" s="717">
        <v>0</v>
      </c>
      <c r="BW52" s="717">
        <v>0</v>
      </c>
      <c r="BX52" s="717">
        <v>0</v>
      </c>
      <c r="BY52" s="717">
        <v>0</v>
      </c>
      <c r="BZ52" s="717">
        <v>0</v>
      </c>
      <c r="CA52" s="717">
        <v>0</v>
      </c>
      <c r="CB52" s="717">
        <v>-4.5474735088646412E-13</v>
      </c>
      <c r="CC52" s="717">
        <v>-4.5474735088646412E-13</v>
      </c>
      <c r="CD52" s="717">
        <v>0</v>
      </c>
      <c r="CE52" s="717">
        <v>4.5474735088646412E-13</v>
      </c>
      <c r="CF52" s="717">
        <v>0</v>
      </c>
      <c r="CI52" s="717">
        <v>2.2737367544323206E-13</v>
      </c>
      <c r="CJ52" s="717">
        <v>-4.5474735088646412E-13</v>
      </c>
      <c r="CK52" s="717">
        <v>0</v>
      </c>
      <c r="CL52" s="717">
        <v>-9.0949470177292824E-13</v>
      </c>
      <c r="CM52" s="717">
        <v>0</v>
      </c>
      <c r="CN52" s="717">
        <v>0</v>
      </c>
      <c r="CO52" s="717">
        <v>0</v>
      </c>
      <c r="CP52" s="717">
        <v>0</v>
      </c>
      <c r="CQ52" s="717">
        <v>0</v>
      </c>
      <c r="CR52" s="717">
        <v>0</v>
      </c>
      <c r="CS52" s="717">
        <v>4.5474735088646412E-13</v>
      </c>
      <c r="CT52" s="717">
        <v>0</v>
      </c>
      <c r="CW52" s="717">
        <v>-2.2737367544323206E-13</v>
      </c>
      <c r="CX52" s="717">
        <v>0</v>
      </c>
      <c r="CY52" s="717">
        <v>-4.5474735088646412E-13</v>
      </c>
      <c r="CZ52" s="717">
        <v>0</v>
      </c>
      <c r="DA52" s="717">
        <v>0</v>
      </c>
      <c r="DB52" s="717">
        <v>0</v>
      </c>
      <c r="DC52" s="717">
        <v>0</v>
      </c>
      <c r="DD52" s="717">
        <v>0</v>
      </c>
      <c r="DE52" s="717">
        <v>0</v>
      </c>
      <c r="DF52" s="717">
        <v>0</v>
      </c>
      <c r="DG52" s="717">
        <v>0</v>
      </c>
      <c r="DH52" s="717">
        <v>0</v>
      </c>
      <c r="DK52" s="717">
        <v>0</v>
      </c>
      <c r="DL52" s="717">
        <v>0</v>
      </c>
      <c r="DM52" s="717">
        <v>-4.5474735088646412E-13</v>
      </c>
      <c r="DN52" s="717">
        <v>0</v>
      </c>
      <c r="DO52" s="717">
        <v>-4.5474735088646412E-13</v>
      </c>
      <c r="DP52" s="717">
        <v>-4.5474735088646412E-13</v>
      </c>
      <c r="DQ52" s="717">
        <v>0</v>
      </c>
      <c r="DR52" s="717">
        <v>0</v>
      </c>
      <c r="DS52" s="717">
        <v>0</v>
      </c>
      <c r="DT52" s="717">
        <v>4.5474735088646412E-13</v>
      </c>
      <c r="DU52" s="717">
        <v>0</v>
      </c>
      <c r="DV52" s="717">
        <v>0</v>
      </c>
      <c r="DY52" s="717">
        <v>0</v>
      </c>
      <c r="DZ52" s="717">
        <v>0</v>
      </c>
      <c r="EA52" s="717">
        <v>0</v>
      </c>
      <c r="EB52" s="717">
        <v>0</v>
      </c>
      <c r="EC52" s="717">
        <v>0</v>
      </c>
      <c r="ED52" s="717">
        <v>-4.5474735088646412E-13</v>
      </c>
      <c r="EE52" s="717">
        <v>0</v>
      </c>
      <c r="EF52" s="717">
        <v>0</v>
      </c>
      <c r="EG52" s="717">
        <v>0</v>
      </c>
      <c r="EH52" s="717">
        <v>0</v>
      </c>
      <c r="EI52" s="717">
        <v>0</v>
      </c>
      <c r="EJ52" s="717">
        <v>0</v>
      </c>
      <c r="EM52" s="717">
        <v>0</v>
      </c>
      <c r="EN52" s="717">
        <v>0</v>
      </c>
      <c r="EO52" s="717">
        <v>0</v>
      </c>
      <c r="EP52" s="717">
        <v>0</v>
      </c>
      <c r="EQ52" s="717">
        <v>0</v>
      </c>
      <c r="ER52" s="717">
        <v>0</v>
      </c>
      <c r="ES52" s="717">
        <v>0</v>
      </c>
      <c r="ET52" s="717">
        <v>0</v>
      </c>
      <c r="EU52" s="717">
        <v>0</v>
      </c>
      <c r="EV52" s="717">
        <v>0</v>
      </c>
      <c r="EW52" s="717">
        <v>0</v>
      </c>
      <c r="EX52" s="717">
        <v>1481.7521641490171</v>
      </c>
    </row>
    <row r="53" spans="1:155" s="717" customFormat="1" hidden="1" x14ac:dyDescent="0.25">
      <c r="A53" s="716"/>
      <c r="B53" s="716" t="s">
        <v>734</v>
      </c>
      <c r="C53" s="717">
        <v>0</v>
      </c>
      <c r="D53" s="717">
        <v>0</v>
      </c>
      <c r="E53" s="717">
        <v>0</v>
      </c>
      <c r="F53" s="717">
        <v>0</v>
      </c>
      <c r="G53" s="717">
        <v>0</v>
      </c>
      <c r="H53" s="717">
        <v>4.5474735088646412E-13</v>
      </c>
      <c r="I53" s="717">
        <v>4.5474735088646412E-13</v>
      </c>
      <c r="J53" s="717">
        <v>-4.5474735088646412E-13</v>
      </c>
      <c r="K53" s="717">
        <v>4.5474735088646412E-13</v>
      </c>
      <c r="L53" s="717">
        <v>0</v>
      </c>
      <c r="M53" s="717">
        <v>0</v>
      </c>
      <c r="N53" s="717">
        <v>0</v>
      </c>
      <c r="Q53" s="717">
        <v>0</v>
      </c>
      <c r="R53" s="717">
        <v>0</v>
      </c>
      <c r="S53" s="717">
        <v>-4.5474735088646412E-13</v>
      </c>
      <c r="T53" s="717">
        <v>4.5474735088646412E-13</v>
      </c>
      <c r="U53" s="717">
        <v>4.5474735088646412E-13</v>
      </c>
      <c r="V53" s="717">
        <v>0</v>
      </c>
      <c r="W53" s="717">
        <v>0</v>
      </c>
      <c r="X53" s="717">
        <v>0</v>
      </c>
      <c r="Y53" s="717">
        <v>0</v>
      </c>
      <c r="Z53" s="717">
        <v>4.5474735088646412E-13</v>
      </c>
      <c r="AA53" s="717">
        <v>0</v>
      </c>
      <c r="AB53" s="717">
        <v>0</v>
      </c>
      <c r="AE53" s="717">
        <v>0</v>
      </c>
      <c r="AF53" s="717">
        <v>0</v>
      </c>
      <c r="AG53" s="717">
        <v>0</v>
      </c>
      <c r="AH53" s="717">
        <v>0</v>
      </c>
      <c r="AI53" s="717">
        <v>0</v>
      </c>
      <c r="AJ53" s="717">
        <v>0</v>
      </c>
      <c r="AK53" s="717">
        <v>0</v>
      </c>
      <c r="AL53" s="717">
        <v>-2.2737367544323206E-13</v>
      </c>
      <c r="AM53" s="717">
        <v>4.5474735088646412E-13</v>
      </c>
      <c r="AN53" s="717">
        <v>0</v>
      </c>
      <c r="AO53" s="717">
        <v>0</v>
      </c>
      <c r="AP53" s="717">
        <v>0</v>
      </c>
      <c r="AS53" s="717">
        <v>0</v>
      </c>
      <c r="AT53" s="717">
        <v>0</v>
      </c>
      <c r="AU53" s="717">
        <v>0</v>
      </c>
      <c r="AV53" s="717">
        <v>4.5474735088646412E-13</v>
      </c>
      <c r="AW53" s="717">
        <v>0</v>
      </c>
      <c r="AX53" s="717">
        <v>0</v>
      </c>
      <c r="AY53" s="717">
        <v>0</v>
      </c>
      <c r="AZ53" s="717">
        <v>4.5474735088646412E-13</v>
      </c>
      <c r="BA53" s="717">
        <v>0</v>
      </c>
      <c r="BB53" s="717">
        <v>0</v>
      </c>
      <c r="BC53" s="717">
        <v>0</v>
      </c>
      <c r="BD53" s="717">
        <v>0</v>
      </c>
      <c r="BG53" s="717">
        <v>0</v>
      </c>
      <c r="BH53" s="717">
        <v>0</v>
      </c>
      <c r="BI53" s="717">
        <v>0</v>
      </c>
      <c r="BJ53" s="717">
        <v>0</v>
      </c>
      <c r="BK53" s="717">
        <v>0</v>
      </c>
      <c r="BL53" s="717">
        <v>0</v>
      </c>
      <c r="BM53" s="717">
        <v>0</v>
      </c>
      <c r="BN53" s="717">
        <v>0</v>
      </c>
      <c r="BO53" s="717">
        <v>0</v>
      </c>
      <c r="BP53" s="717">
        <v>0</v>
      </c>
      <c r="BQ53" s="717">
        <v>-4.5474735088646412E-13</v>
      </c>
      <c r="BR53" s="717">
        <v>9.0949470177292824E-13</v>
      </c>
      <c r="BU53" s="717">
        <v>0</v>
      </c>
      <c r="BV53" s="717">
        <v>0</v>
      </c>
      <c r="BW53" s="717">
        <v>0</v>
      </c>
      <c r="BX53" s="717">
        <v>0</v>
      </c>
      <c r="BY53" s="717">
        <v>0</v>
      </c>
      <c r="BZ53" s="717">
        <v>0</v>
      </c>
      <c r="CA53" s="717">
        <v>0</v>
      </c>
      <c r="CB53" s="717">
        <v>-4.5474735088646412E-13</v>
      </c>
      <c r="CC53" s="717">
        <v>-4.5474735088646412E-13</v>
      </c>
      <c r="CD53" s="717">
        <v>0</v>
      </c>
      <c r="CE53" s="717">
        <v>0</v>
      </c>
      <c r="CF53" s="717">
        <v>0</v>
      </c>
      <c r="CI53" s="717">
        <v>2.2737367544323206E-13</v>
      </c>
      <c r="CJ53" s="717">
        <v>-4.5474735088646412E-13</v>
      </c>
      <c r="CK53" s="717">
        <v>0</v>
      </c>
      <c r="CL53" s="717">
        <v>-9.0949470177292824E-13</v>
      </c>
      <c r="CM53" s="717">
        <v>0</v>
      </c>
      <c r="CN53" s="717">
        <v>-4.5474735088646412E-13</v>
      </c>
      <c r="CO53" s="717">
        <v>0</v>
      </c>
      <c r="CP53" s="717">
        <v>0</v>
      </c>
      <c r="CQ53" s="717">
        <v>0</v>
      </c>
      <c r="CR53" s="717">
        <v>0</v>
      </c>
      <c r="CS53" s="717">
        <v>4.5474735088646412E-13</v>
      </c>
      <c r="CT53" s="717">
        <v>0</v>
      </c>
      <c r="CW53" s="717">
        <v>-2.2737367544323206E-13</v>
      </c>
      <c r="CX53" s="717">
        <v>-2.2737367544323206E-13</v>
      </c>
      <c r="CY53" s="717">
        <v>-4.5474735088646412E-13</v>
      </c>
      <c r="CZ53" s="717">
        <v>0</v>
      </c>
      <c r="DA53" s="717">
        <v>0</v>
      </c>
      <c r="DB53" s="717">
        <v>4.5474735088646412E-13</v>
      </c>
      <c r="DC53" s="717">
        <v>-2.2737367544323206E-13</v>
      </c>
      <c r="DD53" s="717">
        <v>0</v>
      </c>
      <c r="DE53" s="717">
        <v>0</v>
      </c>
      <c r="DF53" s="717">
        <v>-2.2737367544323206E-13</v>
      </c>
      <c r="DG53" s="717">
        <v>0</v>
      </c>
      <c r="DH53" s="717">
        <v>0</v>
      </c>
      <c r="DK53" s="717">
        <v>0</v>
      </c>
      <c r="DL53" s="717">
        <v>0</v>
      </c>
      <c r="DM53" s="717">
        <v>-4.5474735088646412E-13</v>
      </c>
      <c r="DN53" s="717">
        <v>0</v>
      </c>
      <c r="DO53" s="717">
        <v>-4.5474735088646412E-13</v>
      </c>
      <c r="DP53" s="717">
        <v>-4.5474735088646412E-13</v>
      </c>
      <c r="DQ53" s="717">
        <v>0</v>
      </c>
      <c r="DR53" s="717">
        <v>0</v>
      </c>
      <c r="DS53" s="717">
        <v>0</v>
      </c>
      <c r="DT53" s="717">
        <v>4.5474735088646412E-13</v>
      </c>
      <c r="DU53" s="717">
        <v>0</v>
      </c>
      <c r="DV53" s="717">
        <v>0</v>
      </c>
      <c r="DY53" s="717">
        <v>-2.2737367544323206E-13</v>
      </c>
      <c r="DZ53" s="717">
        <v>0</v>
      </c>
      <c r="EA53" s="717">
        <v>0</v>
      </c>
      <c r="EB53" s="717">
        <v>0</v>
      </c>
      <c r="EC53" s="717">
        <v>0</v>
      </c>
      <c r="ED53" s="717">
        <v>-4.5474735088646412E-13</v>
      </c>
      <c r="EE53" s="717">
        <v>0</v>
      </c>
      <c r="EF53" s="717">
        <v>0</v>
      </c>
      <c r="EG53" s="717">
        <v>0</v>
      </c>
      <c r="EH53" s="717">
        <v>0</v>
      </c>
      <c r="EI53" s="717">
        <v>0</v>
      </c>
      <c r="EJ53" s="717">
        <v>0</v>
      </c>
      <c r="EM53" s="717">
        <v>0</v>
      </c>
      <c r="EN53" s="717">
        <v>0</v>
      </c>
      <c r="EO53" s="717">
        <v>0</v>
      </c>
      <c r="EP53" s="717">
        <v>0</v>
      </c>
      <c r="EQ53" s="717">
        <v>0</v>
      </c>
      <c r="ER53" s="717">
        <v>0</v>
      </c>
      <c r="ES53" s="717">
        <v>0</v>
      </c>
      <c r="ET53" s="717">
        <v>0</v>
      </c>
      <c r="EU53" s="717">
        <v>0</v>
      </c>
      <c r="EV53" s="717">
        <v>0</v>
      </c>
      <c r="EW53" s="717">
        <v>0</v>
      </c>
      <c r="EX53" s="717">
        <v>926.60852452107963</v>
      </c>
    </row>
    <row r="54" spans="1:155" hidden="1" x14ac:dyDescent="0.25"/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L45"/>
  <sheetViews>
    <sheetView zoomScaleNormal="100" workbookViewId="0">
      <pane xSplit="2" ySplit="6" topLeftCell="ET30" activePane="bottomRight" state="frozen"/>
      <selection activeCell="B43" sqref="B43"/>
      <selection pane="topRight" activeCell="B43" sqref="B43"/>
      <selection pane="bottomLeft" activeCell="B43" sqref="B43"/>
      <selection pane="bottomRight" activeCell="EX1" sqref="EX1:EX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1.57031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685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5" t="s">
        <v>731</v>
      </c>
      <c r="C5" s="775">
        <v>2013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466"/>
      <c r="Q5" s="775">
        <v>2014</v>
      </c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7"/>
      <c r="AD5" s="466"/>
      <c r="AE5" s="775">
        <v>2015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7"/>
      <c r="AR5" s="466"/>
      <c r="AS5" s="775">
        <v>2016</v>
      </c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7"/>
      <c r="BF5" s="466"/>
      <c r="BG5" s="775">
        <v>2017</v>
      </c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7"/>
      <c r="BT5" s="466"/>
      <c r="BU5" s="775">
        <v>2018</v>
      </c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7"/>
      <c r="CH5" s="466"/>
      <c r="CI5" s="775">
        <v>2019</v>
      </c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7"/>
      <c r="CV5" s="466"/>
      <c r="CW5" s="775">
        <v>2020</v>
      </c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7"/>
      <c r="DJ5" s="466"/>
      <c r="DK5" s="775">
        <v>2021</v>
      </c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7"/>
      <c r="DX5" s="466"/>
      <c r="DY5" s="775">
        <v>2022</v>
      </c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7"/>
      <c r="EL5" s="705"/>
      <c r="EM5" s="775">
        <v>2023</v>
      </c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7"/>
      <c r="EZ5" s="705"/>
    </row>
    <row r="6" spans="2:156" ht="27.95" customHeight="1" x14ac:dyDescent="0.25">
      <c r="B6" s="708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-182.07754648999992</v>
      </c>
      <c r="EN7" s="542">
        <v>214.88313685999981</v>
      </c>
      <c r="EO7" s="542">
        <v>-201.76022017899982</v>
      </c>
      <c r="EP7" s="542">
        <v>-32.92843855000001</v>
      </c>
      <c r="EQ7" s="542">
        <v>-29.129332780000141</v>
      </c>
      <c r="ER7" s="542">
        <v>71.845323400000098</v>
      </c>
      <c r="ES7" s="542">
        <v>-119.78576666000004</v>
      </c>
      <c r="ET7" s="542">
        <v>-31.776583273703864</v>
      </c>
      <c r="EU7" s="542">
        <v>134.72212474629646</v>
      </c>
      <c r="EV7" s="542">
        <v>-142.09337978999974</v>
      </c>
      <c r="EW7" s="542">
        <v>-65.142745737789483</v>
      </c>
      <c r="EX7" s="542"/>
      <c r="EY7" s="542">
        <f t="shared" ref="EY7:EY43" si="10">+SUM(EM7:EX7)</f>
        <v>-383.24342845419665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W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/>
      <c r="EY8" s="521">
        <f t="shared" si="10"/>
        <v>108.73809720999995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W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>
        <f t="shared" si="33"/>
        <v>7.8929246599999843</v>
      </c>
      <c r="EV9" s="518">
        <f t="shared" si="33"/>
        <v>7.8463725199999788</v>
      </c>
      <c r="EW9" s="518">
        <f t="shared" si="33"/>
        <v>26.270666429999988</v>
      </c>
      <c r="EX9" s="518"/>
      <c r="EY9" s="518">
        <f t="shared" si="10"/>
        <v>108.73809720999995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/>
      <c r="EY10" s="518">
        <f t="shared" si="10"/>
        <v>6.0156138999999991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/>
      <c r="EY11" s="518">
        <f t="shared" si="10"/>
        <v>18.666666639999999</v>
      </c>
      <c r="EZ11" s="519"/>
    </row>
    <row r="12" spans="2:156" ht="15.75" x14ac:dyDescent="0.25">
      <c r="B12" s="695" t="s">
        <v>741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/>
      <c r="EY12" s="518">
        <f t="shared" si="10"/>
        <v>6.6163514800000005</v>
      </c>
      <c r="EZ12" s="519"/>
    </row>
    <row r="13" spans="2:156" ht="15.75" x14ac:dyDescent="0.25">
      <c r="B13" s="695" t="s">
        <v>696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/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/>
      <c r="EY15" s="518">
        <f t="shared" si="10"/>
        <v>77.439465189999964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-174.51796930999996</v>
      </c>
      <c r="EN17" s="542">
        <f t="shared" ref="EN17:EW17" si="44">+EN8+EN7</f>
        <v>221.01600665999979</v>
      </c>
      <c r="EO17" s="542">
        <f t="shared" si="44"/>
        <v>-194.77318279899978</v>
      </c>
      <c r="EP17" s="542">
        <f t="shared" si="44"/>
        <v>-25.575443740000036</v>
      </c>
      <c r="EQ17" s="542">
        <f t="shared" si="44"/>
        <v>-17.311672010000088</v>
      </c>
      <c r="ER17" s="542">
        <f t="shared" si="44"/>
        <v>83.555601910000092</v>
      </c>
      <c r="ES17" s="542">
        <f t="shared" si="44"/>
        <v>-112.60141187000005</v>
      </c>
      <c r="ET17" s="542">
        <f t="shared" si="44"/>
        <v>-23.793222913703847</v>
      </c>
      <c r="EU17" s="542">
        <f t="shared" si="44"/>
        <v>142.61504940629644</v>
      </c>
      <c r="EV17" s="542">
        <f t="shared" si="44"/>
        <v>-134.24700726999976</v>
      </c>
      <c r="EW17" s="542">
        <f t="shared" si="44"/>
        <v>-38.872079307789491</v>
      </c>
      <c r="EX17" s="542"/>
      <c r="EY17" s="542">
        <f t="shared" si="10"/>
        <v>-274.50533124419667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-157.91815862000016</v>
      </c>
      <c r="EN18" s="542">
        <f t="shared" ref="EN18:EW18" si="55">+EN19++EN33</f>
        <v>-36.829848750000089</v>
      </c>
      <c r="EO18" s="542">
        <f t="shared" si="55"/>
        <v>-121.72931699899983</v>
      </c>
      <c r="EP18" s="542">
        <f t="shared" si="55"/>
        <v>-121.50557194999992</v>
      </c>
      <c r="EQ18" s="542">
        <f t="shared" si="55"/>
        <v>27.30939048999991</v>
      </c>
      <c r="ER18" s="542">
        <f t="shared" si="55"/>
        <v>-36.977015020000039</v>
      </c>
      <c r="ES18" s="542">
        <f t="shared" si="55"/>
        <v>63.997598589999924</v>
      </c>
      <c r="ET18" s="542">
        <f t="shared" si="55"/>
        <v>-120.35304657370476</v>
      </c>
      <c r="EU18" s="542">
        <f t="shared" si="55"/>
        <v>91.576843396297647</v>
      </c>
      <c r="EV18" s="542">
        <f t="shared" si="55"/>
        <v>-114.29859410999991</v>
      </c>
      <c r="EW18" s="542">
        <f t="shared" si="55"/>
        <v>-112.36653908778945</v>
      </c>
      <c r="EX18" s="542"/>
      <c r="EY18" s="542">
        <f t="shared" si="10"/>
        <v>-639.09425863419665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6"/>
      <c r="EM19" s="520">
        <f>+EM20+EM27+EM28+EM29+EM30+EM31+EM32</f>
        <v>0</v>
      </c>
      <c r="EN19" s="520">
        <f t="shared" ref="EN19:EW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>
        <f t="shared" si="66"/>
        <v>0</v>
      </c>
      <c r="ET19" s="520">
        <f t="shared" si="66"/>
        <v>1.3545758999999999</v>
      </c>
      <c r="EU19" s="520">
        <f t="shared" si="66"/>
        <v>0</v>
      </c>
      <c r="EV19" s="520">
        <f t="shared" si="66"/>
        <v>0</v>
      </c>
      <c r="EW19" s="520">
        <f t="shared" si="66"/>
        <v>2.0591149399999997</v>
      </c>
      <c r="EX19" s="520"/>
      <c r="EY19" s="520">
        <f t="shared" si="10"/>
        <v>6.8344543999999994</v>
      </c>
      <c r="EZ19" s="706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W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>
        <f t="shared" si="77"/>
        <v>0</v>
      </c>
      <c r="ET20" s="518">
        <f t="shared" si="77"/>
        <v>1.3545758999999999</v>
      </c>
      <c r="EU20" s="518">
        <f t="shared" si="77"/>
        <v>0</v>
      </c>
      <c r="EV20" s="518">
        <f t="shared" si="77"/>
        <v>0</v>
      </c>
      <c r="EW20" s="518">
        <f t="shared" si="77"/>
        <v>2.0591149399999997</v>
      </c>
      <c r="EX20" s="518"/>
      <c r="EY20" s="518">
        <f t="shared" si="10"/>
        <v>6.8344543999999994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>
        <v>0</v>
      </c>
      <c r="ET21" s="518">
        <v>1.3545758999999999</v>
      </c>
      <c r="EU21" s="518">
        <v>0</v>
      </c>
      <c r="EV21" s="518">
        <v>0</v>
      </c>
      <c r="EW21" s="518">
        <v>2.0591149399999997</v>
      </c>
      <c r="EX21" s="518"/>
      <c r="EY21" s="518">
        <f t="shared" si="10"/>
        <v>6.8344543999999994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/>
      <c r="EY27" s="15">
        <f t="shared" si="10"/>
        <v>0</v>
      </c>
      <c r="EZ27" s="16"/>
    </row>
    <row r="28" spans="2:156" ht="15.75" x14ac:dyDescent="0.25">
      <c r="B28" s="694" t="s">
        <v>741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/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-157.91815862000016</v>
      </c>
      <c r="EN33" s="20">
        <f t="shared" ref="EN33" si="178">+EN34+EN36+EN37+EN41+EN42</f>
        <v>-36.829848750000089</v>
      </c>
      <c r="EO33" s="20">
        <f t="shared" ref="EO33" si="179">+EO34+EO36+EO37+EO41+EO42</f>
        <v>-124.12769722899984</v>
      </c>
      <c r="EP33" s="20">
        <f t="shared" ref="EP33" si="180">+EP34+EP36+EP37+EP41+EP42</f>
        <v>-121.50557194999992</v>
      </c>
      <c r="EQ33" s="20">
        <f t="shared" ref="EQ33" si="181">+EQ34+EQ36+EQ37+EQ41+EQ42</f>
        <v>27.30939048999991</v>
      </c>
      <c r="ER33" s="20">
        <f t="shared" ref="ER33" si="182">+ER34+ER36+ER37+ER41+ER42</f>
        <v>-37.999398350000035</v>
      </c>
      <c r="ES33" s="20">
        <f t="shared" ref="ES33" si="183">+ES34+ES36+ES37+ES41+ES42</f>
        <v>63.997598589999924</v>
      </c>
      <c r="ET33" s="20">
        <f t="shared" ref="ET33" si="184">+ET34+ET36+ET37+ET41+ET42</f>
        <v>-121.70762247370476</v>
      </c>
      <c r="EU33" s="20">
        <f t="shared" ref="EU33" si="185">+EU34+EU36+EU37+EU41+EU42</f>
        <v>91.576843396297647</v>
      </c>
      <c r="EV33" s="20">
        <f t="shared" ref="EV33" si="186">+EV34+EV36+EV37+EV41+EV42</f>
        <v>-114.29859410999991</v>
      </c>
      <c r="EW33" s="20">
        <f t="shared" ref="EW33" si="187">+EW34+EW36+EW37+EW41+EW42</f>
        <v>-114.42565402778945</v>
      </c>
      <c r="EX33" s="20"/>
      <c r="EY33" s="20">
        <f t="shared" si="10"/>
        <v>-645.92871303419679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-107.84849262000014</v>
      </c>
      <c r="EN34" s="15">
        <v>218.39867624999991</v>
      </c>
      <c r="EO34" s="15">
        <v>-167.47105522899983</v>
      </c>
      <c r="EP34" s="15">
        <v>-172.01771094999992</v>
      </c>
      <c r="EQ34" s="15">
        <v>58.546892489999912</v>
      </c>
      <c r="ER34" s="15">
        <v>-7.10968335000004</v>
      </c>
      <c r="ES34" s="15">
        <v>203.39621158999992</v>
      </c>
      <c r="ET34" s="15">
        <v>-19.236262473704755</v>
      </c>
      <c r="EU34" s="15">
        <v>109.67628639629764</v>
      </c>
      <c r="EV34" s="15">
        <v>-8.3802831099999082</v>
      </c>
      <c r="EW34" s="15">
        <v>-0.88328402778944337</v>
      </c>
      <c r="EX34" s="15"/>
      <c r="EY34" s="15">
        <f t="shared" si="10"/>
        <v>107.07129496580335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32.558555559999775</v>
      </c>
      <c r="EN35" s="15">
        <v>171.76109749000017</v>
      </c>
      <c r="EO35" s="15">
        <v>-183.97449250900056</v>
      </c>
      <c r="EP35" s="15">
        <v>-60.816259689999043</v>
      </c>
      <c r="EQ35" s="15">
        <v>-9.8830643500007156</v>
      </c>
      <c r="ER35" s="15">
        <v>-55.517606359998865</v>
      </c>
      <c r="ES35" s="15">
        <v>209.66263492999894</v>
      </c>
      <c r="ET35" s="15">
        <v>64.394904846294978</v>
      </c>
      <c r="EU35" s="15">
        <v>32.173573746297791</v>
      </c>
      <c r="EV35" s="15">
        <v>8.1225841599998603</v>
      </c>
      <c r="EW35" s="15">
        <v>92.257042372210719</v>
      </c>
      <c r="EX35" s="15"/>
      <c r="EY35" s="15">
        <f t="shared" si="10"/>
        <v>300.73897019580306</v>
      </c>
      <c r="EZ35" s="16"/>
    </row>
    <row r="36" spans="2:156" x14ac:dyDescent="0.25">
      <c r="B36" s="692" t="s">
        <v>739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/>
      <c r="EY36" s="15">
        <f t="shared" si="10"/>
        <v>-750</v>
      </c>
      <c r="EZ36" s="16"/>
    </row>
    <row r="37" spans="2:156" x14ac:dyDescent="0.25">
      <c r="B37" s="692" t="s">
        <v>687</v>
      </c>
      <c r="C37" s="15">
        <f>+SUM(C38:C40)</f>
        <v>-1.2708909480352304E-9</v>
      </c>
      <c r="D37" s="15">
        <f t="shared" ref="D37:N37" si="188">+SUM(D38:D40)</f>
        <v>8.4600060290540569E-10</v>
      </c>
      <c r="E37" s="15">
        <f t="shared" si="188"/>
        <v>74.280422090000002</v>
      </c>
      <c r="F37" s="15">
        <f t="shared" si="188"/>
        <v>20.113137800000001</v>
      </c>
      <c r="G37" s="15">
        <f t="shared" si="188"/>
        <v>0</v>
      </c>
      <c r="H37" s="15">
        <f t="shared" si="188"/>
        <v>0</v>
      </c>
      <c r="I37" s="15">
        <f t="shared" si="188"/>
        <v>-50.000000004437744</v>
      </c>
      <c r="J37" s="15">
        <f t="shared" si="188"/>
        <v>25.075555561107475</v>
      </c>
      <c r="K37" s="15">
        <f t="shared" si="188"/>
        <v>0</v>
      </c>
      <c r="L37" s="15">
        <f t="shared" si="188"/>
        <v>25.08223611</v>
      </c>
      <c r="M37" s="15">
        <f t="shared" si="188"/>
        <v>-74.999999998894197</v>
      </c>
      <c r="N37" s="15">
        <f t="shared" si="188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9">+SUM(R38:R40)</f>
        <v>8.3600003328641037E-2</v>
      </c>
      <c r="S37" s="15">
        <f t="shared" si="189"/>
        <v>7.7458329999991804E-2</v>
      </c>
      <c r="T37" s="15">
        <f t="shared" si="189"/>
        <v>-7.2814287932487787E-10</v>
      </c>
      <c r="U37" s="15">
        <f t="shared" si="189"/>
        <v>0.16379225332864422</v>
      </c>
      <c r="V37" s="15">
        <f t="shared" si="189"/>
        <v>7.7458328890514849E-2</v>
      </c>
      <c r="W37" s="15">
        <f t="shared" si="189"/>
        <v>49.080513886765999</v>
      </c>
      <c r="X37" s="15">
        <f t="shared" si="189"/>
        <v>-4.9999999955620522</v>
      </c>
      <c r="Y37" s="15">
        <f t="shared" si="189"/>
        <v>-1.9926805566713544</v>
      </c>
      <c r="Z37" s="15">
        <f t="shared" si="189"/>
        <v>7.0098583300000001</v>
      </c>
      <c r="AA37" s="15">
        <f t="shared" si="189"/>
        <v>-14.999999996671539</v>
      </c>
      <c r="AB37" s="15">
        <f t="shared" si="189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90">+SUM(AF38:AF40)</f>
        <v>10.021125</v>
      </c>
      <c r="AG37" s="15">
        <f t="shared" si="190"/>
        <v>10.01885</v>
      </c>
      <c r="AH37" s="15">
        <f t="shared" si="190"/>
        <v>-9.9999999966713542</v>
      </c>
      <c r="AI37" s="15">
        <f t="shared" si="190"/>
        <v>-7.9859166699999999</v>
      </c>
      <c r="AJ37" s="15">
        <f t="shared" si="190"/>
        <v>-4.972639997780508</v>
      </c>
      <c r="AK37" s="15">
        <f t="shared" si="190"/>
        <v>10.021883328477784</v>
      </c>
      <c r="AL37" s="15">
        <f t="shared" si="190"/>
        <v>10.04903889</v>
      </c>
      <c r="AM37" s="15">
        <f t="shared" si="190"/>
        <v>-9.9957750000000001</v>
      </c>
      <c r="AN37" s="15">
        <f t="shared" si="190"/>
        <v>3.7499966715395239E-3</v>
      </c>
      <c r="AO37" s="15">
        <f t="shared" si="190"/>
        <v>-2.0716083299793997</v>
      </c>
      <c r="AP37" s="15">
        <f t="shared" si="190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91">+SUM(AT38:AT40)</f>
        <v>5.0070416699999996</v>
      </c>
      <c r="AU37" s="15">
        <f t="shared" si="191"/>
        <v>0</v>
      </c>
      <c r="AV37" s="15">
        <f t="shared" si="191"/>
        <v>5.1389866699999995</v>
      </c>
      <c r="AW37" s="15">
        <f t="shared" si="191"/>
        <v>0</v>
      </c>
      <c r="AX37" s="15">
        <f t="shared" si="191"/>
        <v>0</v>
      </c>
      <c r="AY37" s="15">
        <f t="shared" si="191"/>
        <v>-1.5686829613059672E-10</v>
      </c>
      <c r="AZ37" s="15">
        <f t="shared" si="191"/>
        <v>0</v>
      </c>
      <c r="BA37" s="15">
        <f t="shared" si="191"/>
        <v>0</v>
      </c>
      <c r="BB37" s="15">
        <f t="shared" si="191"/>
        <v>0</v>
      </c>
      <c r="BC37" s="15">
        <f t="shared" si="191"/>
        <v>0</v>
      </c>
      <c r="BD37" s="15">
        <f t="shared" si="191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92">+SUM(BH38:BH40)</f>
        <v>0</v>
      </c>
      <c r="BI37" s="15">
        <f t="shared" si="192"/>
        <v>0</v>
      </c>
      <c r="BJ37" s="15">
        <f t="shared" si="192"/>
        <v>0</v>
      </c>
      <c r="BK37" s="15">
        <f t="shared" si="192"/>
        <v>0</v>
      </c>
      <c r="BL37" s="15">
        <f t="shared" si="192"/>
        <v>0</v>
      </c>
      <c r="BM37" s="15">
        <f t="shared" si="192"/>
        <v>0</v>
      </c>
      <c r="BN37" s="15">
        <f t="shared" si="192"/>
        <v>0</v>
      </c>
      <c r="BO37" s="15">
        <f t="shared" si="192"/>
        <v>0</v>
      </c>
      <c r="BP37" s="15">
        <f t="shared" si="192"/>
        <v>0</v>
      </c>
      <c r="BQ37" s="15">
        <f t="shared" si="192"/>
        <v>0</v>
      </c>
      <c r="BR37" s="15">
        <f t="shared" si="192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3">+SUM(BV38:BV40)</f>
        <v>0</v>
      </c>
      <c r="BW37" s="15">
        <f t="shared" si="193"/>
        <v>0</v>
      </c>
      <c r="BX37" s="15">
        <f t="shared" si="193"/>
        <v>0</v>
      </c>
      <c r="BY37" s="15">
        <f t="shared" si="193"/>
        <v>0</v>
      </c>
      <c r="BZ37" s="15">
        <f t="shared" si="193"/>
        <v>0</v>
      </c>
      <c r="CA37" s="15">
        <f t="shared" si="193"/>
        <v>0</v>
      </c>
      <c r="CB37" s="15">
        <f t="shared" si="193"/>
        <v>0</v>
      </c>
      <c r="CC37" s="15">
        <f t="shared" si="193"/>
        <v>0</v>
      </c>
      <c r="CD37" s="15">
        <f t="shared" si="193"/>
        <v>0</v>
      </c>
      <c r="CE37" s="15">
        <f t="shared" si="193"/>
        <v>0</v>
      </c>
      <c r="CF37" s="15">
        <f t="shared" si="193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4">+SUM(CJ38:CJ40)</f>
        <v>0</v>
      </c>
      <c r="CK37" s="15">
        <f t="shared" si="194"/>
        <v>0</v>
      </c>
      <c r="CL37" s="15">
        <f t="shared" si="194"/>
        <v>0</v>
      </c>
      <c r="CM37" s="15">
        <f t="shared" si="194"/>
        <v>0</v>
      </c>
      <c r="CN37" s="15">
        <f t="shared" si="194"/>
        <v>0</v>
      </c>
      <c r="CO37" s="15">
        <f t="shared" si="194"/>
        <v>0</v>
      </c>
      <c r="CP37" s="15">
        <f t="shared" si="194"/>
        <v>0</v>
      </c>
      <c r="CQ37" s="15">
        <f t="shared" si="194"/>
        <v>0</v>
      </c>
      <c r="CR37" s="15">
        <f t="shared" si="194"/>
        <v>0</v>
      </c>
      <c r="CS37" s="15">
        <f t="shared" si="194"/>
        <v>0</v>
      </c>
      <c r="CT37" s="15">
        <f t="shared" si="194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5">+SUM(CX38:CX40)</f>
        <v>0</v>
      </c>
      <c r="CY37" s="15">
        <f t="shared" si="195"/>
        <v>0</v>
      </c>
      <c r="CZ37" s="15">
        <f t="shared" si="195"/>
        <v>0</v>
      </c>
      <c r="DA37" s="15">
        <f t="shared" si="195"/>
        <v>0</v>
      </c>
      <c r="DB37" s="15">
        <f t="shared" si="195"/>
        <v>0</v>
      </c>
      <c r="DC37" s="15">
        <f t="shared" si="195"/>
        <v>0</v>
      </c>
      <c r="DD37" s="15">
        <f t="shared" si="195"/>
        <v>0</v>
      </c>
      <c r="DE37" s="15">
        <f t="shared" si="195"/>
        <v>0</v>
      </c>
      <c r="DF37" s="15">
        <f t="shared" si="195"/>
        <v>0</v>
      </c>
      <c r="DG37" s="15">
        <f t="shared" si="195"/>
        <v>0</v>
      </c>
      <c r="DH37" s="15">
        <f t="shared" si="195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6">+SUM(DL38:DL40)</f>
        <v>0</v>
      </c>
      <c r="DM37" s="15">
        <f t="shared" si="196"/>
        <v>0</v>
      </c>
      <c r="DN37" s="15">
        <f t="shared" si="196"/>
        <v>0</v>
      </c>
      <c r="DO37" s="15">
        <f t="shared" si="196"/>
        <v>0</v>
      </c>
      <c r="DP37" s="15">
        <f t="shared" si="196"/>
        <v>0</v>
      </c>
      <c r="DQ37" s="15">
        <f t="shared" si="196"/>
        <v>0</v>
      </c>
      <c r="DR37" s="15">
        <f t="shared" si="196"/>
        <v>0</v>
      </c>
      <c r="DS37" s="15">
        <f t="shared" si="196"/>
        <v>0</v>
      </c>
      <c r="DT37" s="15">
        <f t="shared" si="196"/>
        <v>0</v>
      </c>
      <c r="DU37" s="15">
        <f t="shared" si="196"/>
        <v>0</v>
      </c>
      <c r="DV37" s="15">
        <f t="shared" si="196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7">+SUM(DZ38:DZ40)</f>
        <v>0</v>
      </c>
      <c r="EA37" s="15">
        <f t="shared" si="197"/>
        <v>0</v>
      </c>
      <c r="EB37" s="15">
        <f t="shared" si="197"/>
        <v>0</v>
      </c>
      <c r="EC37" s="15">
        <f t="shared" si="197"/>
        <v>0</v>
      </c>
      <c r="ED37" s="15">
        <f t="shared" si="197"/>
        <v>0</v>
      </c>
      <c r="EE37" s="15">
        <f t="shared" si="197"/>
        <v>0</v>
      </c>
      <c r="EF37" s="15">
        <f t="shared" si="197"/>
        <v>0</v>
      </c>
      <c r="EG37" s="15">
        <f t="shared" si="197"/>
        <v>0</v>
      </c>
      <c r="EH37" s="15">
        <f t="shared" si="197"/>
        <v>0</v>
      </c>
      <c r="EI37" s="15">
        <f t="shared" si="197"/>
        <v>0</v>
      </c>
      <c r="EJ37" s="15">
        <f t="shared" si="197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W37" si="198">+SUM(EN38:EN40)</f>
        <v>0</v>
      </c>
      <c r="EO37" s="15">
        <f t="shared" si="198"/>
        <v>0</v>
      </c>
      <c r="EP37" s="15">
        <f t="shared" si="198"/>
        <v>0</v>
      </c>
      <c r="EQ37" s="15">
        <f t="shared" si="198"/>
        <v>0</v>
      </c>
      <c r="ER37" s="15">
        <f t="shared" si="198"/>
        <v>0</v>
      </c>
      <c r="ES37" s="15">
        <f t="shared" si="198"/>
        <v>0</v>
      </c>
      <c r="ET37" s="15">
        <f t="shared" si="198"/>
        <v>0</v>
      </c>
      <c r="EU37" s="15">
        <f t="shared" si="198"/>
        <v>0</v>
      </c>
      <c r="EV37" s="15">
        <f t="shared" si="198"/>
        <v>0</v>
      </c>
      <c r="EW37" s="15">
        <f t="shared" si="198"/>
        <v>0</v>
      </c>
      <c r="EX37" s="15"/>
      <c r="EY37" s="15">
        <f t="shared" si="10"/>
        <v>0</v>
      </c>
      <c r="EZ37" s="16"/>
    </row>
    <row r="38" spans="2:156" x14ac:dyDescent="0.25">
      <c r="B38" s="709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/>
      <c r="EY38" s="15">
        <f t="shared" si="10"/>
        <v>0</v>
      </c>
      <c r="EZ38" s="16"/>
    </row>
    <row r="39" spans="2:156" hidden="1" x14ac:dyDescent="0.25">
      <c r="B39" s="709" t="s">
        <v>686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/>
      <c r="EY39" s="15">
        <f t="shared" si="10"/>
        <v>0</v>
      </c>
      <c r="EZ39" s="16"/>
    </row>
    <row r="40" spans="2:156" hidden="1" x14ac:dyDescent="0.25">
      <c r="B40" s="709" t="s">
        <v>688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/>
      <c r="EY40" s="15">
        <f t="shared" si="10"/>
        <v>0</v>
      </c>
      <c r="EZ40" s="16"/>
    </row>
    <row r="41" spans="2:156" x14ac:dyDescent="0.25">
      <c r="B41" s="692" t="s">
        <v>735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/>
      <c r="EY41" s="15">
        <f t="shared" si="10"/>
        <v>-3.0000080000000011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740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/>
      <c r="EY43" s="24">
        <f t="shared" si="10"/>
        <v>364.58892739000009</v>
      </c>
      <c r="EZ43" s="685"/>
    </row>
    <row r="44" spans="2:156" x14ac:dyDescent="0.25">
      <c r="B44" s="114" t="s">
        <v>732</v>
      </c>
    </row>
    <row r="45" spans="2:156" x14ac:dyDescent="0.25">
      <c r="B45" s="114" t="s">
        <v>748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Y37:EW37 AC36:AD36 AQ34:AR34 AQ36:AR36 BE34:BF34 BE36:BF36 BS34:BT34 BS36:BT36 CG34:CH34 CG36:CH36 CU34:CV34 CU36:CV36 DI34:DJ34 DI36:DJ36 DW34:DX34 DW36:DX36 EK34:EL34 EK36:EL36 EK35:EL35 EY34:EZ34 EY36:EZ36 EY35:EZ35 DI35:DJ35 CU35:CV35 CG35:CH35 DW35:DX35 AQ35:AR35 BE35:BF35 BS35:BT35 EY37:EZ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Z42"/>
  <sheetViews>
    <sheetView zoomScaleNormal="100" workbookViewId="0">
      <pane xSplit="2" ySplit="6" topLeftCell="EV20" activePane="bottomRight" state="frozen"/>
      <selection activeCell="B3" sqref="B3"/>
      <selection pane="topRight" activeCell="B3" sqref="B3"/>
      <selection pane="bottomLeft" activeCell="B3" sqref="B3"/>
      <selection pane="bottomRight" activeCell="C40" sqref="C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5" t="s">
        <v>731</v>
      </c>
      <c r="C5" s="775">
        <v>2013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466"/>
      <c r="Q5" s="775">
        <v>2014</v>
      </c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7"/>
      <c r="AD5" s="466"/>
      <c r="AE5" s="775">
        <v>2015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7"/>
      <c r="AR5" s="466"/>
      <c r="AS5" s="775">
        <v>2016</v>
      </c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7"/>
      <c r="BF5" s="466"/>
      <c r="BG5" s="775">
        <v>2017</v>
      </c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7"/>
      <c r="BT5" s="466"/>
      <c r="BU5" s="775">
        <v>2018</v>
      </c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7"/>
      <c r="CH5" s="466"/>
      <c r="CI5" s="775">
        <v>2019</v>
      </c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7"/>
      <c r="CV5" s="466"/>
      <c r="CW5" s="775">
        <v>2020</v>
      </c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7"/>
      <c r="DJ5" s="466"/>
      <c r="DK5" s="775">
        <v>2021</v>
      </c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7"/>
      <c r="DX5" s="466"/>
      <c r="DY5" s="775">
        <v>2022</v>
      </c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7"/>
      <c r="EL5" s="705"/>
      <c r="EM5" s="775">
        <v>2023</v>
      </c>
      <c r="EN5" s="776">
        <v>2024</v>
      </c>
      <c r="EO5" s="776">
        <v>2025</v>
      </c>
      <c r="EP5" s="776">
        <v>2026</v>
      </c>
      <c r="EQ5" s="776">
        <v>2027</v>
      </c>
      <c r="ER5" s="776">
        <v>2028</v>
      </c>
      <c r="ES5" s="776">
        <v>2029</v>
      </c>
      <c r="ET5" s="776">
        <v>2030</v>
      </c>
      <c r="EU5" s="776">
        <v>2031</v>
      </c>
      <c r="EV5" s="776">
        <v>2032</v>
      </c>
      <c r="EW5" s="776">
        <v>2033</v>
      </c>
      <c r="EX5" s="776">
        <v>2034</v>
      </c>
      <c r="EY5" s="777"/>
      <c r="EZ5" s="705"/>
    </row>
    <row r="6" spans="2:156" ht="27.95" customHeight="1" x14ac:dyDescent="0.25">
      <c r="B6" s="708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164.74987806000016</v>
      </c>
      <c r="EN7" s="542">
        <v>-305.10568349000005</v>
      </c>
      <c r="EO7" s="542">
        <v>74.813832169999955</v>
      </c>
      <c r="EP7" s="542">
        <v>7.9500011499991388</v>
      </c>
      <c r="EQ7" s="542">
        <v>-83.615837259999978</v>
      </c>
      <c r="ER7" s="542">
        <v>-113.44401461999882</v>
      </c>
      <c r="ES7" s="542">
        <v>-28.747613120001233</v>
      </c>
      <c r="ET7" s="542">
        <v>10.31443313000068</v>
      </c>
      <c r="EU7" s="542">
        <v>86.407165159999693</v>
      </c>
      <c r="EV7" s="542">
        <v>32.395843139998703</v>
      </c>
      <c r="EW7" s="542">
        <v>66.972679656668731</v>
      </c>
      <c r="EX7" s="542"/>
      <c r="EY7" s="542">
        <f t="shared" ref="EY7:EY40" si="10">+SUM(EM7:EX7)</f>
        <v>-87.309316023332997</v>
      </c>
      <c r="EZ7" s="573"/>
    </row>
    <row r="8" spans="2:156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/>
      <c r="EY8" s="521">
        <f t="shared" si="10"/>
        <v>277.65776842000002</v>
      </c>
      <c r="EZ8" s="684"/>
    </row>
    <row r="9" spans="2:156" ht="15.75" x14ac:dyDescent="0.25">
      <c r="B9" s="689" t="s">
        <v>692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/>
      <c r="EY9" s="518">
        <f t="shared" si="10"/>
        <v>199.41356315000004</v>
      </c>
      <c r="EZ9" s="519"/>
    </row>
    <row r="10" spans="2:156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2">+SUM(EN11:EN15)</f>
        <v>7.2314020799999996</v>
      </c>
      <c r="EO10" s="518">
        <f t="shared" si="32"/>
        <v>6.8092897600000004</v>
      </c>
      <c r="EP10" s="518">
        <f t="shared" si="32"/>
        <v>6.3968049700000007</v>
      </c>
      <c r="EQ10" s="518">
        <f t="shared" si="32"/>
        <v>13.037483180000001</v>
      </c>
      <c r="ER10" s="518">
        <f t="shared" si="32"/>
        <v>11.194375540000001</v>
      </c>
      <c r="ES10" s="518">
        <f t="shared" si="32"/>
        <v>0</v>
      </c>
      <c r="ET10" s="518">
        <f t="shared" si="32"/>
        <v>8.0268369199999992</v>
      </c>
      <c r="EU10" s="518">
        <f t="shared" si="32"/>
        <v>6.0573395200000002</v>
      </c>
      <c r="EV10" s="518">
        <f t="shared" si="32"/>
        <v>6.3968049700000007</v>
      </c>
      <c r="EW10" s="518">
        <f t="shared" si="32"/>
        <v>13.050254580000001</v>
      </c>
      <c r="EX10" s="518"/>
      <c r="EY10" s="518">
        <f t="shared" si="10"/>
        <v>78.244205270000009</v>
      </c>
      <c r="EZ10" s="519"/>
    </row>
    <row r="11" spans="2:15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/>
      <c r="EY11" s="518">
        <f t="shared" si="10"/>
        <v>69.358274970000011</v>
      </c>
      <c r="EZ11" s="519"/>
    </row>
    <row r="12" spans="2:15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/>
      <c r="EY12" s="518">
        <f t="shared" si="10"/>
        <v>8.8859303000000001</v>
      </c>
      <c r="EZ12" s="519"/>
    </row>
    <row r="13" spans="2:156" ht="15.75" x14ac:dyDescent="0.25">
      <c r="B13" s="695" t="s">
        <v>741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/>
      <c r="EY13" s="518">
        <f t="shared" si="10"/>
        <v>0</v>
      </c>
      <c r="EZ13" s="519"/>
    </row>
    <row r="14" spans="2:156" ht="15.75" hidden="1" x14ac:dyDescent="0.25">
      <c r="B14" s="695" t="s">
        <v>696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/>
      <c r="EY14" s="518">
        <f t="shared" si="10"/>
        <v>0</v>
      </c>
      <c r="EZ14" s="519"/>
    </row>
    <row r="15" spans="2:156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72.988766329999962</v>
      </c>
      <c r="EB16" s="542">
        <f t="shared" si="42"/>
        <v>-13.077219319999376</v>
      </c>
      <c r="EC16" s="542">
        <f t="shared" si="42"/>
        <v>103.71527419999978</v>
      </c>
      <c r="ED16" s="542">
        <f t="shared" si="42"/>
        <v>-243.08917265000042</v>
      </c>
      <c r="EE16" s="542">
        <f t="shared" si="42"/>
        <v>-5.2977670799993106</v>
      </c>
      <c r="EF16" s="542">
        <f t="shared" si="42"/>
        <v>19.103981609997483</v>
      </c>
      <c r="EG16" s="542">
        <f t="shared" si="42"/>
        <v>5.6299352200028281</v>
      </c>
      <c r="EH16" s="542">
        <f t="shared" si="42"/>
        <v>31.867270179998286</v>
      </c>
      <c r="EI16" s="542">
        <f t="shared" si="42"/>
        <v>58.426643950000759</v>
      </c>
      <c r="EJ16" s="542">
        <f t="shared" si="42"/>
        <v>182.55256852999855</v>
      </c>
      <c r="EK16" s="542">
        <f t="shared" si="9"/>
        <v>89.948279652998735</v>
      </c>
      <c r="EL16" s="573"/>
      <c r="EM16" s="542">
        <f>+EM8+EM7</f>
        <v>183.78514154000015</v>
      </c>
      <c r="EN16" s="542">
        <f t="shared" ref="EN16:EX16" si="43">+EN8+EN7</f>
        <v>-281.54092826000004</v>
      </c>
      <c r="EO16" s="542">
        <f t="shared" si="43"/>
        <v>98.91765258999996</v>
      </c>
      <c r="EP16" s="542">
        <f t="shared" si="43"/>
        <v>28.89581448999914</v>
      </c>
      <c r="EQ16" s="542">
        <f t="shared" si="43"/>
        <v>-51.327978669999979</v>
      </c>
      <c r="ER16" s="542">
        <f t="shared" si="43"/>
        <v>-83.753090559998824</v>
      </c>
      <c r="ES16" s="542">
        <f t="shared" si="43"/>
        <v>-11.81609650000123</v>
      </c>
      <c r="ET16" s="542">
        <f t="shared" si="43"/>
        <v>37.421181800000682</v>
      </c>
      <c r="EU16" s="542">
        <f t="shared" si="43"/>
        <v>109.50716515999969</v>
      </c>
      <c r="EV16" s="542">
        <f t="shared" si="43"/>
        <v>57.349823369998703</v>
      </c>
      <c r="EW16" s="542">
        <f t="shared" si="43"/>
        <v>102.90976743666874</v>
      </c>
      <c r="EX16" s="542"/>
      <c r="EY16" s="542">
        <f t="shared" si="10"/>
        <v>190.34845239666697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22.326503330000026</v>
      </c>
      <c r="EB17" s="542">
        <f t="shared" si="53"/>
        <v>33.97924568000051</v>
      </c>
      <c r="EC17" s="542">
        <f t="shared" si="53"/>
        <v>212.93207519999982</v>
      </c>
      <c r="ED17" s="542">
        <f t="shared" si="53"/>
        <v>-197.07751765000043</v>
      </c>
      <c r="EE17" s="542">
        <f t="shared" si="53"/>
        <v>44.500014920000552</v>
      </c>
      <c r="EF17" s="542">
        <f t="shared" si="53"/>
        <v>13.763291609997488</v>
      </c>
      <c r="EG17" s="542">
        <f t="shared" si="53"/>
        <v>8.5883592200027579</v>
      </c>
      <c r="EH17" s="542">
        <f t="shared" si="53"/>
        <v>3.5028911799986382</v>
      </c>
      <c r="EI17" s="542">
        <f t="shared" si="53"/>
        <v>80.584010950000334</v>
      </c>
      <c r="EJ17" s="542">
        <f t="shared" si="53"/>
        <v>39.180307689998926</v>
      </c>
      <c r="EK17" s="542">
        <f t="shared" si="9"/>
        <v>326.51131681299876</v>
      </c>
      <c r="EL17" s="573"/>
      <c r="EM17" s="542">
        <f>+EM18+EM30+EM32</f>
        <v>347.72132269999963</v>
      </c>
      <c r="EN17" s="542">
        <f t="shared" ref="EN17:EX17" si="54">+EN18+EN30+EN32</f>
        <v>-342.14361006999974</v>
      </c>
      <c r="EO17" s="542">
        <f t="shared" si="54"/>
        <v>46.86830009000002</v>
      </c>
      <c r="EP17" s="542">
        <f t="shared" si="54"/>
        <v>-19.166530640000666</v>
      </c>
      <c r="EQ17" s="542">
        <f t="shared" si="54"/>
        <v>18.604433499999693</v>
      </c>
      <c r="ER17" s="542">
        <f t="shared" si="54"/>
        <v>-12.856982919998732</v>
      </c>
      <c r="ES17" s="542">
        <f t="shared" si="54"/>
        <v>-61.150121800011348</v>
      </c>
      <c r="ET17" s="542">
        <f t="shared" si="54"/>
        <v>149.1996416900098</v>
      </c>
      <c r="EU17" s="542">
        <f t="shared" si="54"/>
        <v>68.019746450000426</v>
      </c>
      <c r="EV17" s="542">
        <f t="shared" si="54"/>
        <v>-124.58531020000115</v>
      </c>
      <c r="EW17" s="542">
        <f t="shared" si="54"/>
        <v>-83.390188793331617</v>
      </c>
      <c r="EX17" s="542"/>
      <c r="EY17" s="542">
        <f t="shared" si="10"/>
        <v>-12.87929999333366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6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3.7581909699999998</v>
      </c>
      <c r="EP18" s="520">
        <f t="shared" si="65"/>
        <v>9.3104405400000001</v>
      </c>
      <c r="EQ18" s="520">
        <f t="shared" si="65"/>
        <v>1.9752218100000001</v>
      </c>
      <c r="ER18" s="520">
        <f t="shared" si="65"/>
        <v>0</v>
      </c>
      <c r="ES18" s="520">
        <f t="shared" si="65"/>
        <v>0.44740564199999999</v>
      </c>
      <c r="ET18" s="520">
        <f t="shared" si="65"/>
        <v>0</v>
      </c>
      <c r="EU18" s="520">
        <f t="shared" si="65"/>
        <v>12.70130535</v>
      </c>
      <c r="EV18" s="520">
        <f t="shared" si="65"/>
        <v>4.6087355999999993</v>
      </c>
      <c r="EW18" s="520">
        <f t="shared" si="65"/>
        <v>9.7166493800000016</v>
      </c>
      <c r="EX18" s="520"/>
      <c r="EY18" s="520">
        <f t="shared" si="10"/>
        <v>42.517949292000004</v>
      </c>
      <c r="EZ18" s="706"/>
    </row>
    <row r="19" spans="2:156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3.7581909699999998</v>
      </c>
      <c r="EP19" s="518">
        <f t="shared" si="76"/>
        <v>9.3104405400000001</v>
      </c>
      <c r="EQ19" s="518">
        <f t="shared" si="76"/>
        <v>1.9752218100000001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>
        <f t="shared" si="76"/>
        <v>4.6087355999999993</v>
      </c>
      <c r="EW19" s="518">
        <f t="shared" si="76"/>
        <v>9.7166493800000016</v>
      </c>
      <c r="EX19" s="518"/>
      <c r="EY19" s="518">
        <f t="shared" si="10"/>
        <v>29.369238299999999</v>
      </c>
      <c r="EZ19" s="519"/>
    </row>
    <row r="20" spans="2:15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/>
      <c r="EY20" s="518">
        <f t="shared" si="10"/>
        <v>5.2786315100000003</v>
      </c>
      <c r="EZ20" s="519"/>
    </row>
    <row r="21" spans="2:15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/>
      <c r="EY21" s="518">
        <f t="shared" si="10"/>
        <v>4.6087355999999993</v>
      </c>
      <c r="EZ21" s="519"/>
    </row>
    <row r="22" spans="2:15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/>
      <c r="EY22" s="518">
        <f t="shared" si="10"/>
        <v>19.48187119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/>
      <c r="EY25" s="518">
        <f t="shared" si="10"/>
        <v>0</v>
      </c>
      <c r="EZ25" s="519"/>
    </row>
    <row r="26" spans="2:15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518">
        <v>0</v>
      </c>
      <c r="EX26" s="518"/>
      <c r="EY26" s="15">
        <f t="shared" si="10"/>
        <v>0.44740564199999999</v>
      </c>
      <c r="EZ26" s="16"/>
    </row>
    <row r="27" spans="2:156" ht="15.75" hidden="1" x14ac:dyDescent="0.25">
      <c r="B27" s="694" t="s">
        <v>741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/>
      <c r="EY27" s="15">
        <f t="shared" si="10"/>
        <v>12.70130535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/>
      <c r="EY28" s="15">
        <f t="shared" si="10"/>
        <v>0</v>
      </c>
      <c r="EZ28" s="16"/>
    </row>
    <row r="29" spans="2:156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/>
      <c r="EY29" s="15">
        <f t="shared" si="10"/>
        <v>0</v>
      </c>
      <c r="EZ29" s="16"/>
    </row>
    <row r="30" spans="2:156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87">+EN31</f>
        <v>36.97937743</v>
      </c>
      <c r="EO30" s="20">
        <f t="shared" si="87"/>
        <v>33.804965200000005</v>
      </c>
      <c r="EP30" s="20">
        <f t="shared" si="87"/>
        <v>17.74826135</v>
      </c>
      <c r="EQ30" s="20">
        <f t="shared" si="87"/>
        <v>24.764321549999998</v>
      </c>
      <c r="ER30" s="20">
        <f t="shared" si="87"/>
        <v>20.022057450000002</v>
      </c>
      <c r="ES30" s="20">
        <f t="shared" si="87"/>
        <v>29.67421766</v>
      </c>
      <c r="ET30" s="20">
        <f t="shared" si="87"/>
        <v>25.697625540000001</v>
      </c>
      <c r="EU30" s="20">
        <f t="shared" si="87"/>
        <v>18.254227400000001</v>
      </c>
      <c r="EV30" s="20">
        <f t="shared" si="87"/>
        <v>14.335446780000002</v>
      </c>
      <c r="EW30" s="20">
        <f t="shared" si="87"/>
        <v>22.559948979999998</v>
      </c>
      <c r="EX30" s="20"/>
      <c r="EY30" s="20">
        <f t="shared" si="10"/>
        <v>293.67745507000001</v>
      </c>
      <c r="EZ30" s="574"/>
    </row>
    <row r="31" spans="2:156" x14ac:dyDescent="0.25">
      <c r="B31" s="691" t="s">
        <v>693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/>
      <c r="EY31" s="15">
        <f t="shared" si="10"/>
        <v>293.67745507000001</v>
      </c>
      <c r="EZ31" s="16"/>
    </row>
    <row r="32" spans="2:156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-8.0591186999999671</v>
      </c>
      <c r="EB32" s="20">
        <f t="shared" ref="EB32" si="189">+EB33+EB38+EB39+EB35</f>
        <v>18.238107520000511</v>
      </c>
      <c r="EC32" s="20">
        <f t="shared" ref="EC32" si="190">+EC33+EC38+EC39+EC35</f>
        <v>186.85787696999981</v>
      </c>
      <c r="ED32" s="20">
        <f t="shared" ref="ED32" si="191">+ED33+ED38+ED39+ED35</f>
        <v>-229.29765705000042</v>
      </c>
      <c r="EE32" s="20">
        <f t="shared" ref="EE32" si="192">+EE33+EE38+EE39+EE35</f>
        <v>17.311734340000545</v>
      </c>
      <c r="EF32" s="20">
        <f t="shared" ref="EF32" si="193">+EF33+EF38+EF39+EF35</f>
        <v>-19.424679150002511</v>
      </c>
      <c r="EG32" s="20">
        <f t="shared" ref="EG32" si="194">+EG33+EG38+EG39+EG35</f>
        <v>-34.014280579997248</v>
      </c>
      <c r="EH32" s="20">
        <f t="shared" ref="EH32" si="195">+EH33+EH38+EH39+EH35</f>
        <v>-29.145123060001357</v>
      </c>
      <c r="EI32" s="20">
        <f t="shared" ref="EI32" si="196">+EI33+EI38+EI39+EI35</f>
        <v>34.934611140000328</v>
      </c>
      <c r="EJ32" s="20">
        <f t="shared" ref="EJ32" si="197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297.88431696999965</v>
      </c>
      <c r="EN32" s="20">
        <f t="shared" ref="EN32" si="198">+EN33+EN38+EN39+EN35</f>
        <v>-379.12298749999974</v>
      </c>
      <c r="EO32" s="20">
        <f t="shared" ref="EO32" si="199">+EO33+EO38+EO39+EO35</f>
        <v>9.3051439200000168</v>
      </c>
      <c r="EP32" s="20">
        <f t="shared" ref="EP32" si="200">+EP33+EP38+EP39+EP35</f>
        <v>-46.225232530000667</v>
      </c>
      <c r="EQ32" s="20">
        <f t="shared" ref="EQ32" si="201">+EQ33+EQ38+EQ39+EQ35</f>
        <v>-8.1351098600003073</v>
      </c>
      <c r="ER32" s="20">
        <f t="shared" ref="ER32" si="202">+ER33+ER38+ER39+ER35</f>
        <v>-32.879040369998734</v>
      </c>
      <c r="ES32" s="20">
        <f t="shared" ref="ES32" si="203">+ES33+ES38+ES39+ES35</f>
        <v>-91.271745102011351</v>
      </c>
      <c r="ET32" s="20">
        <f t="shared" ref="ET32" si="204">+ET33+ET38+ET39+ET35</f>
        <v>123.50201615000979</v>
      </c>
      <c r="EU32" s="20">
        <f t="shared" ref="EU32" si="205">+EU33+EU38+EU39+EU35</f>
        <v>37.064213700000423</v>
      </c>
      <c r="EV32" s="20">
        <f t="shared" ref="EV32" si="206">+EV33+EV38+EV39+EV35</f>
        <v>-143.52949258000115</v>
      </c>
      <c r="EW32" s="20">
        <f t="shared" ref="EW32" si="207">+EW33+EW38+EW39+EW35</f>
        <v>-115.66678715333161</v>
      </c>
      <c r="EX32" s="20"/>
      <c r="EY32" s="20">
        <f t="shared" si="10"/>
        <v>-349.07470435533367</v>
      </c>
      <c r="EZ32" s="574"/>
    </row>
    <row r="33" spans="2:15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239.33469880999965</v>
      </c>
      <c r="EN33" s="15">
        <v>-374.71462249999973</v>
      </c>
      <c r="EO33" s="15">
        <v>6.9871439200000145</v>
      </c>
      <c r="EP33" s="15">
        <v>-43.591323870000672</v>
      </c>
      <c r="EQ33" s="15">
        <v>-8.2855658600003075</v>
      </c>
      <c r="ER33" s="15">
        <v>-26.737013369998738</v>
      </c>
      <c r="ES33" s="15">
        <v>-89.920382102011459</v>
      </c>
      <c r="ET33" s="15">
        <v>97.108101840009908</v>
      </c>
      <c r="EU33" s="15">
        <v>35.86640870000042</v>
      </c>
      <c r="EV33" s="15">
        <v>-139.99412558000114</v>
      </c>
      <c r="EW33" s="15">
        <v>-150.92567426333162</v>
      </c>
      <c r="EX33" s="15"/>
      <c r="EY33" s="15">
        <f t="shared" si="10"/>
        <v>-454.87235427533369</v>
      </c>
      <c r="EZ33" s="16"/>
    </row>
    <row r="34" spans="2:15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66.133093699999748</v>
      </c>
      <c r="EN34" s="15">
        <v>-9.541722549999804</v>
      </c>
      <c r="EO34" s="15">
        <v>-16.075916950000078</v>
      </c>
      <c r="EP34" s="15">
        <v>-68.547336990000602</v>
      </c>
      <c r="EQ34" s="15">
        <v>22.851259369999227</v>
      </c>
      <c r="ER34" s="15">
        <v>-5.445946189997855</v>
      </c>
      <c r="ES34" s="15">
        <v>-0.8115288720125875</v>
      </c>
      <c r="ET34" s="15">
        <v>-16.762244029989333</v>
      </c>
      <c r="EU34" s="15">
        <v>-65.271556974999214</v>
      </c>
      <c r="EV34" s="15">
        <v>20.458778824999882</v>
      </c>
      <c r="EW34" s="15">
        <v>-5.384851309997714</v>
      </c>
      <c r="EX34" s="15"/>
      <c r="EY34" s="15">
        <f t="shared" si="10"/>
        <v>-78.397971971998331</v>
      </c>
      <c r="EZ34" s="16"/>
    </row>
    <row r="35" spans="2:156" x14ac:dyDescent="0.25">
      <c r="B35" s="692" t="s">
        <v>687</v>
      </c>
      <c r="C35" s="15">
        <f>+SUM(C36:C37)</f>
        <v>-4.0632587650370997</v>
      </c>
      <c r="D35" s="15">
        <f t="shared" ref="D35:N35" si="208">+SUM(D36:D37)</f>
        <v>0</v>
      </c>
      <c r="E35" s="15">
        <f t="shared" si="208"/>
        <v>0</v>
      </c>
      <c r="F35" s="15">
        <f t="shared" si="208"/>
        <v>0</v>
      </c>
      <c r="G35" s="15">
        <f t="shared" si="208"/>
        <v>4.08736605</v>
      </c>
      <c r="H35" s="15">
        <f t="shared" si="208"/>
        <v>0</v>
      </c>
      <c r="I35" s="15">
        <f t="shared" si="208"/>
        <v>0</v>
      </c>
      <c r="J35" s="15">
        <f t="shared" si="208"/>
        <v>0</v>
      </c>
      <c r="K35" s="15">
        <f t="shared" si="208"/>
        <v>0</v>
      </c>
      <c r="L35" s="15">
        <f t="shared" si="208"/>
        <v>0</v>
      </c>
      <c r="M35" s="15">
        <f t="shared" si="208"/>
        <v>0</v>
      </c>
      <c r="N35" s="15">
        <f t="shared" si="208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9">+SUM(R36:R37)</f>
        <v>0</v>
      </c>
      <c r="S35" s="15">
        <f t="shared" si="209"/>
        <v>0</v>
      </c>
      <c r="T35" s="15">
        <f t="shared" si="209"/>
        <v>0</v>
      </c>
      <c r="U35" s="15">
        <f t="shared" si="209"/>
        <v>0</v>
      </c>
      <c r="V35" s="15">
        <f t="shared" si="209"/>
        <v>0</v>
      </c>
      <c r="W35" s="15">
        <f t="shared" si="209"/>
        <v>0</v>
      </c>
      <c r="X35" s="15">
        <f t="shared" si="209"/>
        <v>0</v>
      </c>
      <c r="Y35" s="15">
        <f t="shared" si="209"/>
        <v>0</v>
      </c>
      <c r="Z35" s="15">
        <f t="shared" si="209"/>
        <v>0</v>
      </c>
      <c r="AA35" s="15">
        <f t="shared" si="209"/>
        <v>0</v>
      </c>
      <c r="AB35" s="15">
        <f t="shared" si="209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0">+SUM(AF36:AF37)</f>
        <v>60</v>
      </c>
      <c r="AG35" s="15">
        <f t="shared" si="210"/>
        <v>0</v>
      </c>
      <c r="AH35" s="15">
        <f t="shared" si="210"/>
        <v>0</v>
      </c>
      <c r="AI35" s="15">
        <f t="shared" si="210"/>
        <v>0</v>
      </c>
      <c r="AJ35" s="15">
        <f t="shared" si="210"/>
        <v>0</v>
      </c>
      <c r="AK35" s="15">
        <f t="shared" si="210"/>
        <v>0</v>
      </c>
      <c r="AL35" s="15">
        <f t="shared" si="210"/>
        <v>0</v>
      </c>
      <c r="AM35" s="15">
        <f t="shared" si="210"/>
        <v>0</v>
      </c>
      <c r="AN35" s="15">
        <f t="shared" si="210"/>
        <v>0</v>
      </c>
      <c r="AO35" s="15">
        <f t="shared" si="210"/>
        <v>0</v>
      </c>
      <c r="AP35" s="15">
        <f t="shared" si="210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11">+SUM(AT36:AT37)</f>
        <v>50.296333329999996</v>
      </c>
      <c r="AU35" s="15">
        <f t="shared" si="211"/>
        <v>0</v>
      </c>
      <c r="AV35" s="15">
        <f t="shared" si="211"/>
        <v>0</v>
      </c>
      <c r="AW35" s="15">
        <f t="shared" si="211"/>
        <v>0</v>
      </c>
      <c r="AX35" s="15">
        <f t="shared" si="211"/>
        <v>0</v>
      </c>
      <c r="AY35" s="15">
        <f t="shared" si="211"/>
        <v>0</v>
      </c>
      <c r="AZ35" s="15">
        <f t="shared" si="211"/>
        <v>0</v>
      </c>
      <c r="BA35" s="15">
        <f t="shared" si="211"/>
        <v>0</v>
      </c>
      <c r="BB35" s="15">
        <f t="shared" si="211"/>
        <v>0</v>
      </c>
      <c r="BC35" s="15">
        <f t="shared" si="211"/>
        <v>0</v>
      </c>
      <c r="BD35" s="15">
        <f t="shared" si="211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12">+SUM(BH36:BH37)</f>
        <v>0</v>
      </c>
      <c r="BI35" s="15">
        <f t="shared" si="212"/>
        <v>0</v>
      </c>
      <c r="BJ35" s="15">
        <f t="shared" si="212"/>
        <v>20.135333329999998</v>
      </c>
      <c r="BK35" s="15">
        <f t="shared" si="212"/>
        <v>-17.179442809999998</v>
      </c>
      <c r="BL35" s="15">
        <f t="shared" si="212"/>
        <v>0</v>
      </c>
      <c r="BM35" s="15">
        <f t="shared" si="212"/>
        <v>0</v>
      </c>
      <c r="BN35" s="15">
        <f t="shared" si="212"/>
        <v>0</v>
      </c>
      <c r="BO35" s="15">
        <f t="shared" si="212"/>
        <v>0</v>
      </c>
      <c r="BP35" s="15">
        <f t="shared" si="212"/>
        <v>0</v>
      </c>
      <c r="BQ35" s="15">
        <f t="shared" si="212"/>
        <v>-17</v>
      </c>
      <c r="BR35" s="15">
        <f t="shared" si="212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13">+SUM(BV36:BV37)</f>
        <v>-20.959400289999998</v>
      </c>
      <c r="BW35" s="15">
        <f t="shared" si="213"/>
        <v>0</v>
      </c>
      <c r="BX35" s="15">
        <f t="shared" si="213"/>
        <v>0</v>
      </c>
      <c r="BY35" s="15">
        <f t="shared" si="213"/>
        <v>34.898514420000005</v>
      </c>
      <c r="BZ35" s="15">
        <f t="shared" si="213"/>
        <v>0</v>
      </c>
      <c r="CA35" s="15">
        <f t="shared" si="213"/>
        <v>0</v>
      </c>
      <c r="CB35" s="15">
        <f t="shared" si="213"/>
        <v>21.209149010000001</v>
      </c>
      <c r="CC35" s="15">
        <f t="shared" si="213"/>
        <v>0</v>
      </c>
      <c r="CD35" s="15">
        <f t="shared" si="213"/>
        <v>0</v>
      </c>
      <c r="CE35" s="15">
        <f t="shared" si="213"/>
        <v>-36</v>
      </c>
      <c r="CF35" s="15">
        <f t="shared" si="213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4">+SUM(CJ36:CJ37)</f>
        <v>0</v>
      </c>
      <c r="CK35" s="15">
        <f t="shared" si="214"/>
        <v>0</v>
      </c>
      <c r="CL35" s="15">
        <f t="shared" si="214"/>
        <v>0</v>
      </c>
      <c r="CM35" s="15">
        <f t="shared" si="214"/>
        <v>36.431339999999999</v>
      </c>
      <c r="CN35" s="15">
        <f t="shared" si="214"/>
        <v>0</v>
      </c>
      <c r="CO35" s="15">
        <f t="shared" si="214"/>
        <v>0</v>
      </c>
      <c r="CP35" s="15">
        <f t="shared" si="214"/>
        <v>0</v>
      </c>
      <c r="CQ35" s="15">
        <f t="shared" si="214"/>
        <v>0</v>
      </c>
      <c r="CR35" s="15">
        <f t="shared" si="214"/>
        <v>0</v>
      </c>
      <c r="CS35" s="15">
        <f t="shared" si="214"/>
        <v>0</v>
      </c>
      <c r="CT35" s="15">
        <f t="shared" si="214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5">+SUM(CX36:CX37)</f>
        <v>-77.832344960353367</v>
      </c>
      <c r="CY35" s="15">
        <f t="shared" si="215"/>
        <v>0</v>
      </c>
      <c r="CZ35" s="15">
        <f t="shared" si="215"/>
        <v>-2.1381023690259275</v>
      </c>
      <c r="DA35" s="15">
        <f t="shared" si="215"/>
        <v>8.9340486199999987</v>
      </c>
      <c r="DB35" s="15">
        <f t="shared" si="215"/>
        <v>0.22695783999999897</v>
      </c>
      <c r="DC35" s="15">
        <f t="shared" si="215"/>
        <v>0</v>
      </c>
      <c r="DD35" s="15">
        <f t="shared" si="215"/>
        <v>8.7301680899999994</v>
      </c>
      <c r="DE35" s="15">
        <f t="shared" si="215"/>
        <v>-9.1298896389958575</v>
      </c>
      <c r="DF35" s="15">
        <f t="shared" si="215"/>
        <v>-14.865149308075118</v>
      </c>
      <c r="DG35" s="15">
        <f t="shared" si="215"/>
        <v>-39.320475156805458</v>
      </c>
      <c r="DH35" s="15">
        <f t="shared" si="215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6">+SUM(DL36:DL37)</f>
        <v>-21.878840629999999</v>
      </c>
      <c r="DM35" s="15">
        <f t="shared" si="216"/>
        <v>24.701689819999999</v>
      </c>
      <c r="DN35" s="15">
        <f t="shared" si="216"/>
        <v>-61.865883771912934</v>
      </c>
      <c r="DO35" s="15">
        <f t="shared" si="216"/>
        <v>-115.69459706194675</v>
      </c>
      <c r="DP35" s="15">
        <f t="shared" si="216"/>
        <v>20.85932549</v>
      </c>
      <c r="DQ35" s="15">
        <f t="shared" si="216"/>
        <v>0</v>
      </c>
      <c r="DR35" s="15">
        <f t="shared" si="216"/>
        <v>0.58985122000000001</v>
      </c>
      <c r="DS35" s="15">
        <f t="shared" si="216"/>
        <v>0</v>
      </c>
      <c r="DT35" s="15">
        <f t="shared" si="216"/>
        <v>5.4048153000000001</v>
      </c>
      <c r="DU35" s="15">
        <f t="shared" si="216"/>
        <v>0.95023446999999994</v>
      </c>
      <c r="DV35" s="15">
        <f t="shared" si="216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7">+SUM(DZ36:DZ37)</f>
        <v>0</v>
      </c>
      <c r="EA35" s="15">
        <f t="shared" si="217"/>
        <v>0</v>
      </c>
      <c r="EB35" s="15">
        <f t="shared" si="217"/>
        <v>61.309870070000002</v>
      </c>
      <c r="EC35" s="15">
        <f t="shared" si="217"/>
        <v>0</v>
      </c>
      <c r="ED35" s="15">
        <f t="shared" si="217"/>
        <v>0</v>
      </c>
      <c r="EE35" s="15">
        <f t="shared" si="217"/>
        <v>0</v>
      </c>
      <c r="EF35" s="15">
        <f t="shared" si="217"/>
        <v>-1.9006822759326754</v>
      </c>
      <c r="EG35" s="15">
        <f t="shared" si="217"/>
        <v>0</v>
      </c>
      <c r="EH35" s="15">
        <f t="shared" si="217"/>
        <v>0</v>
      </c>
      <c r="EI35" s="15">
        <f t="shared" si="217"/>
        <v>0</v>
      </c>
      <c r="EJ35" s="15">
        <f t="shared" si="217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18">+SUM(EN36:EN37)</f>
        <v>0</v>
      </c>
      <c r="EO35" s="15">
        <f t="shared" si="218"/>
        <v>0</v>
      </c>
      <c r="EP35" s="15">
        <f t="shared" si="218"/>
        <v>-3.4383876600000001</v>
      </c>
      <c r="EQ35" s="15">
        <f t="shared" si="218"/>
        <v>0</v>
      </c>
      <c r="ER35" s="15">
        <f t="shared" si="218"/>
        <v>0</v>
      </c>
      <c r="ES35" s="15">
        <f t="shared" si="218"/>
        <v>0</v>
      </c>
      <c r="ET35" s="15">
        <f t="shared" si="218"/>
        <v>26.185286309999995</v>
      </c>
      <c r="EU35" s="15">
        <f t="shared" si="218"/>
        <v>0</v>
      </c>
      <c r="EV35" s="15">
        <f t="shared" si="218"/>
        <v>0</v>
      </c>
      <c r="EW35" s="15">
        <f t="shared" si="218"/>
        <v>24.286727110000001</v>
      </c>
      <c r="EX35" s="15"/>
      <c r="EY35" s="15">
        <f t="shared" si="10"/>
        <v>103.52723492</v>
      </c>
      <c r="EZ35" s="16"/>
    </row>
    <row r="36" spans="2:156" x14ac:dyDescent="0.25">
      <c r="B36" s="709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/>
      <c r="EY36" s="15">
        <f t="shared" si="10"/>
        <v>0</v>
      </c>
      <c r="EZ36" s="16"/>
    </row>
    <row r="37" spans="2:156" x14ac:dyDescent="0.25">
      <c r="B37" s="709" t="s">
        <v>686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0</v>
      </c>
      <c r="EV37" s="15">
        <v>0</v>
      </c>
      <c r="EW37" s="15">
        <v>24.286727110000001</v>
      </c>
      <c r="EX37" s="15"/>
      <c r="EY37" s="15">
        <f t="shared" si="10"/>
        <v>103.52723492</v>
      </c>
      <c r="EZ37" s="16"/>
    </row>
    <row r="38" spans="2:156" x14ac:dyDescent="0.25">
      <c r="B38" s="692" t="s">
        <v>735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/>
      <c r="EY38" s="15">
        <f t="shared" si="10"/>
        <v>2.2704149999999998</v>
      </c>
      <c r="EZ38" s="16"/>
    </row>
    <row r="39" spans="2:15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</row>
    <row r="40" spans="2:156" ht="15.75" x14ac:dyDescent="0.25">
      <c r="B40" s="693" t="s">
        <v>740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/>
      <c r="EY40" s="24">
        <f t="shared" si="10"/>
        <v>203.22775239000021</v>
      </c>
      <c r="EZ40" s="685"/>
    </row>
    <row r="41" spans="2:156" x14ac:dyDescent="0.25">
      <c r="B41" s="114" t="s">
        <v>732</v>
      </c>
    </row>
    <row r="42" spans="2:156" x14ac:dyDescent="0.25">
      <c r="B42" s="114" t="s">
        <v>748</v>
      </c>
    </row>
  </sheetData>
  <mergeCells count="11">
    <mergeCell ref="DK5:DW5"/>
    <mergeCell ref="DY5:EK5"/>
    <mergeCell ref="EM5:EY5"/>
    <mergeCell ref="BU5:CG5"/>
    <mergeCell ref="CI5:CU5"/>
    <mergeCell ref="CW5:DI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EZ45"/>
  <sheetViews>
    <sheetView tabSelected="1" zoomScaleNormal="100" workbookViewId="0">
      <pane xSplit="2" ySplit="6" topLeftCell="EL13" activePane="bottomRight" state="frozen"/>
      <selection activeCell="B3" sqref="B3"/>
      <selection pane="topRight" activeCell="B3" sqref="B3"/>
      <selection pane="bottomLeft" activeCell="B3" sqref="B3"/>
      <selection pane="bottomRight" activeCell="EY34" sqref="EY3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691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5" t="s">
        <v>731</v>
      </c>
      <c r="C5" s="775">
        <v>2013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466"/>
      <c r="Q5" s="775">
        <v>2014</v>
      </c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7"/>
      <c r="AD5" s="466"/>
      <c r="AE5" s="775">
        <v>2015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7"/>
      <c r="AR5" s="466"/>
      <c r="AS5" s="775">
        <v>2016</v>
      </c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7"/>
      <c r="BF5" s="466"/>
      <c r="BG5" s="775">
        <v>2017</v>
      </c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7"/>
      <c r="BT5" s="466"/>
      <c r="BU5" s="775">
        <v>2018</v>
      </c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7"/>
      <c r="CH5" s="466"/>
      <c r="CI5" s="775">
        <v>2019</v>
      </c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7"/>
      <c r="CV5" s="466"/>
      <c r="CW5" s="775">
        <v>2020</v>
      </c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7"/>
      <c r="DJ5" s="466"/>
      <c r="DK5" s="775">
        <v>2021</v>
      </c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7"/>
      <c r="DX5" s="466"/>
      <c r="DY5" s="775">
        <v>2022</v>
      </c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7"/>
      <c r="EL5" s="705"/>
      <c r="EM5" s="775">
        <v>2023</v>
      </c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7"/>
      <c r="EZ5" s="705"/>
    </row>
    <row r="6" spans="2:156" ht="27.95" customHeight="1" x14ac:dyDescent="0.25">
      <c r="B6" s="708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-198.73608049919937</v>
      </c>
      <c r="EN7" s="542">
        <v>-157.91243132446141</v>
      </c>
      <c r="EO7" s="542">
        <v>-8.629500225150764</v>
      </c>
      <c r="EP7" s="542">
        <v>-405.41247714723477</v>
      </c>
      <c r="EQ7" s="542">
        <v>-178.15937321384092</v>
      </c>
      <c r="ER7" s="542">
        <v>-119.0320872737791</v>
      </c>
      <c r="ES7" s="542">
        <v>-109.12573950022102</v>
      </c>
      <c r="ET7" s="542">
        <v>-24.471976716877634</v>
      </c>
      <c r="EU7" s="542">
        <v>-154.48300194950912</v>
      </c>
      <c r="EV7" s="542">
        <v>-170.90988779666668</v>
      </c>
      <c r="EW7" s="542">
        <v>-58.27111581816655</v>
      </c>
      <c r="EX7" s="542"/>
      <c r="EY7" s="542">
        <f t="shared" ref="EY7:EY37" si="10">+SUM(EM7:EX7)</f>
        <v>-1585.1436714651072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W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>
        <f t="shared" si="21"/>
        <v>0</v>
      </c>
      <c r="EX8" s="521"/>
      <c r="EY8" s="521">
        <f t="shared" si="10"/>
        <v>17.89987266</v>
      </c>
      <c r="EZ8" s="684"/>
    </row>
    <row r="9" spans="2:156" ht="15.75" hidden="1" x14ac:dyDescent="0.25">
      <c r="B9" s="689" t="s">
        <v>690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W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>
        <f t="shared" si="32"/>
        <v>0</v>
      </c>
      <c r="ET10" s="518">
        <f t="shared" si="32"/>
        <v>0</v>
      </c>
      <c r="EU10" s="518">
        <f t="shared" si="32"/>
        <v>5.592793470000001</v>
      </c>
      <c r="EV10" s="518">
        <f t="shared" si="32"/>
        <v>3.3571428599999997</v>
      </c>
      <c r="EW10" s="518">
        <f t="shared" si="32"/>
        <v>0</v>
      </c>
      <c r="EX10" s="518"/>
      <c r="EY10" s="518">
        <f t="shared" si="10"/>
        <v>17.89987266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/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/>
      <c r="EY12" s="518">
        <f t="shared" si="10"/>
        <v>0</v>
      </c>
      <c r="EZ12" s="519"/>
    </row>
    <row r="13" spans="2:156" ht="15.75" x14ac:dyDescent="0.25">
      <c r="B13" s="695" t="s">
        <v>741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/>
      <c r="EY13" s="518">
        <f t="shared" si="10"/>
        <v>17.89987266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/>
      <c r="EY14" s="518">
        <f t="shared" si="10"/>
        <v>0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-423.22453128901293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-198.73608049919937</v>
      </c>
      <c r="EN16" s="542">
        <f t="shared" ref="EN16:EW16" si="43">+EN8+EN7</f>
        <v>-156.9619552544614</v>
      </c>
      <c r="EO16" s="542">
        <f t="shared" si="43"/>
        <v>-3.9871828251507635</v>
      </c>
      <c r="EP16" s="542">
        <f t="shared" si="43"/>
        <v>-402.05533428723476</v>
      </c>
      <c r="EQ16" s="542">
        <f t="shared" si="43"/>
        <v>-178.15937321384092</v>
      </c>
      <c r="ER16" s="542">
        <f t="shared" si="43"/>
        <v>-119.0320872737791</v>
      </c>
      <c r="ES16" s="542">
        <f t="shared" si="43"/>
        <v>-109.12573950022102</v>
      </c>
      <c r="ET16" s="542">
        <f t="shared" si="43"/>
        <v>-24.471976716877634</v>
      </c>
      <c r="EU16" s="542">
        <f t="shared" si="43"/>
        <v>-148.89020847950911</v>
      </c>
      <c r="EV16" s="542">
        <f t="shared" si="43"/>
        <v>-167.55274493666667</v>
      </c>
      <c r="EW16" s="542">
        <f t="shared" si="43"/>
        <v>-58.27111581816655</v>
      </c>
      <c r="EX16" s="542"/>
      <c r="EY16" s="542">
        <f t="shared" si="10"/>
        <v>-1567.243798805107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-450.79336328901314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-240.67825229919924</v>
      </c>
      <c r="EN17" s="542">
        <f t="shared" ref="EN17:EW17" si="54">+EN18+EN30+EN32</f>
        <v>-355.27584692446112</v>
      </c>
      <c r="EO17" s="542">
        <f t="shared" si="54"/>
        <v>-418.49601185515098</v>
      </c>
      <c r="EP17" s="542">
        <f t="shared" si="54"/>
        <v>-84.041672037234889</v>
      </c>
      <c r="EQ17" s="542">
        <f t="shared" si="54"/>
        <v>-90.787856193840867</v>
      </c>
      <c r="ER17" s="542">
        <f t="shared" si="54"/>
        <v>-245.07883430377888</v>
      </c>
      <c r="ES17" s="542">
        <f t="shared" si="54"/>
        <v>-441.28989486022124</v>
      </c>
      <c r="ET17" s="542">
        <f t="shared" si="54"/>
        <v>-118.42821408687948</v>
      </c>
      <c r="EU17" s="542">
        <f t="shared" si="54"/>
        <v>-33.598965369507198</v>
      </c>
      <c r="EV17" s="542">
        <f t="shared" si="54"/>
        <v>7.7067329033334318</v>
      </c>
      <c r="EW17" s="542">
        <f t="shared" si="54"/>
        <v>150.87394091183356</v>
      </c>
      <c r="EX17" s="542"/>
      <c r="EY17" s="542">
        <f t="shared" si="10"/>
        <v>-1869.0948741151067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6"/>
      <c r="EM18" s="520">
        <f>+EM19+EM26+EM27+EM28+EM29</f>
        <v>0</v>
      </c>
      <c r="EN18" s="520">
        <f t="shared" ref="EN18:EW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>
        <f t="shared" si="65"/>
        <v>0</v>
      </c>
      <c r="ET18" s="520">
        <f t="shared" si="65"/>
        <v>0</v>
      </c>
      <c r="EU18" s="520">
        <f t="shared" si="65"/>
        <v>0</v>
      </c>
      <c r="EV18" s="520">
        <f t="shared" si="65"/>
        <v>0</v>
      </c>
      <c r="EW18" s="520">
        <f t="shared" si="65"/>
        <v>0</v>
      </c>
      <c r="EX18" s="520"/>
      <c r="EY18" s="520">
        <f t="shared" si="10"/>
        <v>0</v>
      </c>
      <c r="EZ18" s="706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W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>
        <f t="shared" si="76"/>
        <v>0</v>
      </c>
      <c r="EW19" s="518">
        <f t="shared" si="76"/>
        <v>0</v>
      </c>
      <c r="EX19" s="518"/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/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/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/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/>
      <c r="EY26" s="15">
        <f t="shared" si="10"/>
        <v>0</v>
      </c>
      <c r="EZ26" s="16"/>
    </row>
    <row r="27" spans="2:156" ht="15.75" x14ac:dyDescent="0.25">
      <c r="B27" s="694" t="s">
        <v>741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/>
      <c r="EY28" s="15">
        <f t="shared" si="10"/>
        <v>0</v>
      </c>
      <c r="EZ28" s="16"/>
    </row>
    <row r="29" spans="2:15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/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W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>
        <f t="shared" si="87"/>
        <v>0</v>
      </c>
      <c r="ET30" s="20">
        <f t="shared" si="87"/>
        <v>0</v>
      </c>
      <c r="EU30" s="20">
        <f t="shared" si="87"/>
        <v>0</v>
      </c>
      <c r="EV30" s="20">
        <f t="shared" si="87"/>
        <v>0</v>
      </c>
      <c r="EW30" s="20">
        <f t="shared" si="87"/>
        <v>0</v>
      </c>
      <c r="EX30" s="20"/>
      <c r="EY30" s="20">
        <f t="shared" si="10"/>
        <v>0</v>
      </c>
      <c r="EZ30" s="574"/>
    </row>
    <row r="31" spans="2:156" hidden="1" x14ac:dyDescent="0.25">
      <c r="B31" s="691" t="s">
        <v>690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-450.79336328901314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-240.67825229919924</v>
      </c>
      <c r="EN32" s="20">
        <f t="shared" ref="EN32" si="198">+EN33++EN40+EN41+EN35</f>
        <v>-355.27584692446112</v>
      </c>
      <c r="EO32" s="20">
        <f t="shared" ref="EO32" si="199">+EO33++EO40+EO41+EO35</f>
        <v>-418.49601185515098</v>
      </c>
      <c r="EP32" s="20">
        <f t="shared" ref="EP32" si="200">+EP33++EP40+EP41+EP35</f>
        <v>-84.041672037234889</v>
      </c>
      <c r="EQ32" s="20">
        <f t="shared" ref="EQ32" si="201">+EQ33++EQ40+EQ41+EQ35</f>
        <v>-90.787856193840867</v>
      </c>
      <c r="ER32" s="20">
        <f t="shared" ref="ER32" si="202">+ER33++ER40+ER41+ER35</f>
        <v>-245.07883430377888</v>
      </c>
      <c r="ES32" s="20">
        <f t="shared" ref="ES32" si="203">+ES33++ES40+ES41+ES35</f>
        <v>-441.28989486022124</v>
      </c>
      <c r="ET32" s="20">
        <f t="shared" ref="ET32" si="204">+ET33++ET40+ET41+ET35</f>
        <v>-118.42821408687948</v>
      </c>
      <c r="EU32" s="20">
        <f t="shared" ref="EU32" si="205">+EU33++EU40+EU41+EU35</f>
        <v>-33.598965369507198</v>
      </c>
      <c r="EV32" s="20">
        <f t="shared" ref="EV32" si="206">+EV33++EV40+EV41+EV35</f>
        <v>7.7067329033334318</v>
      </c>
      <c r="EW32" s="20">
        <f t="shared" ref="EW32" si="207">+EW33++EW40+EW41+EW35</f>
        <v>150.87394091183356</v>
      </c>
      <c r="EX32" s="20"/>
      <c r="EY32" s="20">
        <f t="shared" si="10"/>
        <v>-1869.0948741151067</v>
      </c>
      <c r="EZ32" s="574"/>
    </row>
    <row r="33" spans="2:15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-88.082312230893137</v>
      </c>
      <c r="EN33" s="15">
        <v>-331.31724711975181</v>
      </c>
      <c r="EO33" s="15">
        <v>-58.360265182798571</v>
      </c>
      <c r="EP33" s="15">
        <v>-85.158413890253541</v>
      </c>
      <c r="EQ33" s="15">
        <v>-145.47282370183791</v>
      </c>
      <c r="ER33" s="15">
        <v>-69.281402555185366</v>
      </c>
      <c r="ES33" s="15">
        <v>-212.05119211408999</v>
      </c>
      <c r="ET33" s="15">
        <v>-220.30157465687887</v>
      </c>
      <c r="EU33" s="15">
        <v>-131.89188594192092</v>
      </c>
      <c r="EV33" s="15">
        <v>377.73712388035403</v>
      </c>
      <c r="EW33" s="15">
        <v>-120.426814748168</v>
      </c>
      <c r="EX33" s="15"/>
      <c r="EY33" s="15">
        <f t="shared" si="10"/>
        <v>-1084.6068082614242</v>
      </c>
      <c r="EZ33" s="574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-163.60075605452693</v>
      </c>
      <c r="EN34" s="15">
        <v>75.492434932203139</v>
      </c>
      <c r="EO34" s="15">
        <v>19.078027013871292</v>
      </c>
      <c r="EP34" s="15">
        <v>-241.66633917857598</v>
      </c>
      <c r="EQ34" s="15">
        <v>-48.794704525175689</v>
      </c>
      <c r="ER34" s="15">
        <v>-94.332108360382506</v>
      </c>
      <c r="ES34" s="15">
        <v>22.118957694443111</v>
      </c>
      <c r="ET34" s="15">
        <v>-14.544039334202239</v>
      </c>
      <c r="EU34" s="15">
        <v>-18.580232038861141</v>
      </c>
      <c r="EV34" s="15">
        <v>-81.189087445383279</v>
      </c>
      <c r="EW34" s="15">
        <v>-75.369245971497548</v>
      </c>
      <c r="EX34" s="15"/>
      <c r="EY34" s="15">
        <f t="shared" si="10"/>
        <v>-621.38709326808771</v>
      </c>
      <c r="EZ34" s="574"/>
    </row>
    <row r="35" spans="2:156" x14ac:dyDescent="0.25">
      <c r="B35" s="692" t="s">
        <v>687</v>
      </c>
      <c r="C35" s="15">
        <f>+SUM(C36:C39)</f>
        <v>-217.9220832393888</v>
      </c>
      <c r="D35" s="15">
        <f t="shared" ref="D35:N35" si="208">+SUM(D36:D39)</f>
        <v>-89.856123231042986</v>
      </c>
      <c r="E35" s="15">
        <f t="shared" si="208"/>
        <v>-759.10637841999949</v>
      </c>
      <c r="F35" s="15">
        <f t="shared" si="208"/>
        <v>-173.08422618999998</v>
      </c>
      <c r="G35" s="15">
        <f t="shared" si="208"/>
        <v>-226.69096739999998</v>
      </c>
      <c r="H35" s="15">
        <f t="shared" si="208"/>
        <v>-9.1624241702412235</v>
      </c>
      <c r="I35" s="15">
        <f t="shared" si="208"/>
        <v>-244.16225254</v>
      </c>
      <c r="J35" s="15">
        <f t="shared" si="208"/>
        <v>-161.36512956999948</v>
      </c>
      <c r="K35" s="15">
        <f t="shared" si="208"/>
        <v>-236.47224088999937</v>
      </c>
      <c r="L35" s="15">
        <f t="shared" si="208"/>
        <v>-505.93260380000027</v>
      </c>
      <c r="M35" s="15">
        <f t="shared" si="208"/>
        <v>-226.15301871000148</v>
      </c>
      <c r="N35" s="15">
        <f t="shared" si="208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9">+SUM(R36:R39)</f>
        <v>-133.34033908999942</v>
      </c>
      <c r="S35" s="15">
        <f t="shared" si="209"/>
        <v>-343.30691506999915</v>
      </c>
      <c r="T35" s="15">
        <f t="shared" si="209"/>
        <v>-208.493841740682</v>
      </c>
      <c r="U35" s="15">
        <f t="shared" si="209"/>
        <v>-270.31813781000034</v>
      </c>
      <c r="V35" s="15">
        <f t="shared" si="209"/>
        <v>-222.68299919599539</v>
      </c>
      <c r="W35" s="15">
        <f t="shared" si="209"/>
        <v>-246.45290782673163</v>
      </c>
      <c r="X35" s="15">
        <f t="shared" si="209"/>
        <v>-254.18503181000261</v>
      </c>
      <c r="Y35" s="15">
        <f t="shared" si="209"/>
        <v>-270.08647708999706</v>
      </c>
      <c r="Z35" s="15">
        <f t="shared" si="209"/>
        <v>-130.7078617599978</v>
      </c>
      <c r="AA35" s="15">
        <f t="shared" si="209"/>
        <v>-203.8283609100032</v>
      </c>
      <c r="AB35" s="15">
        <f t="shared" si="209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10">+SUM(AF36:AF39)</f>
        <v>-70.778883860006019</v>
      </c>
      <c r="AG35" s="15">
        <f t="shared" si="210"/>
        <v>-373.78140617999372</v>
      </c>
      <c r="AH35" s="15">
        <f t="shared" si="210"/>
        <v>-128.47134991000041</v>
      </c>
      <c r="AI35" s="15">
        <f t="shared" si="210"/>
        <v>-99.428131940000554</v>
      </c>
      <c r="AJ35" s="15">
        <f t="shared" si="210"/>
        <v>-196.25885502109892</v>
      </c>
      <c r="AK35" s="15">
        <f t="shared" si="210"/>
        <v>-144.74443345000029</v>
      </c>
      <c r="AL35" s="15">
        <f t="shared" si="210"/>
        <v>-95.203267375562916</v>
      </c>
      <c r="AM35" s="15">
        <f t="shared" si="210"/>
        <v>-121.12870094111568</v>
      </c>
      <c r="AN35" s="15">
        <f t="shared" si="210"/>
        <v>-134.50665195331328</v>
      </c>
      <c r="AO35" s="15">
        <f t="shared" si="210"/>
        <v>-109.40948664047322</v>
      </c>
      <c r="AP35" s="15">
        <f t="shared" si="210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11">+SUM(AT36:AT39)</f>
        <v>-59.852988701043785</v>
      </c>
      <c r="AU35" s="15">
        <f t="shared" si="211"/>
        <v>-150.97094443999941</v>
      </c>
      <c r="AV35" s="15">
        <f t="shared" si="211"/>
        <v>36.735172960000355</v>
      </c>
      <c r="AW35" s="15">
        <f t="shared" si="211"/>
        <v>-341.72803941999564</v>
      </c>
      <c r="AX35" s="15">
        <f t="shared" si="211"/>
        <v>345.22369038666795</v>
      </c>
      <c r="AY35" s="15">
        <f t="shared" si="211"/>
        <v>-43.928168949998053</v>
      </c>
      <c r="AZ35" s="15">
        <f t="shared" si="211"/>
        <v>3.8875372199983644</v>
      </c>
      <c r="BA35" s="15">
        <f t="shared" si="211"/>
        <v>-54.790133100000787</v>
      </c>
      <c r="BB35" s="15">
        <f t="shared" si="211"/>
        <v>4.9931804799999782</v>
      </c>
      <c r="BC35" s="15">
        <f t="shared" si="211"/>
        <v>5.0509827100009517</v>
      </c>
      <c r="BD35" s="15">
        <f t="shared" si="211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12">+SUM(BH36:BH39)</f>
        <v>-39.313292210000213</v>
      </c>
      <c r="BI35" s="15">
        <f t="shared" si="212"/>
        <v>-486.67488740000033</v>
      </c>
      <c r="BJ35" s="15">
        <f t="shared" si="212"/>
        <v>-35.974244350002266</v>
      </c>
      <c r="BK35" s="15">
        <f t="shared" si="212"/>
        <v>16.421248840002335</v>
      </c>
      <c r="BL35" s="15">
        <f t="shared" si="212"/>
        <v>-109.24169885675641</v>
      </c>
      <c r="BM35" s="15">
        <f t="shared" si="212"/>
        <v>-65.180369768390577</v>
      </c>
      <c r="BN35" s="15">
        <f t="shared" si="212"/>
        <v>-57.677396971610243</v>
      </c>
      <c r="BO35" s="15">
        <f t="shared" si="212"/>
        <v>-44.133236251256292</v>
      </c>
      <c r="BP35" s="15">
        <f t="shared" si="212"/>
        <v>-81.001114942309812</v>
      </c>
      <c r="BQ35" s="15">
        <f t="shared" si="212"/>
        <v>-26.884929398390746</v>
      </c>
      <c r="BR35" s="15">
        <f t="shared" si="212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13">+SUM(BV36:BV39)</f>
        <v>-27.328407422435816</v>
      </c>
      <c r="BW35" s="15">
        <f t="shared" si="213"/>
        <v>96.783955245654454</v>
      </c>
      <c r="BX35" s="15">
        <f t="shared" si="213"/>
        <v>58.091479161608021</v>
      </c>
      <c r="BY35" s="15">
        <f t="shared" si="213"/>
        <v>231.20085106160968</v>
      </c>
      <c r="BZ35" s="15">
        <f t="shared" si="213"/>
        <v>-292.84190629839179</v>
      </c>
      <c r="CA35" s="15">
        <f t="shared" si="213"/>
        <v>-67.317901858390627</v>
      </c>
      <c r="CB35" s="15">
        <f t="shared" si="213"/>
        <v>-25.296360848390862</v>
      </c>
      <c r="CC35" s="15">
        <f t="shared" si="213"/>
        <v>-64.915108118391458</v>
      </c>
      <c r="CD35" s="15">
        <f t="shared" si="213"/>
        <v>-72.292668818391917</v>
      </c>
      <c r="CE35" s="15">
        <f t="shared" si="213"/>
        <v>24.699117891610726</v>
      </c>
      <c r="CF35" s="15">
        <f t="shared" si="213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14">+SUM(CJ36:CJ39)</f>
        <v>-133.0318825383917</v>
      </c>
      <c r="CK35" s="15">
        <f t="shared" si="214"/>
        <v>-524.33503788838948</v>
      </c>
      <c r="CL35" s="15">
        <f t="shared" si="214"/>
        <v>265.42464255160655</v>
      </c>
      <c r="CM35" s="15">
        <f t="shared" si="214"/>
        <v>172.00817290336045</v>
      </c>
      <c r="CN35" s="15">
        <f t="shared" si="214"/>
        <v>-485.52967507014296</v>
      </c>
      <c r="CO35" s="15">
        <f t="shared" si="214"/>
        <v>-68.126380528389248</v>
      </c>
      <c r="CP35" s="15">
        <f t="shared" si="214"/>
        <v>121.24897431331576</v>
      </c>
      <c r="CQ35" s="15">
        <f t="shared" si="214"/>
        <v>-346.44330799009714</v>
      </c>
      <c r="CR35" s="15">
        <f t="shared" si="214"/>
        <v>-180.25532235839322</v>
      </c>
      <c r="CS35" s="15">
        <f t="shared" si="214"/>
        <v>-88.003998095643936</v>
      </c>
      <c r="CT35" s="15">
        <f t="shared" si="214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5">+SUM(CX36:CX39)</f>
        <v>-312.89970752839218</v>
      </c>
      <c r="CY35" s="15">
        <f t="shared" si="215"/>
        <v>78.40646468161134</v>
      </c>
      <c r="CZ35" s="15">
        <f t="shared" si="215"/>
        <v>-0.55948828839164833</v>
      </c>
      <c r="DA35" s="15">
        <f t="shared" si="215"/>
        <v>200.09777063855478</v>
      </c>
      <c r="DB35" s="15">
        <f t="shared" si="215"/>
        <v>-145.70020803839085</v>
      </c>
      <c r="DC35" s="15">
        <f t="shared" si="215"/>
        <v>-274.30784203921064</v>
      </c>
      <c r="DD35" s="15">
        <f t="shared" si="215"/>
        <v>13.001890361610833</v>
      </c>
      <c r="DE35" s="15">
        <f t="shared" si="215"/>
        <v>-65.756144573047862</v>
      </c>
      <c r="DF35" s="15">
        <f t="shared" si="215"/>
        <v>-3.9823066126666617</v>
      </c>
      <c r="DG35" s="15">
        <f t="shared" si="215"/>
        <v>-149.42094471796895</v>
      </c>
      <c r="DH35" s="15">
        <f t="shared" si="215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6">+SUM(DL36:DL39)</f>
        <v>153.06964443000027</v>
      </c>
      <c r="DM35" s="15">
        <f t="shared" si="216"/>
        <v>231.45333961502854</v>
      </c>
      <c r="DN35" s="15">
        <f t="shared" si="216"/>
        <v>-144.63352647041023</v>
      </c>
      <c r="DO35" s="15">
        <f t="shared" si="216"/>
        <v>99.95342573160012</v>
      </c>
      <c r="DP35" s="15">
        <f t="shared" si="216"/>
        <v>-3.680369479598653</v>
      </c>
      <c r="DQ35" s="15">
        <f t="shared" si="216"/>
        <v>-197.88579435830098</v>
      </c>
      <c r="DR35" s="15">
        <f t="shared" si="216"/>
        <v>68.579029218032062</v>
      </c>
      <c r="DS35" s="15">
        <f t="shared" si="216"/>
        <v>72.149039548663168</v>
      </c>
      <c r="DT35" s="15">
        <f t="shared" si="216"/>
        <v>265.63489931840684</v>
      </c>
      <c r="DU35" s="15">
        <f t="shared" si="216"/>
        <v>194.72041236671436</v>
      </c>
      <c r="DV35" s="15">
        <f t="shared" si="216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7">+SUM(DZ36:DZ39)</f>
        <v>-87.248018554711479</v>
      </c>
      <c r="EA35" s="15">
        <f t="shared" si="217"/>
        <v>-238.22729804644581</v>
      </c>
      <c r="EB35" s="15">
        <f t="shared" si="217"/>
        <v>12.506653872964506</v>
      </c>
      <c r="EC35" s="15">
        <f t="shared" si="217"/>
        <v>-312.1473077252399</v>
      </c>
      <c r="ED35" s="15">
        <f t="shared" si="217"/>
        <v>-42.407295719997421</v>
      </c>
      <c r="EE35" s="15">
        <f t="shared" si="217"/>
        <v>4.8022564066892244</v>
      </c>
      <c r="EF35" s="15">
        <f t="shared" si="217"/>
        <v>-131.99870818176578</v>
      </c>
      <c r="EG35" s="15">
        <f t="shared" si="217"/>
        <v>-355.22146983000016</v>
      </c>
      <c r="EH35" s="15">
        <f t="shared" si="217"/>
        <v>31.64019513999861</v>
      </c>
      <c r="EI35" s="15">
        <f t="shared" si="217"/>
        <v>-488.2430788941445</v>
      </c>
      <c r="EJ35" s="15">
        <f t="shared" si="217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W35" si="218">+SUM(EN36:EN39)</f>
        <v>-168.39367680470929</v>
      </c>
      <c r="EO35" s="15">
        <f t="shared" si="218"/>
        <v>-359.73033067235235</v>
      </c>
      <c r="EP35" s="15">
        <f t="shared" si="218"/>
        <v>11.978483853018474</v>
      </c>
      <c r="EQ35" s="15">
        <f t="shared" si="218"/>
        <v>31.804916507997177</v>
      </c>
      <c r="ER35" s="15">
        <f t="shared" si="218"/>
        <v>-117.91930674859356</v>
      </c>
      <c r="ES35" s="15">
        <f t="shared" si="218"/>
        <v>-231.39536574613123</v>
      </c>
      <c r="ET35" s="15">
        <f t="shared" si="218"/>
        <v>142.39254256999951</v>
      </c>
      <c r="EU35" s="15">
        <f t="shared" si="218"/>
        <v>110.60130757241365</v>
      </c>
      <c r="EV35" s="15">
        <f t="shared" si="218"/>
        <v>-423.89064497702066</v>
      </c>
      <c r="EW35" s="15">
        <f t="shared" si="218"/>
        <v>201.50225366000157</v>
      </c>
      <c r="EX35" s="15"/>
      <c r="EY35" s="15">
        <f t="shared" si="10"/>
        <v>-882.93721885368268</v>
      </c>
      <c r="EZ35" s="574"/>
    </row>
    <row r="36" spans="2:156" x14ac:dyDescent="0.25">
      <c r="B36" s="709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/>
      <c r="EY36" s="15">
        <f t="shared" si="10"/>
        <v>405.29499999999996</v>
      </c>
      <c r="EZ36" s="574"/>
    </row>
    <row r="37" spans="2:156" x14ac:dyDescent="0.25">
      <c r="B37" s="709" t="s">
        <v>686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/>
      <c r="EY37" s="15">
        <f t="shared" si="10"/>
        <v>-911.11659967368496</v>
      </c>
      <c r="EZ37" s="574"/>
    </row>
    <row r="38" spans="2:156" x14ac:dyDescent="0.25">
      <c r="B38" s="709" t="s">
        <v>690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/>
      <c r="EY38" s="15"/>
      <c r="EZ38" s="574"/>
    </row>
    <row r="39" spans="2:156" ht="17.25" x14ac:dyDescent="0.25">
      <c r="B39" s="709" t="s">
        <v>694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/>
      <c r="EY39" s="15">
        <f>+SUM(EM39:EX39)</f>
        <v>-504.13756690999793</v>
      </c>
      <c r="EZ39" s="16"/>
    </row>
    <row r="40" spans="2:156" x14ac:dyDescent="0.25">
      <c r="B40" s="692" t="s">
        <v>735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/>
      <c r="EY40" s="15">
        <f>+SUM(EM40:EX40)</f>
        <v>98.44915299999991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740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/>
      <c r="EY42" s="24">
        <f>+SUM(EM42:EX42)</f>
        <v>301.85107530999971</v>
      </c>
      <c r="EZ42" s="685"/>
    </row>
    <row r="43" spans="2:156" x14ac:dyDescent="0.25">
      <c r="B43" s="114" t="s">
        <v>695</v>
      </c>
    </row>
    <row r="44" spans="2:156" x14ac:dyDescent="0.25">
      <c r="B44" s="114" t="s">
        <v>732</v>
      </c>
    </row>
    <row r="45" spans="2:156" x14ac:dyDescent="0.25">
      <c r="B45" s="114" t="s">
        <v>748</v>
      </c>
    </row>
  </sheetData>
  <mergeCells count="11">
    <mergeCell ref="DY5:EK5"/>
    <mergeCell ref="EM5:EY5"/>
    <mergeCell ref="BG5:BS5"/>
    <mergeCell ref="BU5:CG5"/>
    <mergeCell ref="CI5:CU5"/>
    <mergeCell ref="CW5:DI5"/>
    <mergeCell ref="C5:O5"/>
    <mergeCell ref="Q5:AC5"/>
    <mergeCell ref="AE5:AQ5"/>
    <mergeCell ref="AS5:BE5"/>
    <mergeCell ref="DK5:DW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8">
        <v>44440</v>
      </c>
      <c r="D5" s="779"/>
      <c r="E5" s="779"/>
      <c r="F5" s="778">
        <v>44531</v>
      </c>
      <c r="G5" s="779"/>
      <c r="H5" s="779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80">
        <v>2021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1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82" t="e">
        <f>+E10+F10+J10+K10</f>
        <v>#REF!</v>
      </c>
      <c r="D11" s="783"/>
      <c r="E11" s="783"/>
      <c r="F11" s="783"/>
      <c r="G11" s="783"/>
      <c r="H11" s="783"/>
      <c r="I11" s="783"/>
      <c r="J11" s="783"/>
      <c r="K11" s="784"/>
      <c r="L11" s="782" t="e">
        <f>+L10+M10+N10</f>
        <v>#REF!</v>
      </c>
      <c r="M11" s="785"/>
      <c r="N11" s="786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80">
        <v>2022</v>
      </c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81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82" t="e">
        <f>+E22+F22+J22+K22</f>
        <v>#REF!</v>
      </c>
      <c r="D23" s="783"/>
      <c r="E23" s="783"/>
      <c r="F23" s="783"/>
      <c r="G23" s="783"/>
      <c r="H23" s="783"/>
      <c r="I23" s="783"/>
      <c r="J23" s="783"/>
      <c r="K23" s="784"/>
      <c r="L23" s="782" t="e">
        <f>+L22+M22+N22</f>
        <v>#REF!</v>
      </c>
      <c r="M23" s="785"/>
      <c r="N23" s="786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7" t="s">
        <v>564</v>
      </c>
      <c r="EI1" s="787"/>
      <c r="EJ1" s="787"/>
      <c r="EK1" s="528"/>
      <c r="EL1" s="303"/>
      <c r="EN1" s="787" t="s">
        <v>563</v>
      </c>
      <c r="EO1" s="787"/>
      <c r="EP1" s="787"/>
      <c r="EQ1" s="787"/>
      <c r="ER1" s="787"/>
      <c r="ES1" s="787"/>
      <c r="ET1" s="787"/>
      <c r="EU1" s="412"/>
      <c r="EV1" s="412"/>
      <c r="EX1" s="787" t="s">
        <v>562</v>
      </c>
      <c r="EY1" s="787"/>
      <c r="EZ1" s="787"/>
      <c r="FA1" s="787"/>
      <c r="FB1" s="787"/>
      <c r="FC1" s="787"/>
      <c r="FD1" s="787"/>
      <c r="FE1" s="412"/>
      <c r="FF1" s="412"/>
      <c r="FH1" s="787" t="s">
        <v>561</v>
      </c>
      <c r="FI1" s="787"/>
      <c r="FJ1" s="787"/>
      <c r="FK1" s="787"/>
      <c r="FL1" s="787"/>
      <c r="FM1" s="787"/>
      <c r="FN1" s="787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698</v>
      </c>
      <c r="DT2" s="356" t="s">
        <v>698</v>
      </c>
      <c r="DU2" s="356" t="s">
        <v>698</v>
      </c>
      <c r="DV2" s="356" t="s">
        <v>699</v>
      </c>
      <c r="DW2" s="356" t="s">
        <v>699</v>
      </c>
      <c r="DX2" s="356" t="s">
        <v>699</v>
      </c>
      <c r="DY2" s="356" t="s">
        <v>700</v>
      </c>
      <c r="DZ2" s="356" t="s">
        <v>700</v>
      </c>
      <c r="EA2" s="356" t="s">
        <v>700</v>
      </c>
      <c r="EB2" s="356" t="s">
        <v>701</v>
      </c>
      <c r="EC2" s="356" t="s">
        <v>701</v>
      </c>
      <c r="ED2" s="356" t="s">
        <v>701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7" t="s">
        <v>564</v>
      </c>
      <c r="EG1" s="787"/>
      <c r="EH1" s="787"/>
      <c r="EI1" s="540"/>
      <c r="EJ1" s="303"/>
      <c r="EL1" s="787" t="s">
        <v>563</v>
      </c>
      <c r="EM1" s="787"/>
      <c r="EN1" s="787"/>
      <c r="EO1" s="787"/>
      <c r="EP1" s="787"/>
      <c r="EQ1" s="787"/>
      <c r="ER1" s="787"/>
      <c r="ES1" s="540"/>
      <c r="ET1" s="540"/>
      <c r="EV1" s="787" t="s">
        <v>562</v>
      </c>
      <c r="EW1" s="787"/>
      <c r="EX1" s="787"/>
      <c r="EY1" s="787"/>
      <c r="EZ1" s="787"/>
      <c r="FA1" s="787"/>
      <c r="FB1" s="787"/>
      <c r="FC1" s="540"/>
      <c r="FD1" s="540"/>
      <c r="FF1" s="787" t="s">
        <v>561</v>
      </c>
      <c r="FG1" s="787"/>
      <c r="FH1" s="787"/>
      <c r="FI1" s="787"/>
      <c r="FJ1" s="787"/>
      <c r="FK1" s="787"/>
      <c r="FL1" s="787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4"/>
      <c r="E4" s="794"/>
      <c r="F4" s="794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5"/>
      <c r="B5" s="464">
        <v>2020</v>
      </c>
      <c r="C5" s="465"/>
      <c r="D5" s="788">
        <v>2021</v>
      </c>
      <c r="E5" s="789"/>
      <c r="F5" s="790"/>
      <c r="G5" s="466"/>
      <c r="H5" s="465"/>
      <c r="I5" s="465"/>
      <c r="J5" s="788" t="s">
        <v>569</v>
      </c>
      <c r="K5" s="789"/>
      <c r="L5" s="789"/>
      <c r="M5" s="789"/>
      <c r="N5" s="789"/>
      <c r="O5" s="790"/>
      <c r="P5" s="466"/>
      <c r="Q5" s="788" t="s">
        <v>570</v>
      </c>
      <c r="R5" s="789"/>
      <c r="S5" s="789"/>
      <c r="T5" s="789"/>
      <c r="U5" s="790"/>
      <c r="V5" s="465"/>
      <c r="W5" s="791" t="s">
        <v>611</v>
      </c>
      <c r="X5" s="792"/>
      <c r="Y5" s="792"/>
      <c r="Z5" s="793"/>
      <c r="AA5" s="465"/>
      <c r="AB5" s="788" t="s">
        <v>608</v>
      </c>
      <c r="AC5" s="789"/>
      <c r="AD5" s="789"/>
      <c r="AE5" s="789"/>
      <c r="AF5" s="790"/>
      <c r="AG5" s="466"/>
      <c r="AH5" s="788" t="s">
        <v>610</v>
      </c>
      <c r="AI5" s="789"/>
      <c r="AJ5" s="789"/>
      <c r="AK5" s="789"/>
      <c r="AL5" s="790"/>
      <c r="AM5" s="466"/>
      <c r="AN5" s="788" t="s">
        <v>617</v>
      </c>
      <c r="AO5" s="789"/>
      <c r="AP5" s="789"/>
      <c r="AQ5" s="789"/>
      <c r="AR5" s="790"/>
      <c r="AS5" s="465"/>
      <c r="AT5" s="465"/>
    </row>
    <row r="6" spans="1:46" ht="28.5" customHeight="1" x14ac:dyDescent="0.25">
      <c r="A6" s="796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7" t="s">
        <v>564</v>
      </c>
      <c r="EG1" s="787"/>
      <c r="EH1" s="787"/>
      <c r="EI1" s="528"/>
      <c r="EK1" s="797" t="s">
        <v>574</v>
      </c>
      <c r="EL1" s="797"/>
      <c r="EM1" s="797"/>
      <c r="EN1" s="797"/>
      <c r="EO1" s="797"/>
      <c r="EP1" s="797"/>
      <c r="EQ1" s="797"/>
      <c r="ER1" s="797"/>
      <c r="ES1" s="797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8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8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8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801" t="s">
        <v>619</v>
      </c>
      <c r="C3" s="799"/>
      <c r="D3" s="802"/>
      <c r="E3" s="801" t="s">
        <v>665</v>
      </c>
      <c r="F3" s="799"/>
      <c r="G3" s="802"/>
      <c r="H3" s="799" t="s">
        <v>666</v>
      </c>
      <c r="I3" s="799"/>
      <c r="J3" s="800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7" t="s">
        <v>564</v>
      </c>
      <c r="DU1" s="787"/>
      <c r="DV1" s="787"/>
      <c r="DX1" s="797" t="s">
        <v>574</v>
      </c>
      <c r="DY1" s="797"/>
      <c r="DZ1" s="797"/>
      <c r="EA1" s="797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8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8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8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8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3" t="s">
        <v>390</v>
      </c>
      <c r="C20" s="803"/>
      <c r="D20" s="803"/>
      <c r="E20" s="803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6" t="s">
        <v>251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163"/>
      <c r="Q2" s="163"/>
      <c r="R2" s="164"/>
    </row>
    <row r="3" spans="1:18" ht="8.25" customHeight="1" x14ac:dyDescent="0.25">
      <c r="A3" s="163"/>
      <c r="B3" s="163"/>
      <c r="C3" s="804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6" t="s">
        <v>269</v>
      </c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163"/>
      <c r="Q25" s="163"/>
      <c r="R25" s="164"/>
    </row>
    <row r="26" spans="1:19" ht="14.25" customHeight="1" x14ac:dyDescent="0.25">
      <c r="A26" s="163"/>
      <c r="B26" s="804" t="s">
        <v>270</v>
      </c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  <c r="O26" s="805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6" t="s">
        <v>275</v>
      </c>
      <c r="C54" s="805"/>
      <c r="D54" s="805"/>
      <c r="E54" s="805"/>
      <c r="F54" s="805"/>
      <c r="G54" s="805"/>
      <c r="H54" s="805"/>
      <c r="I54" s="805"/>
      <c r="J54" s="805"/>
      <c r="K54" s="805"/>
      <c r="L54" s="805"/>
      <c r="M54" s="805"/>
      <c r="N54" s="805"/>
      <c r="O54" s="805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4" t="s">
        <v>276</v>
      </c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163"/>
      <c r="Q56" s="163"/>
      <c r="R56" s="164"/>
    </row>
    <row r="57" spans="1:18" ht="12.75" hidden="1" customHeight="1" x14ac:dyDescent="0.25">
      <c r="A57" s="163"/>
      <c r="B57" s="163"/>
      <c r="C57" s="804"/>
      <c r="D57" s="805"/>
      <c r="E57" s="805"/>
      <c r="F57" s="805"/>
      <c r="G57" s="805"/>
      <c r="H57" s="805"/>
      <c r="I57" s="805"/>
      <c r="J57" s="805"/>
      <c r="K57" s="805"/>
      <c r="L57" s="805"/>
      <c r="M57" s="805"/>
      <c r="N57" s="805"/>
      <c r="O57" s="805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7" t="s">
        <v>402</v>
      </c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</row>
    <row r="2" spans="1:17" x14ac:dyDescent="0.25">
      <c r="B2" s="807" t="s">
        <v>113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8" t="s">
        <v>438</v>
      </c>
      <c r="D5" s="808"/>
      <c r="E5" s="808"/>
      <c r="F5" s="808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2024-03-04T21:55:45Z</dcterms:modified>
</cp:coreProperties>
</file>