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png" ContentType="image/png"/>
  <Default Extension="emf" ContentType="image/x-emf"/>
  <Default Extension="jpeg" ContentType="image/jpeg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5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7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Default Extension="vml" ContentType="application/vnd.openxmlformats-officedocument.vmlDrawing"/>
  <Override PartName="/xl/worksheets/sheet9.xml" ContentType="application/vnd.openxmlformats-officedocument.spreadsheetml.worksheet+xml"/>
  <Override PartName="/xl/comments10.xml" ContentType="application/vnd.openxmlformats-officedocument.spreadsheetml.comments+xml"/>
  <Override PartName="/xl/drawings/drawing8.xml" ContentType="application/vnd.openxmlformats-officedocument.drawing+xml"/>
  <Override PartName="/xl/worksheets/sheet10.xml" ContentType="application/vnd.openxmlformats-officedocument.spreadsheetml.worksheet+xml"/>
  <Override PartName="/xl/comments11.xml" ContentType="application/vnd.openxmlformats-officedocument.spreadsheetml.comment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omments14.xml" ContentType="application/vnd.openxmlformats-officedocument.spreadsheetml.comment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omments16.xml" ContentType="application/vnd.openxmlformats-officedocument.spreadsheetml.comments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4\"/>
    </mc:Choice>
  </mc:AlternateContent>
  <bookViews>
    <workbookView xWindow="0" yWindow="0" windowWidth="19200" windowHeight="5895" tabRatio="700" firstSheet="1" activeTab="2"/>
  </bookViews>
  <sheets>
    <sheet name="ÍNDICE" sheetId="87" r:id="rId2"/>
    <sheet name="Notas" sheetId="94" r:id="rId3"/>
    <sheet name="SPNF" sheetId="91" r:id="rId4"/>
    <sheet name="PGE" sheetId="92" r:id="rId5"/>
    <sheet name="EPS " sheetId="93" r:id="rId6"/>
    <sheet name="GAD" sheetId="84" r:id="rId7"/>
    <sheet name="FSS" sheetId="85" r:id="rId8"/>
    <sheet name="ajustador por prestamos chinos" sheetId="63" state="hidden" r:id="rId9"/>
    <sheet name="ajustadores desembol ld " sheetId="51" state="hidden" r:id="rId10"/>
    <sheet name="FMI SPNF 2019-2027" sheetId="65" state="hidden" r:id="rId11"/>
    <sheet name="fmi spnf financ" sheetId="70" state="hidden" r:id="rId12"/>
    <sheet name="Hoja1" sheetId="78" state="hidden" r:id="rId13"/>
    <sheet name="SPNF COMPARATIVO MEF VS FMI" sheetId="62" state="hidden" r:id="rId14"/>
    <sheet name="FMI PGE+CFDD" sheetId="69" state="hidden" r:id="rId15"/>
    <sheet name="prog. vs eje. pge+cfdd" sheetId="71" state="hidden" r:id="rId16"/>
    <sheet name="PGE&amp;CFDD" sheetId="66" state="hidden" r:id="rId17"/>
    <sheet name="supuestos petroleros 2021-2025" sheetId="47" state="hidden" r:id="rId18"/>
    <sheet name="cuadro de indicadores" sheetId="22" state="hidden" r:id="rId19"/>
    <sheet name="supuestos petroleros 2021" sheetId="35" state="hidden" r:id="rId20"/>
    <sheet name="RESUMEN Desembolsos" sheetId="44" state="hidden" r:id="rId21"/>
    <sheet name="gastos de Capita PGE" sheetId="40" state="hidden" r:id="rId22"/>
    <sheet name="AMT. INTER 2021" sheetId="18" state="hidden" r:id="rId23"/>
    <sheet name="AMORTIZACIÓN 2022" sheetId="50" state="hidden" r:id="rId24"/>
    <sheet name="Hoja2" sheetId="64" state="hidden" r:id="rId25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'[25]C'!$E$57:$E$63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'[25]C'!$I$8:$K$8</definedName>
    <definedName name="_109__123Graph_ACHART_29" hidden="1">[25]P!$C$102:$J$102</definedName>
    <definedName name="_1091__123Graph_XCHART_20" hidden="1">[26]P!$J$39:$J$44</definedName>
    <definedName name="_1092__123Graph_XCHART_22" hidden="1">'[25]C'!$A$57:$A$63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'[25]C'!$I$9:$K$9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'[25]C'!$I$10:$K$10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'[25]C'!$I$8:$K$8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'[25]C'!$I$9:$K$9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'[25]C'!$I$10:$K$10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'[34]C'!$P$428:$T$428</definedName>
    <definedName name="_xlnm._FilterDatabase" hidden="1">'[34]C'!$P$428:$T$428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L43" i="91" l="1"/>
</calcChain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rFont val="Tahoma"/>
            <family val="2"/>
          </rPr>
          <t>mtashu:</t>
        </r>
        <r>
          <rPr>
            <sz val="9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rFont val="Tahoma"/>
            <family val="2"/>
          </rPr>
          <t>mtashu:</t>
        </r>
        <r>
          <rPr>
            <sz val="9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rFont val="Tahoma"/>
            <family val="2"/>
          </rPr>
          <t>Ghilardi, Matteo Francesco:</t>
        </r>
        <r>
          <rPr>
            <sz val="9"/>
            <rFont val="Tahoma"/>
            <family val="2"/>
          </rPr>
          <t xml:space="preserve">
GADs, PGE, Seguridad Social, Universidades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rFont val="Tahoma"/>
            <family val="2"/>
          </rPr>
          <t>Ghilardi, Matteo Francesco:</t>
        </r>
        <r>
          <rPr>
            <sz val="9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rFont val="Tahoma"/>
            <family val="2"/>
          </rPr>
          <t>Ghilardi, Matteo Francesco:</t>
        </r>
        <r>
          <rPr>
            <sz val="9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rFont val="Tahoma"/>
            <family val="2"/>
          </rPr>
          <t>Togo, Eriko:</t>
        </r>
        <r>
          <rPr>
            <sz val="9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rFont val="Tahoma"/>
            <family val="2"/>
          </rPr>
          <t>Togo, Eriko:</t>
        </r>
        <r>
          <rPr>
            <sz val="9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rFont val="Tahoma"/>
            <family val="2"/>
          </rPr>
          <t>Togo, Eriko:</t>
        </r>
        <r>
          <rPr>
            <sz val="9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rFont val="Tahoma"/>
            <family val="2"/>
          </rPr>
          <t>Ghilardi, Matteo Francesco:</t>
        </r>
        <r>
          <rPr>
            <sz val="9"/>
            <rFont val="Tahoma"/>
            <family val="2"/>
          </rPr>
          <t xml:space="preserve">
GADs, PGE, Seguridad Social, Universidades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rFont val="Tahoma"/>
            <family val="2"/>
          </rPr>
          <t>Ghilardi, Matteo Francesco:</t>
        </r>
        <r>
          <rPr>
            <sz val="9"/>
            <rFont val="Tahoma"/>
            <family val="2"/>
          </rPr>
          <t xml:space="preserve">
GADs, PGE, Seguridad Social, Universidades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800 fmi </t>
        </r>
      </text>
    </comment>
  </commentList>
</comments>
</file>

<file path=xl/sharedStrings.xml><?xml version="1.0" encoding="utf-8"?>
<sst xmlns="http://schemas.openxmlformats.org/spreadsheetml/2006/main" count="2955" uniqueCount="746">
  <si>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</si>
  <si>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</si>
  <si>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</si>
  <si>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</si>
  <si>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</si>
  <si>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</si>
  <si>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</si>
  <si>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</si>
  <si>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</si>
  <si>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</si>
  <si>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</si>
  <si>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</si>
  <si>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</si>
  <si>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</si>
  <si>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</si>
  <si>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</si>
  <si>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</si>
  <si>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</si>
  <si>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</si>
  <si>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</si>
  <si>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</si>
  <si>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</si>
  <si>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</si>
  <si>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</si>
  <si>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</si>
  <si>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</si>
  <si>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</si>
  <si>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</si>
  <si>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</si>
  <si>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</si>
  <si>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</si>
  <si>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</si>
  <si>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</si>
  <si>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</si>
  <si>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</si>
  <si>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</si>
  <si>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</si>
  <si>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</si>
  <si>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</si>
  <si>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</si>
  <si>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</si>
  <si>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</si>
  <si>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</si>
  <si>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</si>
  <si>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</si>
  <si>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</si>
  <si>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</si>
  <si>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</si>
  <si>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</si>
  <si>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</si>
  <si>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</si>
  <si>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</si>
  <si>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</si>
  <si>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</si>
  <si>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</si>
  <si>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</si>
  <si>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</si>
  <si>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</si>
  <si>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</si>
  <si>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</si>
  <si>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</si>
  <si>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</si>
  <si>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</si>
  <si>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</si>
  <si>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</si>
  <si>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</si>
  <si>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</si>
  <si>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</si>
  <si>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</si>
  <si>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</si>
  <si>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</si>
  <si>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</si>
  <si>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</si>
  <si>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</si>
  <si>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</si>
  <si>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</si>
  <si>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</si>
  <si>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</si>
  <si>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</si>
  <si>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</si>
  <si>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</si>
  <si>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</si>
  <si>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</si>
  <si>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</si>
  <si>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</si>
  <si>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</si>
  <si>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</si>
  <si>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</si>
  <si>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</si>
  <si>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</si>
  <si>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</si>
  <si>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</si>
  <si>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</si>
  <si>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</si>
  <si>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</si>
  <si>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</si>
  <si>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</si>
  <si>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</si>
  <si>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</si>
  <si>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</si>
  <si>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</si>
  <si>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</si>
  <si>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</si>
  <si>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</si>
  <si>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</si>
  <si>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</si>
  <si>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</si>
  <si>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</si>
  <si>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</si>
  <si>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</si>
  <si>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</si>
  <si>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</si>
  <si>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</si>
  <si>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</si>
  <si>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</si>
  <si>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</si>
  <si>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</si>
  <si>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</si>
  <si>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</si>
  <si>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</si>
  <si>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</si>
  <si>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</si>
  <si>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</si>
  <si>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</si>
  <si>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</si>
  <si>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</si>
  <si>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</si>
  <si>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</si>
  <si>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</si>
  <si>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</si>
  <si>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</si>
  <si>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</si>
  <si>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</si>
  <si>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</si>
  <si>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</si>
  <si>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</si>
  <si>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</si>
  <si>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</si>
  <si>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</si>
  <si>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</si>
  <si>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</si>
  <si>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</si>
  <si>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</si>
  <si>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</si>
  <si>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</si>
  <si>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</si>
  <si>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</si>
  <si>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</si>
  <si>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</si>
  <si>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</si>
  <si>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</si>
  <si>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</si>
  <si>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</si>
  <si>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</si>
  <si>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</si>
  <si>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</si>
  <si>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</si>
  <si>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</si>
  <si>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</si>
  <si>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</si>
  <si>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</si>
  <si>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</si>
  <si>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</si>
  <si>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</si>
  <si>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</si>
  <si>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</si>
  <si>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</si>
  <si>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</si>
  <si>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</si>
  <si>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</si>
  <si>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</si>
  <si>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</si>
  <si>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</si>
  <si>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</si>
  <si>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</si>
  <si>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</si>
  <si>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</si>
  <si>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</si>
  <si>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</si>
  <si>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</si>
  <si>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</si>
  <si>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</si>
  <si>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</si>
  <si>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</si>
  <si>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</si>
  <si>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</si>
  <si>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</si>
  <si>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</si>
  <si>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</si>
  <si>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</si>
  <si>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</si>
  <si>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</si>
  <si>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</si>
  <si>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</si>
  <si>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</si>
  <si>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</si>
  <si>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</si>
  <si>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</si>
  <si>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</si>
  <si>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</si>
  <si>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</si>
  <si>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</si>
  <si>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</si>
  <si>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</si>
  <si>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</si>
  <si>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</si>
  <si>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</si>
  <si>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</si>
  <si>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</si>
  <si>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</si>
  <si>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</si>
  <si>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</si>
  <si>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</si>
  <si>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</si>
  <si>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</si>
  <si>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</si>
  <si>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</si>
  <si>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</si>
  <si>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</si>
  <si>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</si>
  <si>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</si>
  <si>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</si>
  <si>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</si>
  <si>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</si>
  <si>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</si>
  <si>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</si>
  <si>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</si>
  <si>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</si>
  <si>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</si>
  <si>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</si>
  <si>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</si>
  <si>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</si>
  <si>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</si>
  <si>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</si>
  <si>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</si>
  <si>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</si>
  <si>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</si>
  <si>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</si>
  <si>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</si>
  <si>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</si>
  <si>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</si>
  <si>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</si>
  <si>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</si>
  <si>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</si>
  <si>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</si>
  <si>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</si>
  <si>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</si>
  <si>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</si>
  <si>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</si>
  <si>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</si>
  <si>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</si>
  <si>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</si>
  <si>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</si>
  <si>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</si>
  <si>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</si>
  <si>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</si>
  <si>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</si>
  <si>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</si>
  <si>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</si>
  <si>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</si>
  <si>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</si>
  <si>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</si>
  <si>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</si>
  <si>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</si>
  <si>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</si>
  <si>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</si>
  <si>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</si>
  <si>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</si>
  <si>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</si>
  <si>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</si>
  <si>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</si>
  <si>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</si>
  <si>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</si>
  <si>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</si>
  <si>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</si>
  <si>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</si>
  <si>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</si>
  <si>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</si>
  <si>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</si>
  <si>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</si>
  <si>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</si>
  <si>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</si>
  <si>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</si>
  <si>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</si>
  <si>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</si>
  <si>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</si>
  <si>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</si>
  <si>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</si>
  <si>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</si>
  <si>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</si>
  <si>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</si>
  <si>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</si>
  <si>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</si>
  <si>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</si>
  <si>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</si>
  <si>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</si>
  <si>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</si>
  <si>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</si>
  <si>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</si>
  <si>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</si>
  <si>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</si>
  <si>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</si>
  <si>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</si>
  <si>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</si>
  <si>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</si>
  <si>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</si>
  <si>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</si>
  <si>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</si>
  <si>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</si>
  <si>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</si>
  <si>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</si>
  <si>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</si>
  <si>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</si>
  <si>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</si>
  <si>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</si>
  <si>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</si>
  <si>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</si>
  <si>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</si>
  <si>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</si>
  <si>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</si>
  <si>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</si>
  <si>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</si>
  <si>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</si>
  <si>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</si>
  <si>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</si>
  <si>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</si>
  <si>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</si>
  <si>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</si>
  <si>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</si>
  <si>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</si>
  <si>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</si>
  <si>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</si>
  <si>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</si>
  <si>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</si>
  <si>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</si>
  <si>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</si>
  <si>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</si>
  <si>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</si>
  <si>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</si>
  <si>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</si>
  <si>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</si>
  <si>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</si>
  <si>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</si>
  <si>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</si>
  <si>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</si>
  <si>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</si>
  <si>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</si>
  <si>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</si>
  <si>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</si>
  <si>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</si>
  <si>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</si>
  <si>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</si>
  <si>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</si>
  <si>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</si>
  <si>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</si>
  <si>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</si>
  <si>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</si>
  <si>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</si>
  <si>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</si>
  <si>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</si>
  <si>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</si>
  <si>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</si>
  <si>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</si>
  <si>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</si>
  <si>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</si>
  <si>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</si>
  <si>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</si>
  <si>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</si>
  <si>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</si>
  <si>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</si>
  <si>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</si>
  <si>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</si>
  <si>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</si>
  <si>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</si>
  <si>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</si>
  <si>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</si>
  <si>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</si>
  <si>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</si>
  <si>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</si>
  <si>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</si>
  <si>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</si>
  <si>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</si>
  <si>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</si>
  <si>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</si>
  <si>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</si>
  <si>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</si>
  <si>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</si>
  <si>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</si>
  <si>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</si>
  <si>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</si>
  <si>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</si>
  <si>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</si>
  <si>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</si>
  <si>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</si>
  <si>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</si>
  <si>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</si>
  <si>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</si>
  <si>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</si>
  <si>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</si>
  <si>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</si>
  <si>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</si>
  <si>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</si>
  <si>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</si>
  <si>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</si>
  <si>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</si>
  <si>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</si>
  <si>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</si>
  <si>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</si>
  <si>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</si>
  <si>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</si>
  <si>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</si>
  <si>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</si>
  <si>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</si>
  <si>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</si>
  <si>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</si>
  <si>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</si>
  <si>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</si>
  <si>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</si>
  <si>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</si>
  <si>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</si>
  <si>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</si>
  <si>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</si>
  <si>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</si>
  <si>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</si>
  <si>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</si>
  <si>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</si>
  <si>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</si>
  <si>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</si>
  <si>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</si>
  <si>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</si>
  <si>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</si>
  <si>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</si>
  <si>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</si>
  <si>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</si>
  <si>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</si>
  <si>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</si>
  <si>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</si>
  <si>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</si>
  <si>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</si>
  <si>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</si>
  <si>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</si>
  <si>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</si>
  <si>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</si>
  <si>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</si>
  <si>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</si>
  <si>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</si>
  <si>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</si>
  <si>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</si>
  <si>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</si>
  <si>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</si>
  <si>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</si>
  <si>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</si>
  <si>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</si>
  <si>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</si>
  <si>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</si>
  <si>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</si>
  <si>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</si>
  <si>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</si>
  <si>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</si>
  <si>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</si>
  <si>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</si>
  <si>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</si>
  <si>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</si>
  <si>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</si>
  <si>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</si>
  <si>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</si>
  <si>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</si>
  <si>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</si>
  <si>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</si>
  <si>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</si>
  <si>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</si>
  <si>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</si>
  <si>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</si>
  <si>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</si>
  <si>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</si>
  <si>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</si>
  <si>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</si>
  <si>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</si>
  <si>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</si>
  <si>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</si>
  <si>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</si>
  <si>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</si>
  <si>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</si>
  <si>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</si>
  <si>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</si>
  <si>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</si>
  <si>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</si>
  <si>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</si>
  <si>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</si>
  <si>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</si>
  <si>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</si>
  <si>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</si>
  <si>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</si>
  <si>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</si>
  <si>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</si>
  <si>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</si>
  <si>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</si>
  <si>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</si>
  <si>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</si>
  <si>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</si>
  <si>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</si>
  <si>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</si>
  <si>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</si>
  <si>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</si>
  <si>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</si>
  <si>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</si>
  <si>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</si>
  <si>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</si>
  <si>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</si>
  <si>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</si>
  <si>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</si>
  <si>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</si>
  <si>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</si>
  <si>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</si>
  <si>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</si>
  <si>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</si>
  <si>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</si>
  <si>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</si>
  <si>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</si>
  <si>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</si>
  <si>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</si>
  <si>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</si>
  <si>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</si>
  <si>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</si>
  <si>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</si>
  <si>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</si>
  <si>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</si>
  <si>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</si>
  <si>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</si>
  <si>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</si>
  <si>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</si>
  <si>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</si>
  <si>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</si>
  <si>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</si>
  <si>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</si>
  <si>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</si>
  <si>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</si>
  <si>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</si>
  <si>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</si>
  <si>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</si>
  <si>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</si>
  <si>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</si>
  <si>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</si>
  <si>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</si>
  <si>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</si>
  <si>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</si>
  <si>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</si>
  <si>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</si>
  <si>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</si>
  <si>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</si>
  <si>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</si>
  <si>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</si>
  <si>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</si>
  <si>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</si>
  <si>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</si>
  <si>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</si>
  <si>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</si>
  <si>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</si>
  <si>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</si>
  <si>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</si>
  <si>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</si>
  <si>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</si>
  <si>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</si>
  <si>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</si>
  <si>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</si>
  <si>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</si>
  <si>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</si>
  <si>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</si>
  <si>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</si>
  <si>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</si>
  <si>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</si>
  <si>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</si>
  <si>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</si>
  <si>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</si>
  <si>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</si>
  <si>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</si>
  <si>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</si>
  <si>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</si>
  <si>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</si>
  <si>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</si>
  <si>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</si>
  <si>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</si>
  <si>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</si>
  <si>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</si>
  <si>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</si>
  <si>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</si>
  <si>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</si>
  <si>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</si>
  <si>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</si>
  <si>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</si>
  <si>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</si>
  <si>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</si>
  <si>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</si>
  <si>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</si>
  <si>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</si>
  <si>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</si>
  <si>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</si>
  <si>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</si>
  <si>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</si>
  <si>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</si>
  <si>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</si>
  <si>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</si>
  <si>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</si>
  <si>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</si>
  <si>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</si>
  <si>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</si>
  <si>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</si>
  <si>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</si>
  <si>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</si>
  <si>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</si>
  <si>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</si>
  <si>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</si>
  <si>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</si>
  <si>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</si>
  <si>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</si>
  <si>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</si>
  <si>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</si>
  <si>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</si>
  <si>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</si>
  <si>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</si>
  <si>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</si>
  <si>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</si>
  <si>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</si>
  <si>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</si>
  <si>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</si>
  <si>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</si>
  <si>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</si>
  <si>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</si>
  <si>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</si>
  <si>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</si>
  <si>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</si>
  <si>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</si>
  <si>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</si>
  <si>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</si>
  <si>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</si>
  <si>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</si>
  <si>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</si>
  <si>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</si>
  <si>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</si>
  <si>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</si>
  <si>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</si>
  <si>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</si>
  <si>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</si>
  <si>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</si>
  <si>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</si>
  <si>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</si>
  <si>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</si>
  <si>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</si>
  <si>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</si>
  <si>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</si>
  <si>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</si>
  <si>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</si>
  <si>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</si>
  <si>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</si>
  <si>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</si>
  <si>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</si>
  <si>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</si>
  <si>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</si>
  <si>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</si>
  <si>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</si>
  <si>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</si>
  <si>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</si>
  <si>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</si>
  <si>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</si>
  <si>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</si>
  <si>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</si>
  <si>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</si>
  <si>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</si>
  <si>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</si>
  <si>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</si>
  <si>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</si>
  <si>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</si>
  <si>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</si>
  <si>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</si>
  <si>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</si>
  <si>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</si>
  <si>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</si>
  <si>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</si>
  <si>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</si>
  <si>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</si>
  <si>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</si>
  <si>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</si>
  <si>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</si>
  <si>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</si>
  <si>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</si>
  <si>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</si>
  <si>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</si>
  <si>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</si>
  <si>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</si>
  <si>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</si>
  <si>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</si>
  <si>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</si>
  <si>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</si>
  <si>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</si>
  <si>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</si>
  <si>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</si>
  <si>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</si>
  <si>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</si>
  <si>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</si>
  <si>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</si>
  <si>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</si>
  <si>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</si>
  <si>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</si>
  <si>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</si>
  <si>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</si>
  <si>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</si>
  <si>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</si>
  <si>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</si>
  <si>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</si>
  <si>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</si>
  <si>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</si>
  <si>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</si>
  <si>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</si>
  <si>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</si>
  <si>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</si>
  <si>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</si>
  <si>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</si>
  <si>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</si>
  <si>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</si>
  <si>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</si>
  <si>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</si>
  <si>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</si>
  <si>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</si>
  <si>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</si>
  <si>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</si>
  <si>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</si>
  <si>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</si>
  <si>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</si>
  <si>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</si>
  <si>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</si>
  <si>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</si>
  <si>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</si>
  <si>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15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</si>
  <si>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 val="single"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</si>
  <si>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 val="single"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</si>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</sst>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 val="single"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 val="single"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60005283356"/>
      <name val="Calibri"/>
      <family val="2"/>
      <scheme val="minor"/>
    </font>
    <font>
      <vertAlign val="superscript"/>
      <sz val="11"/>
      <name val="Garamond"/>
      <family val="1"/>
    </font>
    <font>
      <u val="single"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 val="single"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 val="single"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60005283356"/>
      <name val="Garamond"/>
      <family val="1"/>
    </font>
    <font>
      <b/>
      <sz val="22"/>
      <color theme="0" tint="-0.499960005283356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 val="single"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15"/>
      <color theme="1"/>
      <name val="Garamond"/>
      <family val="1"/>
    </font>
    <font>
      <vertAlign val="superscript"/>
      <sz val="10.8"/>
      <name val="Garamond"/>
      <family val="1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theme="4" tint="0.399980008602142"/>
        <bgColor indexed="64"/>
      </patternFill>
    </fill>
    <fill>
      <patternFill patternType="solid">
        <fgColor theme="0" tint="-0.149979993700981"/>
        <bgColor indexed="64"/>
      </patternFill>
    </fill>
    <fill>
      <patternFill patternType="solid">
        <fgColor theme="0" tint="-0.0499700009822845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theme="9" tint="0.3999800086021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800086021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EF2CB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6000528335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60005283356"/>
        <bgColor indexed="64"/>
      </patternFill>
    </fill>
    <fill>
      <patternFill patternType="solid">
        <fgColor theme="5" tint="0.599990010261536"/>
        <bgColor indexed="64"/>
      </patternFill>
    </fill>
    <fill>
      <patternFill patternType="solid">
        <fgColor theme="5" tint="0.399980008602142"/>
        <bgColor indexed="64"/>
      </patternFill>
    </fill>
    <fill>
      <patternFill patternType="solid">
        <fgColor theme="8" tint="0.399980008602142"/>
        <bgColor indexed="64"/>
      </patternFill>
    </fill>
    <fill>
      <patternFill patternType="solid">
        <fgColor rgb="FF002060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  <top style="thin">
        <color rgb="FF000000"/>
      </top>
      <bottom/>
    </border>
    <border>
      <left/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/>
      <right/>
      <top style="thin">
        <color rgb="FF000000"/>
      </top>
      <bottom style="thin">
        <color rgb="FF000000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/>
      <top/>
      <bottom style="medium">
        <color auto="1"/>
      </bottom>
    </border>
    <border>
      <left style="thin">
        <color auto="1"/>
      </left>
      <right/>
      <top/>
      <bottom/>
    </border>
    <border>
      <left/>
      <right style="thin">
        <color auto="1"/>
      </right>
      <top/>
      <bottom/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 style="thin">
        <color auto="1"/>
      </bottom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 style="medium">
        <color auto="1"/>
      </left>
      <right/>
      <top style="medium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/>
      <right/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/>
    </border>
  </borders>
  <cellStyleXfs count="137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64" fontId="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>
      <alignment/>
      <protection/>
    </xf>
    <xf numFmtId="0" fontId="25" fillId="0" borderId="0">
      <alignment/>
      <protection/>
    </xf>
    <xf numFmtId="164" fontId="25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5" fillId="0" borderId="0">
      <alignment/>
      <protection/>
    </xf>
    <xf numFmtId="43" fontId="25" fillId="0" borderId="0" applyFont="0" applyFill="0" applyBorder="0" applyAlignment="0" applyProtection="0"/>
    <xf numFmtId="0" fontId="25" fillId="0" borderId="0">
      <alignment/>
      <protection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73" fontId="0" fillId="0" borderId="0" applyFont="0" applyFill="0" applyBorder="0" applyAlignment="0" applyProtection="0"/>
    <xf numFmtId="0" fontId="2" fillId="0" borderId="0">
      <alignment/>
      <protection/>
    </xf>
    <xf numFmtId="0" fontId="2" fillId="0" borderId="0" applyNumberForma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>
      <alignment/>
      <protection/>
    </xf>
    <xf numFmtId="164" fontId="0" fillId="0" borderId="0" applyFont="0" applyFill="0" applyBorder="0" applyAlignment="0" applyProtection="0"/>
    <xf numFmtId="0" fontId="24" fillId="0" borderId="0">
      <alignment/>
      <protection/>
    </xf>
    <xf numFmtId="174" fontId="0" fillId="0" borderId="0" applyFont="0" applyFill="0" applyBorder="0" applyAlignment="0" applyProtection="0"/>
    <xf numFmtId="175" fontId="0" fillId="0" borderId="0" applyFont="0" applyFill="0" applyBorder="0" applyAlignment="0" applyProtection="0"/>
    <xf numFmtId="0" fontId="25" fillId="0" borderId="0">
      <alignment/>
      <protection/>
    </xf>
    <xf numFmtId="43" fontId="25" fillId="0" borderId="0" applyFont="0" applyFill="0" applyBorder="0" applyAlignment="0" applyProtection="0"/>
    <xf numFmtId="177" fontId="0" fillId="0" borderId="0">
      <alignment/>
      <protection/>
    </xf>
    <xf numFmtId="43" fontId="0" fillId="0" borderId="0" applyFont="0" applyFill="0" applyBorder="0" applyAlignment="0" applyProtection="0"/>
    <xf numFmtId="0" fontId="26" fillId="0" borderId="0">
      <alignment/>
      <protection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5" fillId="0" borderId="0">
      <alignment/>
      <protection/>
    </xf>
    <xf numFmtId="43" fontId="25" fillId="0" borderId="0" applyFont="0" applyFill="0" applyBorder="0" applyAlignment="0" applyProtection="0"/>
    <xf numFmtId="0" fontId="25" fillId="0" borderId="0">
      <alignment/>
      <protection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5" fillId="0" borderId="0">
      <alignment/>
      <protection/>
    </xf>
    <xf numFmtId="43" fontId="25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114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20" applyFont="1"/>
    <xf numFmtId="165" fontId="0" fillId="0" borderId="0" xfId="0" applyNumberFormat="1"/>
    <xf numFmtId="3" fontId="4" fillId="2" borderId="1" xfId="22" applyNumberFormat="1" applyFont="1" applyFill="1" applyBorder="1" applyAlignment="1">
      <alignment horizontal="left" indent="2"/>
    </xf>
    <xf numFmtId="0" fontId="0" fillId="2" borderId="2" xfId="0" applyFill="1" applyBorder="1"/>
    <xf numFmtId="0" fontId="16" fillId="2" borderId="0" xfId="0" applyFont="1" applyFill="1"/>
    <xf numFmtId="164" fontId="0" fillId="0" borderId="0" xfId="0" applyNumberFormat="1"/>
    <xf numFmtId="0" fontId="0" fillId="0" borderId="0" xfId="0"/>
    <xf numFmtId="0" fontId="0" fillId="2" borderId="0" xfId="0" applyFill="1"/>
    <xf numFmtId="165" fontId="0" fillId="2" borderId="1" xfId="0" applyNumberFormat="1" applyFill="1" applyBorder="1"/>
    <xf numFmtId="165" fontId="29" fillId="2" borderId="1" xfId="20" applyNumberFormat="1" applyFont="1" applyFill="1" applyBorder="1"/>
    <xf numFmtId="0" fontId="18" fillId="2" borderId="3" xfId="0" applyFont="1" applyFill="1" applyBorder="1"/>
    <xf numFmtId="0" fontId="23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 indent="1"/>
    </xf>
    <xf numFmtId="165" fontId="18" fillId="2" borderId="1" xfId="25" applyNumberFormat="1" applyFont="1" applyFill="1" applyBorder="1"/>
    <xf numFmtId="165" fontId="18" fillId="2" borderId="0" xfId="25" applyNumberFormat="1" applyFont="1" applyFill="1" applyBorder="1"/>
    <xf numFmtId="0" fontId="7" fillId="2" borderId="2" xfId="0" applyFont="1" applyFill="1" applyBorder="1" applyAlignment="1">
      <alignment horizontal="left"/>
    </xf>
    <xf numFmtId="165" fontId="7" fillId="2" borderId="2" xfId="25" applyNumberFormat="1" applyFont="1" applyFill="1" applyBorder="1" applyAlignment="1">
      <alignment horizontal="center"/>
    </xf>
    <xf numFmtId="0" fontId="7" fillId="2" borderId="3" xfId="0" applyFont="1" applyFill="1" applyBorder="1"/>
    <xf numFmtId="165" fontId="7" fillId="2" borderId="3" xfId="25" applyNumberFormat="1" applyFont="1" applyFill="1" applyBorder="1" applyAlignment="1">
      <alignment horizontal="center"/>
    </xf>
    <xf numFmtId="0" fontId="18" fillId="2" borderId="1" xfId="26" applyFont="1" applyFill="1" applyBorder="1" applyAlignment="1">
      <alignment horizontal="left" indent="1"/>
    </xf>
    <xf numFmtId="165" fontId="7" fillId="2" borderId="1" xfId="25" applyNumberFormat="1" applyFont="1" applyFill="1" applyBorder="1"/>
    <xf numFmtId="0" fontId="18" fillId="2" borderId="1" xfId="26" applyFont="1" applyFill="1" applyBorder="1" applyAlignment="1">
      <alignment horizontal="left" indent="2"/>
    </xf>
    <xf numFmtId="165" fontId="7" fillId="2" borderId="3" xfId="25" applyNumberFormat="1" applyFont="1" applyFill="1" applyBorder="1" applyAlignment="1">
      <alignment horizontal="left"/>
    </xf>
    <xf numFmtId="165" fontId="7" fillId="2" borderId="3" xfId="25" applyNumberFormat="1" applyFont="1" applyFill="1" applyBorder="1"/>
    <xf numFmtId="0" fontId="0" fillId="2" borderId="0" xfId="0" applyFont="1" applyFill="1"/>
    <xf numFmtId="0" fontId="32" fillId="0" borderId="0" xfId="0" applyFont="1" applyAlignment="1">
      <alignment wrapText="1"/>
    </xf>
    <xf numFmtId="0" fontId="33" fillId="0" borderId="0" xfId="0" applyFont="1"/>
    <xf numFmtId="0" fontId="32" fillId="0" borderId="0" xfId="0" applyFont="1" applyAlignment="1">
      <alignment/>
    </xf>
    <xf numFmtId="164" fontId="33" fillId="0" borderId="0" xfId="0" applyNumberFormat="1" applyFont="1"/>
    <xf numFmtId="43" fontId="33" fillId="0" borderId="0" xfId="20" applyFont="1"/>
    <xf numFmtId="0" fontId="32" fillId="3" borderId="3" xfId="0" applyFont="1" applyFill="1" applyBorder="1" applyAlignment="1">
      <alignment horizontal="center" vertical="center"/>
    </xf>
    <xf numFmtId="0" fontId="32" fillId="3" borderId="3" xfId="0" applyFont="1" applyFill="1" applyBorder="1" applyAlignment="1">
      <alignment vertical="center"/>
    </xf>
    <xf numFmtId="0" fontId="32" fillId="4" borderId="3" xfId="0" applyFont="1" applyFill="1" applyBorder="1" applyAlignment="1">
      <alignment horizontal="center"/>
    </xf>
    <xf numFmtId="17" fontId="32" fillId="4" borderId="3" xfId="0" applyNumberFormat="1" applyFont="1" applyFill="1" applyBorder="1" applyAlignment="1">
      <alignment horizontal="center"/>
    </xf>
    <xf numFmtId="0" fontId="32" fillId="0" borderId="0" xfId="0" applyFont="1"/>
    <xf numFmtId="0" fontId="32" fillId="3" borderId="0" xfId="0" applyFont="1" applyFill="1" applyAlignment="1">
      <alignment horizontal="center"/>
    </xf>
    <xf numFmtId="166" fontId="34" fillId="3" borderId="0" xfId="20" applyNumberFormat="1" applyFont="1" applyFill="1" applyAlignment="1">
      <alignment horizontal="center" vertical="center"/>
    </xf>
    <xf numFmtId="166" fontId="32" fillId="0" borderId="0" xfId="0" applyNumberFormat="1" applyFont="1" applyFill="1"/>
    <xf numFmtId="0" fontId="32" fillId="0" borderId="0" xfId="0" applyFont="1" applyFill="1"/>
    <xf numFmtId="0" fontId="32" fillId="5" borderId="0" xfId="0" applyFont="1" applyFill="1" applyAlignment="1">
      <alignment wrapText="1"/>
    </xf>
    <xf numFmtId="166" fontId="34" fillId="5" borderId="0" xfId="20" applyNumberFormat="1" applyFont="1" applyFill="1" applyAlignment="1">
      <alignment vertical="center"/>
    </xf>
    <xf numFmtId="0" fontId="32" fillId="6" borderId="0" xfId="0" applyFont="1" applyFill="1"/>
    <xf numFmtId="166" fontId="34" fillId="6" borderId="0" xfId="20" applyNumberFormat="1" applyFont="1" applyFill="1" applyAlignment="1">
      <alignment vertical="center"/>
    </xf>
    <xf numFmtId="0" fontId="35" fillId="0" borderId="0" xfId="0" applyFont="1" applyAlignment="1">
      <alignment horizontal="left" indent="6"/>
    </xf>
    <xf numFmtId="166" fontId="32" fillId="0" borderId="0" xfId="20" applyNumberFormat="1" applyFont="1" applyAlignment="1">
      <alignment vertical="center"/>
    </xf>
    <xf numFmtId="166" fontId="32" fillId="0" borderId="0" xfId="20" applyNumberFormat="1" applyFont="1" applyFill="1"/>
    <xf numFmtId="166" fontId="33" fillId="0" borderId="0" xfId="20" applyNumberFormat="1" applyFont="1"/>
    <xf numFmtId="0" fontId="35" fillId="7" borderId="0" xfId="0" applyFont="1" applyFill="1" applyAlignment="1">
      <alignment horizontal="left" indent="6"/>
    </xf>
    <xf numFmtId="166" fontId="32" fillId="0" borderId="0" xfId="20" applyNumberFormat="1" applyFont="1" applyFill="1" applyAlignment="1">
      <alignment vertical="center"/>
    </xf>
    <xf numFmtId="166" fontId="34" fillId="0" borderId="0" xfId="20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3" fillId="0" borderId="0" xfId="20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6" fillId="0" borderId="0" xfId="0" applyFont="1" applyAlignment="1">
      <alignment horizontal="left" vertical="center" wrapText="1" indent="6"/>
    </xf>
    <xf numFmtId="0" fontId="32" fillId="6" borderId="0" xfId="0" applyFont="1" applyFill="1" applyAlignment="1">
      <alignment horizontal="left" indent="2"/>
    </xf>
    <xf numFmtId="166" fontId="34" fillId="6" borderId="0" xfId="20" applyNumberFormat="1" applyFont="1" applyFill="1" applyAlignment="1">
      <alignment horizontal="left" indent="2"/>
    </xf>
    <xf numFmtId="0" fontId="32" fillId="0" borderId="0" xfId="0" applyFont="1" applyFill="1" applyAlignment="1">
      <alignment horizontal="left" indent="5"/>
    </xf>
    <xf numFmtId="166" fontId="34" fillId="0" borderId="0" xfId="20" applyNumberFormat="1" applyFont="1" applyFill="1" applyBorder="1" applyAlignment="1">
      <alignment vertical="center"/>
    </xf>
    <xf numFmtId="0" fontId="33" fillId="0" borderId="0" xfId="0" applyFont="1" applyFill="1"/>
    <xf numFmtId="166" fontId="33" fillId="0" borderId="0" xfId="20" applyNumberFormat="1" applyFont="1" applyFill="1" applyAlignment="1">
      <alignment vertical="center"/>
    </xf>
    <xf numFmtId="166" fontId="33" fillId="0" borderId="0" xfId="20" applyNumberFormat="1" applyFont="1" applyFill="1"/>
    <xf numFmtId="166" fontId="33" fillId="0" borderId="0" xfId="0" applyNumberFormat="1" applyFont="1" applyFill="1"/>
    <xf numFmtId="0" fontId="20" fillId="7" borderId="0" xfId="0" applyFont="1" applyFill="1" applyAlignment="1">
      <alignment horizontal="left" vertical="center" wrapText="1" indent="7"/>
    </xf>
    <xf numFmtId="166" fontId="33" fillId="8" borderId="0" xfId="20" applyNumberFormat="1" applyFont="1" applyFill="1" applyAlignment="1">
      <alignment vertical="center"/>
    </xf>
    <xf numFmtId="166" fontId="32" fillId="8" borderId="0" xfId="20" applyNumberFormat="1" applyFont="1" applyFill="1"/>
    <xf numFmtId="166" fontId="33" fillId="8" borderId="0" xfId="20" applyNumberFormat="1" applyFont="1" applyFill="1"/>
    <xf numFmtId="0" fontId="20" fillId="3" borderId="0" xfId="0" applyFont="1" applyFill="1" applyAlignment="1">
      <alignment horizontal="left" vertical="center" wrapText="1" indent="7"/>
    </xf>
    <xf numFmtId="166" fontId="33" fillId="3" borderId="0" xfId="20" applyNumberFormat="1" applyFont="1" applyFill="1" applyAlignment="1">
      <alignment vertical="center"/>
    </xf>
    <xf numFmtId="166" fontId="32" fillId="3" borderId="0" xfId="20" applyNumberFormat="1" applyFont="1" applyFill="1"/>
    <xf numFmtId="166" fontId="33" fillId="3" borderId="0" xfId="20" applyNumberFormat="1" applyFont="1" applyFill="1"/>
    <xf numFmtId="166" fontId="20" fillId="0" borderId="0" xfId="20" applyNumberFormat="1" applyFont="1" applyFill="1" applyBorder="1" applyAlignment="1">
      <alignment vertical="center"/>
    </xf>
    <xf numFmtId="0" fontId="37" fillId="0" borderId="0" xfId="0" applyFont="1" applyAlignment="1">
      <alignment horizontal="left" vertical="center" indent="7"/>
    </xf>
    <xf numFmtId="166" fontId="20" fillId="8" borderId="0" xfId="20" applyNumberFormat="1" applyFont="1" applyFill="1" applyBorder="1" applyAlignment="1">
      <alignment vertical="center"/>
    </xf>
    <xf numFmtId="0" fontId="32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2" fillId="5" borderId="0" xfId="0" applyFont="1" applyFill="1"/>
    <xf numFmtId="166" fontId="34" fillId="5" borderId="0" xfId="2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3" fillId="0" borderId="0" xfId="20" applyNumberFormat="1" applyFont="1" applyBorder="1" applyAlignment="1">
      <alignment vertical="center"/>
    </xf>
    <xf numFmtId="43" fontId="33" fillId="0" borderId="0" xfId="0" applyNumberFormat="1" applyFont="1"/>
    <xf numFmtId="0" fontId="33" fillId="0" borderId="0" xfId="0" applyFont="1" applyAlignment="1">
      <alignment horizontal="left"/>
    </xf>
    <xf numFmtId="166" fontId="34" fillId="0" borderId="0" xfId="0" applyNumberFormat="1" applyFont="1" applyAlignment="1">
      <alignment horizontal="left" indent="4"/>
    </xf>
    <xf numFmtId="0" fontId="33" fillId="0" borderId="0" xfId="0" applyFont="1" applyAlignment="1">
      <alignment horizontal="left" indent="2"/>
    </xf>
    <xf numFmtId="166" fontId="33" fillId="0" borderId="0" xfId="0" applyNumberFormat="1" applyFont="1" applyAlignment="1">
      <alignment horizontal="left" indent="4"/>
    </xf>
    <xf numFmtId="0" fontId="33" fillId="3" borderId="0" xfId="0" applyFont="1" applyFill="1" applyAlignment="1">
      <alignment horizontal="left" indent="2"/>
    </xf>
    <xf numFmtId="166" fontId="33" fillId="3" borderId="0" xfId="0" applyNumberFormat="1" applyFont="1" applyFill="1" applyAlignment="1">
      <alignment horizontal="left" indent="4"/>
    </xf>
    <xf numFmtId="43" fontId="34" fillId="0" borderId="0" xfId="0" applyNumberFormat="1" applyFont="1"/>
    <xf numFmtId="0" fontId="38" fillId="9" borderId="0" xfId="0" applyFont="1" applyFill="1"/>
    <xf numFmtId="43" fontId="38" fillId="9" borderId="0" xfId="0" applyNumberFormat="1" applyFont="1" applyFill="1"/>
    <xf numFmtId="0" fontId="10" fillId="3" borderId="0" xfId="0" applyFont="1" applyFill="1"/>
    <xf numFmtId="166" fontId="10" fillId="3" borderId="0" xfId="0" applyNumberFormat="1" applyFont="1" applyFill="1"/>
    <xf numFmtId="43" fontId="10" fillId="3" borderId="0" xfId="0" applyNumberFormat="1" applyFont="1" applyFill="1"/>
    <xf numFmtId="0" fontId="40" fillId="10" borderId="4" xfId="0" applyFont="1" applyFill="1" applyBorder="1" applyAlignment="1">
      <alignment horizontal="center" vertical="center" wrapText="1" readingOrder="1"/>
    </xf>
    <xf numFmtId="0" fontId="41" fillId="0" borderId="5" xfId="0" applyFont="1" applyBorder="1" applyAlignment="1">
      <alignment horizontal="left" vertical="center" wrapText="1" readingOrder="1"/>
    </xf>
    <xf numFmtId="10" fontId="41" fillId="0" borderId="5" xfId="0" applyNumberFormat="1" applyFont="1" applyBorder="1" applyAlignment="1">
      <alignment horizontal="right" wrapText="1" readingOrder="1"/>
    </xf>
    <xf numFmtId="0" fontId="41" fillId="0" borderId="6" xfId="0" applyFont="1" applyBorder="1" applyAlignment="1">
      <alignment horizontal="left" vertical="center" wrapText="1" readingOrder="1"/>
    </xf>
    <xf numFmtId="10" fontId="41" fillId="0" borderId="6" xfId="0" applyNumberFormat="1" applyFont="1" applyBorder="1" applyAlignment="1">
      <alignment horizontal="right" vertical="center" wrapText="1" readingOrder="1"/>
    </xf>
    <xf numFmtId="0" fontId="41" fillId="0" borderId="6" xfId="0" applyFont="1" applyBorder="1" applyAlignment="1">
      <alignment horizontal="left" wrapText="1" readingOrder="1"/>
    </xf>
    <xf numFmtId="0" fontId="41" fillId="0" borderId="6" xfId="0" applyFont="1" applyBorder="1" applyAlignment="1">
      <alignment horizontal="right" vertical="center" wrapText="1" readingOrder="1"/>
    </xf>
    <xf numFmtId="3" fontId="41" fillId="0" borderId="6" xfId="0" applyNumberFormat="1" applyFont="1" applyBorder="1" applyAlignment="1">
      <alignment horizontal="right" vertical="center" wrapText="1" readingOrder="1"/>
    </xf>
    <xf numFmtId="0" fontId="41" fillId="0" borderId="7" xfId="0" applyFont="1" applyBorder="1" applyAlignment="1">
      <alignment horizontal="left" vertical="center" wrapText="1" readingOrder="1"/>
    </xf>
    <xf numFmtId="3" fontId="41" fillId="0" borderId="7" xfId="0" applyNumberFormat="1" applyFont="1" applyBorder="1" applyAlignment="1">
      <alignment horizontal="right" vertical="center" wrapText="1" readingOrder="1"/>
    </xf>
    <xf numFmtId="0" fontId="42" fillId="0" borderId="8" xfId="0" applyFont="1" applyBorder="1" applyAlignment="1">
      <alignment horizontal="left" wrapText="1" readingOrder="1"/>
    </xf>
    <xf numFmtId="0" fontId="39" fillId="0" borderId="8" xfId="0" applyFont="1" applyBorder="1" applyAlignment="1">
      <alignment wrapText="1"/>
    </xf>
    <xf numFmtId="0" fontId="42" fillId="0" borderId="0" xfId="0" applyFont="1" applyAlignment="1">
      <alignment horizontal="left" wrapText="1" readingOrder="1"/>
    </xf>
    <xf numFmtId="0" fontId="39" fillId="0" borderId="0" xfId="0" applyFont="1" applyAlignment="1">
      <alignment wrapText="1"/>
    </xf>
    <xf numFmtId="0" fontId="16" fillId="11" borderId="0" xfId="0" applyFont="1" applyFill="1" applyAlignment="1">
      <alignment horizontal="center"/>
    </xf>
    <xf numFmtId="168" fontId="0" fillId="2" borderId="0" xfId="0" applyNumberFormat="1" applyFill="1"/>
    <xf numFmtId="0" fontId="0" fillId="6" borderId="0" xfId="0" applyFill="1"/>
    <xf numFmtId="167" fontId="0" fillId="6" borderId="0" xfId="0" applyNumberFormat="1" applyFill="1"/>
    <xf numFmtId="167" fontId="0" fillId="2" borderId="0" xfId="0" applyNumberFormat="1" applyFill="1"/>
    <xf numFmtId="168" fontId="0" fillId="6" borderId="0" xfId="0" applyNumberFormat="1" applyFill="1"/>
    <xf numFmtId="0" fontId="33" fillId="2" borderId="0" xfId="0" applyFont="1" applyFill="1"/>
    <xf numFmtId="10" fontId="0" fillId="6" borderId="0" xfId="0" applyNumberFormat="1" applyFill="1"/>
    <xf numFmtId="3" fontId="0" fillId="2" borderId="0" xfId="0" applyNumberFormat="1" applyFill="1"/>
    <xf numFmtId="0" fontId="0" fillId="6" borderId="9" xfId="0" applyFill="1" applyBorder="1"/>
    <xf numFmtId="168" fontId="0" fillId="6" borderId="9" xfId="0" applyNumberFormat="1" applyFill="1" applyBorder="1"/>
    <xf numFmtId="166" fontId="33" fillId="0" borderId="0" xfId="0" applyNumberFormat="1" applyFont="1"/>
    <xf numFmtId="0" fontId="23" fillId="2" borderId="3" xfId="0" applyFont="1" applyFill="1" applyBorder="1"/>
    <xf numFmtId="165" fontId="23" fillId="2" borderId="3" xfId="25" applyNumberFormat="1" applyFont="1" applyFill="1" applyBorder="1" applyAlignment="1">
      <alignment horizontal="center"/>
    </xf>
    <xf numFmtId="0" fontId="16" fillId="5" borderId="0" xfId="0" applyFont="1" applyFill="1"/>
    <xf numFmtId="0" fontId="16" fillId="0" borderId="0" xfId="0" applyFont="1"/>
    <xf numFmtId="173" fontId="0" fillId="0" borderId="0" xfId="51" applyNumberFormat="1" applyFont="1"/>
    <xf numFmtId="176" fontId="0" fillId="0" borderId="0" xfId="51" applyNumberFormat="1" applyFont="1"/>
    <xf numFmtId="0" fontId="22" fillId="0" borderId="0" xfId="0" applyFont="1" applyAlignment="1">
      <alignment horizontal="center"/>
    </xf>
    <xf numFmtId="176" fontId="22" fillId="0" borderId="0" xfId="51" applyNumberFormat="1" applyFont="1" applyAlignment="1">
      <alignment horizontal="center"/>
    </xf>
    <xf numFmtId="0" fontId="16" fillId="5" borderId="0" xfId="0" applyFont="1" applyFill="1" applyAlignment="1">
      <alignment wrapText="1"/>
    </xf>
    <xf numFmtId="173" fontId="0" fillId="0" borderId="0" xfId="51" applyFont="1"/>
    <xf numFmtId="0" fontId="23" fillId="2" borderId="3" xfId="0" applyFont="1" applyFill="1" applyBorder="1" applyAlignment="1">
      <alignment horizontal="left"/>
    </xf>
    <xf numFmtId="0" fontId="0" fillId="2" borderId="3" xfId="0" applyFill="1" applyBorder="1"/>
    <xf numFmtId="166" fontId="33" fillId="4" borderId="0" xfId="20" applyNumberFormat="1" applyFont="1" applyFill="1"/>
    <xf numFmtId="166" fontId="33" fillId="4" borderId="0" xfId="0" applyNumberFormat="1" applyFont="1" applyFill="1"/>
    <xf numFmtId="166" fontId="33" fillId="4" borderId="0" xfId="0" applyNumberFormat="1" applyFont="1" applyFill="1" applyAlignment="1">
      <alignment horizontal="left" indent="4"/>
    </xf>
    <xf numFmtId="0" fontId="33" fillId="12" borderId="0" xfId="0" applyFont="1" applyFill="1" applyAlignment="1">
      <alignment horizontal="left" indent="2"/>
    </xf>
    <xf numFmtId="166" fontId="33" fillId="12" borderId="0" xfId="0" applyNumberFormat="1" applyFont="1" applyFill="1" applyAlignment="1">
      <alignment horizontal="left" indent="4"/>
    </xf>
    <xf numFmtId="0" fontId="33" fillId="0" borderId="2" xfId="0" applyFont="1" applyBorder="1"/>
    <xf numFmtId="0" fontId="33" fillId="0" borderId="1" xfId="0" applyFont="1" applyBorder="1"/>
    <xf numFmtId="0" fontId="33" fillId="0" borderId="10" xfId="0" applyFont="1" applyBorder="1"/>
    <xf numFmtId="166" fontId="33" fillId="12" borderId="11" xfId="0" applyNumberFormat="1" applyFont="1" applyFill="1" applyBorder="1"/>
    <xf numFmtId="0" fontId="33" fillId="0" borderId="0" xfId="0" applyFont="1" applyBorder="1"/>
    <xf numFmtId="166" fontId="33" fillId="0" borderId="9" xfId="0" applyNumberFormat="1" applyFont="1" applyBorder="1"/>
    <xf numFmtId="166" fontId="33" fillId="12" borderId="2" xfId="0" applyNumberFormat="1" applyFont="1" applyFill="1" applyBorder="1"/>
    <xf numFmtId="166" fontId="33" fillId="0" borderId="10" xfId="0" applyNumberFormat="1" applyFont="1" applyBorder="1"/>
    <xf numFmtId="17" fontId="33" fillId="0" borderId="0" xfId="0" applyNumberFormat="1" applyFont="1"/>
    <xf numFmtId="166" fontId="33" fillId="3" borderId="2" xfId="0" applyNumberFormat="1" applyFont="1" applyFill="1" applyBorder="1"/>
    <xf numFmtId="0" fontId="33" fillId="3" borderId="1" xfId="0" applyFont="1" applyFill="1" applyBorder="1"/>
    <xf numFmtId="166" fontId="33" fillId="3" borderId="10" xfId="0" applyNumberFormat="1" applyFont="1" applyFill="1" applyBorder="1"/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3" fontId="3" fillId="2" borderId="1" xfId="22" applyNumberFormat="1" applyFont="1" applyFill="1" applyBorder="1" applyAlignment="1">
      <alignment horizontal="left" indent="2"/>
    </xf>
    <xf numFmtId="164" fontId="4" fillId="2" borderId="1" xfId="20" applyNumberFormat="1" applyFont="1" applyFill="1" applyBorder="1"/>
    <xf numFmtId="164" fontId="4" fillId="2" borderId="2" xfId="20" applyNumberFormat="1" applyFont="1" applyFill="1" applyBorder="1"/>
    <xf numFmtId="165" fontId="29" fillId="2" borderId="10" xfId="20" applyNumberFormat="1" applyFont="1" applyFill="1" applyBorder="1"/>
    <xf numFmtId="0" fontId="0" fillId="0" borderId="2" xfId="0" applyBorder="1"/>
    <xf numFmtId="0" fontId="0" fillId="0" borderId="10" xfId="0" applyBorder="1"/>
    <xf numFmtId="0" fontId="0" fillId="0" borderId="10" xfId="0" applyBorder="1" applyAlignment="1">
      <alignment horizontal="center"/>
    </xf>
    <xf numFmtId="3" fontId="28" fillId="2" borderId="2" xfId="22" applyNumberFormat="1" applyFont="1" applyFill="1" applyBorder="1" applyAlignment="1">
      <alignment horizontal="left" indent="1"/>
    </xf>
    <xf numFmtId="3" fontId="4" fillId="2" borderId="10" xfId="22" applyNumberFormat="1" applyFont="1" applyFill="1" applyBorder="1" applyAlignment="1">
      <alignment horizontal="left" indent="2"/>
    </xf>
    <xf numFmtId="0" fontId="0" fillId="0" borderId="0" xfId="0" applyAlignment="1">
      <alignment/>
    </xf>
    <xf numFmtId="166" fontId="0" fillId="2" borderId="1" xfId="20" applyNumberFormat="1" applyFont="1" applyFill="1" applyBorder="1"/>
    <xf numFmtId="0" fontId="46" fillId="13" borderId="0" xfId="80" applyFont="1" applyFill="1" applyBorder="1" applyAlignment="1">
      <alignment vertical="center"/>
      <protection/>
    </xf>
    <xf numFmtId="0" fontId="25" fillId="13" borderId="0" xfId="80" applyFont="1" applyFill="1" applyBorder="1">
      <alignment/>
      <protection/>
    </xf>
    <xf numFmtId="0" fontId="25" fillId="0" borderId="0" xfId="80" applyFont="1" applyAlignment="1">
      <alignment/>
      <protection/>
    </xf>
    <xf numFmtId="164" fontId="46" fillId="13" borderId="0" xfId="80" applyNumberFormat="1" applyFont="1" applyFill="1" applyBorder="1" applyAlignment="1">
      <alignment vertical="center"/>
      <protection/>
    </xf>
    <xf numFmtId="0" fontId="13" fillId="13" borderId="0" xfId="80" applyFont="1" applyFill="1" applyBorder="1" applyAlignment="1">
      <alignment vertical="center"/>
      <protection/>
    </xf>
    <xf numFmtId="0" fontId="13" fillId="13" borderId="15" xfId="80" applyFont="1" applyFill="1" applyBorder="1" applyAlignment="1">
      <alignment vertical="center"/>
      <protection/>
    </xf>
    <xf numFmtId="17" fontId="49" fillId="13" borderId="15" xfId="80" applyNumberFormat="1" applyFont="1" applyFill="1" applyBorder="1" applyAlignment="1">
      <alignment horizontal="center" vertical="center"/>
      <protection/>
    </xf>
    <xf numFmtId="164" fontId="13" fillId="13" borderId="0" xfId="80" applyNumberFormat="1" applyFont="1" applyFill="1" applyBorder="1" applyAlignment="1">
      <alignment vertical="center"/>
      <protection/>
    </xf>
    <xf numFmtId="17" fontId="49" fillId="13" borderId="15" xfId="80" applyNumberFormat="1" applyFont="1" applyFill="1" applyBorder="1" applyAlignment="1">
      <alignment horizontal="center" vertical="center" wrapText="1"/>
      <protection/>
    </xf>
    <xf numFmtId="0" fontId="50" fillId="13" borderId="0" xfId="80" applyFont="1" applyFill="1" applyBorder="1" applyAlignment="1">
      <alignment vertical="center"/>
      <protection/>
    </xf>
    <xf numFmtId="165" fontId="51" fillId="13" borderId="0" xfId="80" applyNumberFormat="1" applyFont="1" applyFill="1" applyBorder="1" applyAlignment="1">
      <alignment vertical="center"/>
      <protection/>
    </xf>
    <xf numFmtId="165" fontId="50" fillId="13" borderId="0" xfId="80" applyNumberFormat="1" applyFont="1" applyFill="1" applyBorder="1" applyAlignment="1">
      <alignment vertical="center"/>
      <protection/>
    </xf>
    <xf numFmtId="165" fontId="50" fillId="14" borderId="0" xfId="80" applyNumberFormat="1" applyFont="1" applyFill="1" applyBorder="1" applyAlignment="1">
      <alignment vertical="center"/>
      <protection/>
    </xf>
    <xf numFmtId="0" fontId="52" fillId="13" borderId="0" xfId="80" applyFont="1" applyFill="1" applyBorder="1" applyAlignment="1">
      <alignment vertical="center"/>
      <protection/>
    </xf>
    <xf numFmtId="165" fontId="51" fillId="0" borderId="0" xfId="80" applyNumberFormat="1" applyFont="1" applyFill="1" applyBorder="1" applyAlignment="1">
      <alignment vertical="center"/>
      <protection/>
    </xf>
    <xf numFmtId="165" fontId="25" fillId="13" borderId="0" xfId="80" applyNumberFormat="1" applyFont="1" applyFill="1" applyBorder="1">
      <alignment/>
      <protection/>
    </xf>
    <xf numFmtId="0" fontId="53" fillId="13" borderId="0" xfId="80" applyFont="1" applyFill="1" applyBorder="1" applyAlignment="1">
      <alignment vertical="center"/>
      <protection/>
    </xf>
    <xf numFmtId="0" fontId="54" fillId="13" borderId="0" xfId="80" applyFont="1" applyFill="1" applyBorder="1" applyAlignment="1">
      <alignment horizontal="left" vertical="center"/>
      <protection/>
    </xf>
    <xf numFmtId="165" fontId="54" fillId="13" borderId="0" xfId="80" applyNumberFormat="1" applyFont="1" applyFill="1" applyBorder="1" applyAlignment="1">
      <alignment vertical="center"/>
      <protection/>
    </xf>
    <xf numFmtId="165" fontId="54" fillId="14" borderId="0" xfId="80" applyNumberFormat="1" applyFont="1" applyFill="1" applyBorder="1" applyAlignment="1">
      <alignment vertical="center"/>
      <protection/>
    </xf>
    <xf numFmtId="0" fontId="53" fillId="13" borderId="0" xfId="80" applyFont="1" applyFill="1" applyBorder="1" applyAlignment="1">
      <alignment horizontal="left" vertical="center"/>
      <protection/>
    </xf>
    <xf numFmtId="165" fontId="53" fillId="13" borderId="0" xfId="80" applyNumberFormat="1" applyFont="1" applyFill="1" applyBorder="1" applyAlignment="1">
      <alignment vertical="center"/>
      <protection/>
    </xf>
    <xf numFmtId="165" fontId="53" fillId="14" borderId="0" xfId="80" applyNumberFormat="1" applyFont="1" applyFill="1" applyBorder="1" applyAlignment="1">
      <alignment vertical="center"/>
      <protection/>
    </xf>
    <xf numFmtId="165" fontId="55" fillId="13" borderId="0" xfId="80" applyNumberFormat="1" applyFont="1" applyFill="1" applyBorder="1" applyAlignment="1">
      <alignment vertical="center"/>
      <protection/>
    </xf>
    <xf numFmtId="0" fontId="54" fillId="13" borderId="0" xfId="80" applyFont="1" applyFill="1" applyBorder="1" applyAlignment="1">
      <alignment vertical="center"/>
      <protection/>
    </xf>
    <xf numFmtId="0" fontId="12" fillId="13" borderId="0" xfId="80" applyFont="1" applyFill="1" applyBorder="1" applyAlignment="1">
      <alignment vertical="center"/>
      <protection/>
    </xf>
    <xf numFmtId="0" fontId="12" fillId="13" borderId="0" xfId="80" applyFont="1" applyFill="1" applyBorder="1" applyAlignment="1">
      <alignment horizontal="center" vertical="center"/>
      <protection/>
    </xf>
    <xf numFmtId="43" fontId="0" fillId="0" borderId="0" xfId="81" applyFont="1" applyAlignment="1">
      <alignment/>
    </xf>
    <xf numFmtId="164" fontId="50" fillId="13" borderId="0" xfId="80" applyNumberFormat="1" applyFont="1" applyFill="1" applyBorder="1" applyAlignment="1">
      <alignment vertical="center"/>
      <protection/>
    </xf>
    <xf numFmtId="165" fontId="50" fillId="0" borderId="0" xfId="80" applyNumberFormat="1" applyFont="1" applyFill="1" applyBorder="1" applyAlignment="1">
      <alignment vertical="center"/>
      <protection/>
    </xf>
    <xf numFmtId="0" fontId="46" fillId="2" borderId="0" xfId="80" applyFont="1" applyFill="1" applyBorder="1" applyAlignment="1">
      <alignment vertical="center"/>
      <protection/>
    </xf>
    <xf numFmtId="165" fontId="53" fillId="15" borderId="0" xfId="80" applyNumberFormat="1" applyFont="1" applyFill="1" applyBorder="1" applyAlignment="1">
      <alignment vertical="center"/>
      <protection/>
    </xf>
    <xf numFmtId="0" fontId="25" fillId="2" borderId="0" xfId="80" applyFont="1" applyFill="1" applyAlignment="1">
      <alignment/>
      <protection/>
    </xf>
    <xf numFmtId="165" fontId="55" fillId="14" borderId="0" xfId="80" applyNumberFormat="1" applyFont="1" applyFill="1" applyBorder="1" applyAlignment="1">
      <alignment vertical="center"/>
      <protection/>
    </xf>
    <xf numFmtId="0" fontId="56" fillId="13" borderId="0" xfId="80" applyFont="1" applyFill="1" applyBorder="1" applyAlignment="1">
      <alignment horizontal="left" vertical="center"/>
      <protection/>
    </xf>
    <xf numFmtId="165" fontId="56" fillId="13" borderId="0" xfId="80" applyNumberFormat="1" applyFont="1" applyFill="1" applyBorder="1" applyAlignment="1">
      <alignment vertical="center"/>
      <protection/>
    </xf>
    <xf numFmtId="165" fontId="56" fillId="14" borderId="0" xfId="80" applyNumberFormat="1" applyFont="1" applyFill="1" applyBorder="1" applyAlignment="1">
      <alignment vertical="center"/>
      <protection/>
    </xf>
    <xf numFmtId="165" fontId="50" fillId="2" borderId="0" xfId="80" applyNumberFormat="1" applyFont="1" applyFill="1" applyBorder="1" applyAlignment="1">
      <alignment vertical="center"/>
      <protection/>
    </xf>
    <xf numFmtId="165" fontId="53" fillId="2" borderId="0" xfId="80" applyNumberFormat="1" applyFont="1" applyFill="1" applyBorder="1" applyAlignment="1">
      <alignment vertical="center"/>
      <protection/>
    </xf>
    <xf numFmtId="165" fontId="53" fillId="2" borderId="0" xfId="80" applyNumberFormat="1" applyFont="1" applyFill="1" applyBorder="1" applyAlignment="1">
      <alignment vertical="center"/>
      <protection/>
    </xf>
    <xf numFmtId="165" fontId="46" fillId="13" borderId="0" xfId="80" applyNumberFormat="1" applyFont="1" applyFill="1" applyBorder="1" applyAlignment="1">
      <alignment vertical="center"/>
      <protection/>
    </xf>
    <xf numFmtId="0" fontId="47" fillId="13" borderId="0" xfId="80" applyFont="1" applyFill="1" applyBorder="1" applyAlignment="1">
      <alignment horizontal="center" vertical="center"/>
      <protection/>
    </xf>
    <xf numFmtId="0" fontId="48" fillId="13" borderId="0" xfId="80" applyFont="1" applyFill="1" applyBorder="1">
      <alignment/>
      <protection/>
    </xf>
    <xf numFmtId="17" fontId="49" fillId="16" borderId="15" xfId="80" applyNumberFormat="1" applyFont="1" applyFill="1" applyBorder="1" applyAlignment="1">
      <alignment horizontal="center" vertical="center"/>
      <protection/>
    </xf>
    <xf numFmtId="165" fontId="57" fillId="16" borderId="0" xfId="80" applyNumberFormat="1" applyFont="1" applyFill="1" applyBorder="1" applyAlignment="1">
      <alignment vertical="center"/>
      <protection/>
    </xf>
    <xf numFmtId="165" fontId="57" fillId="13" borderId="0" xfId="80" applyNumberFormat="1" applyFont="1" applyFill="1" applyBorder="1" applyAlignment="1">
      <alignment vertical="center"/>
      <protection/>
    </xf>
    <xf numFmtId="165" fontId="54" fillId="16" borderId="0" xfId="80" applyNumberFormat="1" applyFont="1" applyFill="1" applyBorder="1" applyAlignment="1">
      <alignment vertical="center"/>
      <protection/>
    </xf>
    <xf numFmtId="165" fontId="53" fillId="16" borderId="0" xfId="80" applyNumberFormat="1" applyFont="1" applyFill="1" applyBorder="1" applyAlignment="1">
      <alignment vertical="center"/>
      <protection/>
    </xf>
    <xf numFmtId="0" fontId="58" fillId="13" borderId="0" xfId="80" applyFont="1" applyFill="1" applyBorder="1" applyAlignment="1">
      <alignment vertical="center"/>
      <protection/>
    </xf>
    <xf numFmtId="0" fontId="16" fillId="4" borderId="3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 vertical="center"/>
    </xf>
    <xf numFmtId="43" fontId="16" fillId="0" borderId="0" xfId="20" applyFont="1"/>
    <xf numFmtId="0" fontId="16" fillId="3" borderId="0" xfId="0" applyFont="1" applyFill="1" applyAlignment="1">
      <alignment horizontal="center"/>
    </xf>
    <xf numFmtId="43" fontId="17" fillId="3" borderId="0" xfId="20" applyFont="1" applyFill="1" applyAlignment="1">
      <alignment horizontal="center" vertical="center"/>
    </xf>
    <xf numFmtId="0" fontId="16" fillId="6" borderId="0" xfId="0" applyFont="1" applyFill="1"/>
    <xf numFmtId="43" fontId="16" fillId="6" borderId="0" xfId="20" applyFont="1" applyFill="1" applyAlignment="1">
      <alignment vertical="center"/>
    </xf>
    <xf numFmtId="43" fontId="16" fillId="0" borderId="0" xfId="20" applyFont="1" applyAlignment="1">
      <alignment vertical="center"/>
    </xf>
    <xf numFmtId="0" fontId="22" fillId="7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7" fillId="0" borderId="0" xfId="0" applyFont="1" applyAlignment="1">
      <alignment horizontal="left" vertical="center" wrapText="1" indent="7"/>
    </xf>
    <xf numFmtId="43" fontId="0" fillId="0" borderId="0" xfId="20" applyFont="1" applyAlignment="1">
      <alignment vertical="center"/>
    </xf>
    <xf numFmtId="43" fontId="0" fillId="0" borderId="0" xfId="20" applyFont="1" applyFill="1" applyAlignment="1">
      <alignment vertical="center"/>
    </xf>
    <xf numFmtId="0" fontId="37" fillId="0" borderId="0" xfId="0" applyFont="1" applyFill="1" applyAlignment="1">
      <alignment horizontal="left" vertical="center" wrapText="1" indent="7"/>
    </xf>
    <xf numFmtId="0" fontId="16" fillId="6" borderId="0" xfId="0" applyFont="1" applyFill="1" applyAlignment="1">
      <alignment horizontal="left" indent="2"/>
    </xf>
    <xf numFmtId="43" fontId="16" fillId="6" borderId="0" xfId="20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20" applyFont="1" applyFill="1" applyBorder="1" applyAlignment="1">
      <alignment vertical="center"/>
    </xf>
    <xf numFmtId="43" fontId="16" fillId="0" borderId="0" xfId="20" applyFont="1" applyFill="1" applyAlignment="1">
      <alignment vertical="center"/>
    </xf>
    <xf numFmtId="43" fontId="0" fillId="0" borderId="0" xfId="20" applyFont="1" applyFill="1"/>
    <xf numFmtId="0" fontId="0" fillId="0" borderId="0" xfId="0" applyFill="1"/>
    <xf numFmtId="43" fontId="18" fillId="0" borderId="0" xfId="20" applyFont="1" applyFill="1" applyBorder="1" applyAlignment="1">
      <alignment vertical="center"/>
    </xf>
    <xf numFmtId="0" fontId="45" fillId="7" borderId="0" xfId="0" applyFont="1" applyFill="1" applyAlignment="1">
      <alignment horizontal="left" vertical="center" wrapText="1" indent="7"/>
    </xf>
    <xf numFmtId="43" fontId="7" fillId="0" borderId="0" xfId="20" applyFont="1" applyFill="1" applyBorder="1" applyAlignment="1">
      <alignment vertical="center"/>
    </xf>
    <xf numFmtId="0" fontId="45" fillId="0" borderId="0" xfId="0" applyFont="1" applyFill="1" applyAlignment="1">
      <alignment horizontal="left" vertical="center" wrapText="1" indent="7"/>
    </xf>
    <xf numFmtId="0" fontId="37" fillId="0" borderId="0" xfId="0" applyFont="1" applyFill="1" applyBorder="1" applyAlignment="1">
      <alignment horizontal="left" vertical="center" wrapText="1" indent="7"/>
    </xf>
    <xf numFmtId="0" fontId="60" fillId="17" borderId="16" xfId="0" applyFont="1" applyFill="1" applyBorder="1" applyAlignment="1">
      <alignment vertical="center"/>
    </xf>
    <xf numFmtId="0" fontId="61" fillId="17" borderId="17" xfId="0" applyFont="1" applyFill="1" applyBorder="1" applyAlignment="1">
      <alignment horizontal="center" vertical="center"/>
    </xf>
    <xf numFmtId="0" fontId="61" fillId="17" borderId="18" xfId="0" applyFont="1" applyFill="1" applyBorder="1" applyAlignment="1">
      <alignment horizontal="center" vertical="center"/>
    </xf>
    <xf numFmtId="0" fontId="25" fillId="0" borderId="19" xfId="0" applyFont="1" applyBorder="1" applyAlignment="1">
      <alignment vertical="center"/>
    </xf>
    <xf numFmtId="0" fontId="25" fillId="0" borderId="20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0" fontId="59" fillId="0" borderId="0" xfId="0" applyFont="1"/>
    <xf numFmtId="0" fontId="25" fillId="0" borderId="21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19" xfId="0" applyFont="1" applyBorder="1" applyAlignment="1">
      <alignment horizontal="right" vertical="center"/>
    </xf>
    <xf numFmtId="0" fontId="62" fillId="0" borderId="20" xfId="0" applyFont="1" applyBorder="1" applyAlignment="1">
      <alignment horizontal="right" vertical="center"/>
    </xf>
    <xf numFmtId="0" fontId="64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5" borderId="0" xfId="20" applyFont="1" applyFill="1" applyAlignment="1">
      <alignment vertical="center"/>
    </xf>
    <xf numFmtId="43" fontId="16" fillId="5" borderId="0" xfId="20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20" applyFont="1" applyAlignment="1">
      <alignment vertical="center"/>
    </xf>
    <xf numFmtId="0" fontId="0" fillId="0" borderId="0" xfId="0" applyFont="1" applyFill="1"/>
    <xf numFmtId="43" fontId="0" fillId="0" borderId="0" xfId="20" applyFont="1" applyFill="1" applyBorder="1" applyAlignment="1">
      <alignment vertical="center"/>
    </xf>
    <xf numFmtId="43" fontId="0" fillId="0" borderId="0" xfId="20" applyFont="1" applyAlignment="1">
      <alignment vertical="center"/>
    </xf>
    <xf numFmtId="0" fontId="16" fillId="5" borderId="0" xfId="0" applyFont="1" applyFill="1" applyAlignment="1">
      <alignment vertical="center" wrapText="1"/>
    </xf>
    <xf numFmtId="43" fontId="16" fillId="4" borderId="3" xfId="20" applyFont="1" applyFill="1" applyBorder="1" applyAlignment="1">
      <alignment horizontal="center"/>
    </xf>
    <xf numFmtId="165" fontId="0" fillId="2" borderId="10" xfId="0" applyNumberFormat="1" applyFill="1" applyBorder="1"/>
    <xf numFmtId="165" fontId="7" fillId="3" borderId="3" xfId="25" applyNumberFormat="1" applyFont="1" applyFill="1" applyBorder="1" applyAlignment="1">
      <alignment horizontal="left"/>
    </xf>
    <xf numFmtId="165" fontId="23" fillId="2" borderId="2" xfId="25" applyNumberFormat="1" applyFont="1" applyFill="1" applyBorder="1" applyAlignment="1">
      <alignment horizontal="center"/>
    </xf>
    <xf numFmtId="0" fontId="10" fillId="2" borderId="0" xfId="0" applyFont="1" applyFill="1" applyBorder="1"/>
    <xf numFmtId="166" fontId="0" fillId="4" borderId="1" xfId="20" applyNumberFormat="1" applyFont="1" applyFill="1" applyBorder="1"/>
    <xf numFmtId="0" fontId="0" fillId="3" borderId="3" xfId="0" applyFill="1" applyBorder="1"/>
    <xf numFmtId="166" fontId="0" fillId="2" borderId="3" xfId="20" applyNumberFormat="1" applyFont="1" applyFill="1" applyBorder="1"/>
    <xf numFmtId="0" fontId="6" fillId="3" borderId="0" xfId="0" applyFont="1" applyFill="1"/>
    <xf numFmtId="166" fontId="6" fillId="3" borderId="3" xfId="0" applyNumberFormat="1" applyFont="1" applyFill="1" applyBorder="1"/>
    <xf numFmtId="0" fontId="19" fillId="2" borderId="0" xfId="0" applyFont="1" applyFill="1"/>
    <xf numFmtId="166" fontId="0" fillId="0" borderId="0" xfId="0" applyNumberFormat="1"/>
    <xf numFmtId="0" fontId="1" fillId="2" borderId="0" xfId="0" applyFont="1" applyFill="1"/>
    <xf numFmtId="0" fontId="18" fillId="0" borderId="0" xfId="0" applyFont="1"/>
    <xf numFmtId="0" fontId="0" fillId="4" borderId="3" xfId="0" applyFill="1" applyBorder="1"/>
    <xf numFmtId="0" fontId="0" fillId="4" borderId="2" xfId="0" applyFill="1" applyBorder="1"/>
    <xf numFmtId="166" fontId="0" fillId="4" borderId="3" xfId="20" applyNumberFormat="1" applyFont="1" applyFill="1" applyBorder="1"/>
    <xf numFmtId="166" fontId="6" fillId="4" borderId="3" xfId="0" applyNumberFormat="1" applyFont="1" applyFill="1" applyBorder="1"/>
    <xf numFmtId="1" fontId="0" fillId="2" borderId="2" xfId="0" applyNumberFormat="1" applyFill="1" applyBorder="1"/>
    <xf numFmtId="1" fontId="0" fillId="2" borderId="3" xfId="0" applyNumberFormat="1" applyFill="1" applyBorder="1"/>
    <xf numFmtId="1" fontId="6" fillId="3" borderId="3" xfId="0" applyNumberFormat="1" applyFont="1" applyFill="1" applyBorder="1"/>
    <xf numFmtId="1" fontId="0" fillId="4" borderId="2" xfId="0" applyNumberFormat="1" applyFill="1" applyBorder="1"/>
    <xf numFmtId="0" fontId="69" fillId="2" borderId="0" xfId="28" applyFont="1" applyFill="1" applyAlignment="1">
      <alignment/>
      <protection/>
    </xf>
    <xf numFmtId="0" fontId="25" fillId="2" borderId="0" xfId="28" applyFont="1" applyFill="1" applyAlignment="1">
      <alignment/>
      <protection/>
    </xf>
    <xf numFmtId="0" fontId="25" fillId="0" borderId="0" xfId="28" applyFont="1" applyAlignment="1">
      <alignment/>
      <protection/>
    </xf>
    <xf numFmtId="0" fontId="25" fillId="0" borderId="0" xfId="28">
      <alignment/>
      <protection/>
    </xf>
    <xf numFmtId="0" fontId="69" fillId="2" borderId="3" xfId="28" applyFont="1" applyFill="1" applyBorder="1" applyAlignment="1">
      <alignment horizontal="center"/>
      <protection/>
    </xf>
    <xf numFmtId="0" fontId="25" fillId="2" borderId="2" xfId="28" applyFont="1" applyFill="1" applyBorder="1" applyAlignment="1">
      <alignment/>
      <protection/>
    </xf>
    <xf numFmtId="0" fontId="69" fillId="2" borderId="12" xfId="28" applyFont="1" applyFill="1" applyBorder="1" applyAlignment="1">
      <alignment horizontal="center"/>
      <protection/>
    </xf>
    <xf numFmtId="0" fontId="25" fillId="3" borderId="1" xfId="28" applyFont="1" applyFill="1" applyBorder="1" applyAlignment="1">
      <alignment/>
      <protection/>
    </xf>
    <xf numFmtId="43" fontId="25" fillId="3" borderId="2" xfId="28" applyNumberFormat="1" applyFont="1" applyFill="1" applyBorder="1" applyAlignment="1">
      <alignment/>
      <protection/>
    </xf>
    <xf numFmtId="0" fontId="25" fillId="2" borderId="1" xfId="28" applyFont="1" applyFill="1" applyBorder="1" applyAlignment="1">
      <alignment/>
      <protection/>
    </xf>
    <xf numFmtId="43" fontId="25" fillId="2" borderId="1" xfId="28" applyNumberFormat="1" applyFont="1" applyFill="1" applyBorder="1" applyAlignment="1">
      <alignment/>
      <protection/>
    </xf>
    <xf numFmtId="43" fontId="25" fillId="3" borderId="1" xfId="28" applyNumberFormat="1" applyFont="1" applyFill="1" applyBorder="1" applyAlignment="1">
      <alignment/>
      <protection/>
    </xf>
    <xf numFmtId="0" fontId="25" fillId="3" borderId="10" xfId="28" applyFont="1" applyFill="1" applyBorder="1" applyAlignment="1">
      <alignment/>
      <protection/>
    </xf>
    <xf numFmtId="43" fontId="25" fillId="3" borderId="10" xfId="28" applyNumberFormat="1" applyFont="1" applyFill="1" applyBorder="1" applyAlignment="1">
      <alignment/>
      <protection/>
    </xf>
    <xf numFmtId="43" fontId="25" fillId="18" borderId="10" xfId="28" applyNumberFormat="1" applyFont="1" applyFill="1" applyBorder="1" applyAlignment="1">
      <alignment/>
      <protection/>
    </xf>
    <xf numFmtId="0" fontId="25" fillId="2" borderId="0" xfId="28" applyFont="1" applyFill="1" applyBorder="1" applyAlignment="1">
      <alignment/>
      <protection/>
    </xf>
    <xf numFmtId="43" fontId="25" fillId="0" borderId="0" xfId="28" applyNumberFormat="1">
      <alignment/>
      <protection/>
    </xf>
    <xf numFmtId="0" fontId="6" fillId="0" borderId="3" xfId="0" applyFont="1" applyBorder="1"/>
    <xf numFmtId="0" fontId="23" fillId="2" borderId="3" xfId="26" applyFont="1" applyFill="1" applyBorder="1" applyAlignment="1">
      <alignment horizontal="left"/>
    </xf>
    <xf numFmtId="165" fontId="7" fillId="3" borderId="3" xfId="25" applyNumberFormat="1" applyFont="1" applyFill="1" applyBorder="1" applyAlignment="1">
      <alignment horizontal="left" wrapText="1"/>
    </xf>
    <xf numFmtId="0" fontId="1" fillId="0" borderId="0" xfId="0" applyFont="1"/>
    <xf numFmtId="0" fontId="1" fillId="0" borderId="0" xfId="0" applyFont="1" applyFill="1"/>
    <xf numFmtId="166" fontId="67" fillId="19" borderId="0" xfId="83" applyNumberFormat="1" applyFont="1" applyFill="1"/>
    <xf numFmtId="166" fontId="67" fillId="2" borderId="0" xfId="83" applyNumberFormat="1" applyFont="1" applyFill="1"/>
    <xf numFmtId="0" fontId="67" fillId="2" borderId="0" xfId="0" applyFont="1" applyFill="1"/>
    <xf numFmtId="166" fontId="1" fillId="19" borderId="0" xfId="83" applyNumberFormat="1" applyFont="1" applyFill="1"/>
    <xf numFmtId="166" fontId="1" fillId="2" borderId="0" xfId="83" applyNumberFormat="1" applyFont="1" applyFill="1"/>
    <xf numFmtId="166" fontId="16" fillId="2" borderId="0" xfId="83" applyNumberFormat="1" applyFont="1" applyFill="1"/>
    <xf numFmtId="0" fontId="1" fillId="2" borderId="0" xfId="0" applyFont="1" applyFill="1" applyAlignment="1">
      <alignment horizontal="left" indent="2"/>
    </xf>
    <xf numFmtId="166" fontId="0" fillId="2" borderId="0" xfId="83" applyNumberFormat="1" applyFont="1" applyFill="1"/>
    <xf numFmtId="0" fontId="70" fillId="2" borderId="0" xfId="0" applyFont="1" applyFill="1" applyAlignment="1">
      <alignment horizontal="left" indent="2"/>
    </xf>
    <xf numFmtId="166" fontId="65" fillId="19" borderId="0" xfId="83" applyNumberFormat="1" applyFont="1" applyFill="1"/>
    <xf numFmtId="166" fontId="65" fillId="2" borderId="0" xfId="83" applyNumberFormat="1" applyFont="1" applyFill="1"/>
    <xf numFmtId="0" fontId="1" fillId="2" borderId="0" xfId="0" applyFont="1" applyFill="1" applyAlignment="1">
      <alignment horizontal="left" indent="1"/>
    </xf>
    <xf numFmtId="0" fontId="1" fillId="2" borderId="0" xfId="0" applyFont="1" applyFill="1" applyAlignment="1">
      <alignment horizontal="left"/>
    </xf>
    <xf numFmtId="0" fontId="11" fillId="19" borderId="0" xfId="0" applyFont="1" applyFill="1"/>
    <xf numFmtId="0" fontId="11" fillId="2" borderId="0" xfId="0" applyFont="1" applyFill="1"/>
    <xf numFmtId="0" fontId="71" fillId="2" borderId="0" xfId="0" applyFont="1" applyFill="1"/>
    <xf numFmtId="166" fontId="1" fillId="19" borderId="0" xfId="0" applyNumberFormat="1" applyFont="1" applyFill="1"/>
    <xf numFmtId="166" fontId="1" fillId="2" borderId="0" xfId="0" applyNumberFormat="1" applyFont="1" applyFill="1"/>
    <xf numFmtId="166" fontId="11" fillId="2" borderId="0" xfId="0" applyNumberFormat="1" applyFont="1" applyFill="1"/>
    <xf numFmtId="166" fontId="72" fillId="19" borderId="0" xfId="83" applyNumberFormat="1" applyFont="1" applyFill="1"/>
    <xf numFmtId="166" fontId="72" fillId="2" borderId="0" xfId="83" applyNumberFormat="1" applyFont="1" applyFill="1"/>
    <xf numFmtId="166" fontId="43" fillId="2" borderId="0" xfId="83" applyNumberFormat="1" applyFont="1" applyFill="1"/>
    <xf numFmtId="0" fontId="43" fillId="2" borderId="0" xfId="0" applyFont="1" applyFill="1"/>
    <xf numFmtId="0" fontId="66" fillId="2" borderId="0" xfId="84" applyFont="1" applyFill="1" applyAlignment="1">
      <alignment horizontal="left" indent="2"/>
      <protection/>
    </xf>
    <xf numFmtId="166" fontId="73" fillId="19" borderId="0" xfId="83" applyNumberFormat="1" applyFont="1" applyFill="1"/>
    <xf numFmtId="166" fontId="73" fillId="2" borderId="0" xfId="83" applyNumberFormat="1" applyFont="1" applyFill="1"/>
    <xf numFmtId="166" fontId="74" fillId="2" borderId="0" xfId="83" applyNumberFormat="1" applyFont="1" applyFill="1"/>
    <xf numFmtId="0" fontId="75" fillId="2" borderId="0" xfId="84" applyFont="1" applyFill="1" applyAlignment="1">
      <alignment horizontal="left" indent="2"/>
      <protection/>
    </xf>
    <xf numFmtId="0" fontId="31" fillId="2" borderId="0" xfId="84" applyFont="1" applyFill="1" applyAlignment="1">
      <alignment horizontal="left" indent="3"/>
      <protection/>
    </xf>
    <xf numFmtId="0" fontId="30" fillId="2" borderId="0" xfId="84" applyFont="1" applyFill="1" applyAlignment="1">
      <alignment horizontal="left" indent="2"/>
      <protection/>
    </xf>
    <xf numFmtId="0" fontId="2" fillId="2" borderId="0" xfId="84" applyFont="1" applyFill="1" applyAlignment="1">
      <alignment horizontal="left" indent="3"/>
      <protection/>
    </xf>
    <xf numFmtId="0" fontId="76" fillId="2" borderId="0" xfId="84" applyFont="1" applyFill="1" applyAlignment="1">
      <alignment horizontal="left" indent="1"/>
      <protection/>
    </xf>
    <xf numFmtId="0" fontId="77" fillId="2" borderId="0" xfId="84" applyFont="1" applyFill="1" applyAlignment="1">
      <alignment horizontal="left" indent="1"/>
      <protection/>
    </xf>
    <xf numFmtId="0" fontId="78" fillId="2" borderId="0" xfId="84" applyFont="1" applyFill="1" applyAlignment="1">
      <alignment horizontal="left" indent="2"/>
      <protection/>
    </xf>
    <xf numFmtId="0" fontId="79" fillId="2" borderId="0" xfId="84" applyFont="1" applyFill="1" applyAlignment="1">
      <alignment horizontal="left" indent="2"/>
      <protection/>
    </xf>
    <xf numFmtId="0" fontId="66" fillId="2" borderId="0" xfId="84" applyFont="1" applyFill="1" applyAlignment="1">
      <alignment horizontal="left" indent="1"/>
      <protection/>
    </xf>
    <xf numFmtId="0" fontId="30" fillId="2" borderId="0" xfId="84" applyFont="1" applyFill="1" applyAlignment="1">
      <alignment horizontal="left" indent="1"/>
      <protection/>
    </xf>
    <xf numFmtId="0" fontId="80" fillId="2" borderId="0" xfId="84" applyFont="1" applyFill="1" applyAlignment="1">
      <alignment horizontal="left" indent="2"/>
      <protection/>
    </xf>
    <xf numFmtId="0" fontId="81" fillId="2" borderId="0" xfId="84" applyFont="1" applyFill="1" applyAlignment="1">
      <alignment horizontal="left" indent="2"/>
      <protection/>
    </xf>
    <xf numFmtId="0" fontId="2" fillId="2" borderId="0" xfId="84" applyFont="1" applyFill="1" applyAlignment="1">
      <alignment horizontal="left" indent="2"/>
      <protection/>
    </xf>
    <xf numFmtId="0" fontId="31" fillId="2" borderId="0" xfId="84" applyFont="1" applyFill="1" applyAlignment="1">
      <alignment horizontal="left" indent="2"/>
      <protection/>
    </xf>
    <xf numFmtId="0" fontId="2" fillId="2" borderId="0" xfId="26" applyFont="1" applyFill="1" applyAlignment="1">
      <alignment horizontal="left" indent="2"/>
    </xf>
    <xf numFmtId="0" fontId="31" fillId="2" borderId="0" xfId="26" applyFont="1" applyFill="1" applyAlignment="1">
      <alignment horizontal="left" indent="2"/>
    </xf>
    <xf numFmtId="0" fontId="76" fillId="2" borderId="0" xfId="84" applyFont="1" applyFill="1" applyAlignment="1">
      <alignment horizontal="left"/>
      <protection/>
    </xf>
    <xf numFmtId="0" fontId="77" fillId="2" borderId="0" xfId="84" applyFont="1" applyFill="1" applyAlignment="1">
      <alignment horizontal="left"/>
      <protection/>
    </xf>
    <xf numFmtId="0" fontId="66" fillId="2" borderId="0" xfId="84" applyFont="1" applyFill="1" applyAlignment="1">
      <alignment horizontal="left"/>
      <protection/>
    </xf>
    <xf numFmtId="0" fontId="30" fillId="2" borderId="0" xfId="84" applyFont="1" applyFill="1" applyAlignment="1">
      <alignment horizontal="left"/>
      <protection/>
    </xf>
    <xf numFmtId="3" fontId="65" fillId="2" borderId="0" xfId="26" applyNumberFormat="1" applyFont="1" applyFill="1"/>
    <xf numFmtId="3" fontId="82" fillId="2" borderId="0" xfId="26" applyNumberFormat="1" applyFont="1" applyFill="1"/>
    <xf numFmtId="3" fontId="2" fillId="2" borderId="0" xfId="26" applyNumberFormat="1" applyFont="1" applyFill="1" applyAlignment="1">
      <alignment horizontal="left" indent="3"/>
    </xf>
    <xf numFmtId="3" fontId="31" fillId="2" borderId="0" xfId="26" applyNumberFormat="1" applyFont="1" applyFill="1" applyAlignment="1">
      <alignment horizontal="left" indent="3"/>
    </xf>
    <xf numFmtId="166" fontId="0" fillId="19" borderId="0" xfId="83" applyNumberFormat="1" applyFont="1" applyFill="1"/>
    <xf numFmtId="1" fontId="83" fillId="20" borderId="0" xfId="26" applyNumberFormat="1" applyFont="1" applyFill="1" applyBorder="1" applyAlignment="1">
      <alignment/>
    </xf>
    <xf numFmtId="166" fontId="16" fillId="19" borderId="0" xfId="83" applyNumberFormat="1" applyFont="1" applyFill="1"/>
    <xf numFmtId="168" fontId="84" fillId="2" borderId="0" xfId="25" applyNumberFormat="1" applyFont="1" applyFill="1" applyBorder="1" applyAlignment="1">
      <alignment/>
    </xf>
    <xf numFmtId="166" fontId="85" fillId="2" borderId="0" xfId="83" applyNumberFormat="1" applyFont="1" applyFill="1"/>
    <xf numFmtId="166" fontId="86" fillId="2" borderId="0" xfId="83" applyNumberFormat="1" applyFont="1" applyFill="1"/>
    <xf numFmtId="166" fontId="86" fillId="19" borderId="0" xfId="83" applyNumberFormat="1" applyFont="1" applyFill="1"/>
    <xf numFmtId="0" fontId="86" fillId="2" borderId="0" xfId="0" applyFont="1" applyFill="1"/>
    <xf numFmtId="3" fontId="66" fillId="2" borderId="0" xfId="0" applyNumberFormat="1" applyFont="1" applyFill="1"/>
    <xf numFmtId="0" fontId="1" fillId="19" borderId="0" xfId="0" applyFont="1" applyFill="1"/>
    <xf numFmtId="168" fontId="66" fillId="2" borderId="0" xfId="0" applyNumberFormat="1" applyFont="1" applyFill="1"/>
    <xf numFmtId="168" fontId="66" fillId="2" borderId="0" xfId="25" applyNumberFormat="1" applyFont="1" applyFill="1" applyBorder="1" applyAlignment="1">
      <alignment/>
    </xf>
    <xf numFmtId="168" fontId="67" fillId="19" borderId="0" xfId="25" applyNumberFormat="1" applyFont="1" applyFill="1" applyBorder="1"/>
    <xf numFmtId="168" fontId="67" fillId="2" borderId="0" xfId="25" applyNumberFormat="1" applyFont="1" applyFill="1" applyBorder="1"/>
    <xf numFmtId="3" fontId="66" fillId="2" borderId="0" xfId="26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6" fillId="2" borderId="0" xfId="34" applyNumberFormat="1" applyFont="1" applyFill="1" applyBorder="1"/>
    <xf numFmtId="168" fontId="66" fillId="19" borderId="0" xfId="25" applyNumberFormat="1" applyFont="1" applyFill="1" applyBorder="1" applyAlignment="1">
      <alignment/>
    </xf>
    <xf numFmtId="168" fontId="66" fillId="2" borderId="0" xfId="25" applyNumberFormat="1" applyFont="1" applyFill="1" applyBorder="1"/>
    <xf numFmtId="168" fontId="66" fillId="2" borderId="0" xfId="25" applyNumberFormat="1" applyFont="1" applyFill="1"/>
    <xf numFmtId="168" fontId="66" fillId="19" borderId="0" xfId="25" applyNumberFormat="1" applyFont="1" applyFill="1"/>
    <xf numFmtId="0" fontId="7" fillId="0" borderId="0" xfId="0" applyFont="1" applyFill="1"/>
    <xf numFmtId="3" fontId="66" fillId="2" borderId="0" xfId="26" applyNumberFormat="1" applyFont="1" applyFill="1" applyBorder="1" applyAlignment="1">
      <alignment horizontal="left"/>
    </xf>
    <xf numFmtId="168" fontId="66" fillId="19" borderId="0" xfId="0" applyNumberFormat="1" applyFont="1" applyFill="1"/>
    <xf numFmtId="3" fontId="66" fillId="2" borderId="0" xfId="26" applyNumberFormat="1" applyFont="1" applyFill="1" applyBorder="1" applyAlignment="1">
      <alignment horizontal="left" indent="1"/>
    </xf>
    <xf numFmtId="168" fontId="1" fillId="2" borderId="0" xfId="25" applyNumberFormat="1" applyFont="1" applyFill="1"/>
    <xf numFmtId="3" fontId="2" fillId="2" borderId="0" xfId="26" applyNumberFormat="1" applyFont="1" applyFill="1" applyBorder="1" applyAlignment="1">
      <alignment horizontal="left" indent="1"/>
    </xf>
    <xf numFmtId="168" fontId="1" fillId="19" borderId="0" xfId="25" applyNumberFormat="1" applyFont="1" applyFill="1"/>
    <xf numFmtId="168" fontId="1" fillId="2" borderId="0" xfId="25" applyNumberFormat="1" applyFont="1" applyFill="1" quotePrefix="1"/>
    <xf numFmtId="3" fontId="2" fillId="2" borderId="0" xfId="26" applyNumberFormat="1" applyFill="1" applyBorder="1" applyAlignment="1">
      <alignment horizontal="left" indent="1"/>
    </xf>
    <xf numFmtId="168" fontId="2" fillId="2" borderId="0" xfId="25" applyNumberFormat="1" applyFont="1" applyFill="1"/>
    <xf numFmtId="168" fontId="2" fillId="19" borderId="0" xfId="25" applyNumberFormat="1" applyFont="1" applyFill="1"/>
    <xf numFmtId="168" fontId="87" fillId="2" borderId="0" xfId="0" applyNumberFormat="1" applyFont="1" applyFill="1"/>
    <xf numFmtId="168" fontId="87" fillId="19" borderId="0" xfId="0" applyNumberFormat="1" applyFont="1" applyFill="1"/>
    <xf numFmtId="168" fontId="88" fillId="2" borderId="0" xfId="0" applyNumberFormat="1" applyFont="1" applyFill="1"/>
    <xf numFmtId="168" fontId="2" fillId="2" borderId="0" xfId="25" applyNumberFormat="1" applyFont="1" applyFill="1" quotePrefix="1"/>
    <xf numFmtId="3" fontId="78" fillId="2" borderId="0" xfId="26" applyNumberFormat="1" applyFont="1" applyFill="1" applyBorder="1" applyAlignment="1">
      <alignment horizontal="left" indent="2"/>
    </xf>
    <xf numFmtId="168" fontId="89" fillId="2" borderId="0" xfId="25" applyNumberFormat="1" applyFont="1" applyFill="1"/>
    <xf numFmtId="168" fontId="67" fillId="19" borderId="0" xfId="25" applyNumberFormat="1" applyFont="1" applyFill="1"/>
    <xf numFmtId="3" fontId="65" fillId="2" borderId="0" xfId="26" applyNumberFormat="1" applyFont="1" applyFill="1" applyBorder="1" applyAlignment="1">
      <alignment horizontal="left" indent="3"/>
    </xf>
    <xf numFmtId="3" fontId="2" fillId="2" borderId="0" xfId="26" applyNumberFormat="1" applyFill="1" applyBorder="1" applyAlignment="1">
      <alignment horizontal="left" indent="3"/>
    </xf>
    <xf numFmtId="3" fontId="2" fillId="2" borderId="0" xfId="26" applyNumberFormat="1" applyFont="1" applyFill="1" applyBorder="1" applyAlignment="1">
      <alignment horizontal="left" indent="3"/>
    </xf>
    <xf numFmtId="3" fontId="2" fillId="2" borderId="0" xfId="26" applyNumberFormat="1" applyFont="1" applyFill="1" applyBorder="1" applyAlignment="1">
      <alignment horizontal="left" indent="2"/>
    </xf>
    <xf numFmtId="4" fontId="2" fillId="2" borderId="0" xfId="26" applyNumberFormat="1" applyFont="1" applyFill="1" applyBorder="1" applyAlignment="1">
      <alignment horizontal="left" indent="2"/>
    </xf>
    <xf numFmtId="168" fontId="2" fillId="2" borderId="0" xfId="0" applyNumberFormat="1" applyFont="1" applyFill="1"/>
    <xf numFmtId="168" fontId="2" fillId="19" borderId="0" xfId="0" applyNumberFormat="1" applyFont="1" applyFill="1"/>
    <xf numFmtId="0" fontId="15" fillId="0" borderId="0" xfId="0" applyFont="1" applyFill="1"/>
    <xf numFmtId="3" fontId="65" fillId="2" borderId="0" xfId="26" applyNumberFormat="1" applyFont="1" applyFill="1" applyBorder="1" applyAlignment="1">
      <alignment horizontal="left" indent="1"/>
    </xf>
    <xf numFmtId="168" fontId="65" fillId="19" borderId="0" xfId="25" applyNumberFormat="1" applyFont="1" applyFill="1"/>
    <xf numFmtId="168" fontId="65" fillId="2" borderId="0" xfId="25" applyNumberFormat="1" applyFont="1" applyFill="1"/>
    <xf numFmtId="168" fontId="65" fillId="2" borderId="0" xfId="25" applyNumberFormat="1" applyFont="1" applyFill="1" quotePrefix="1"/>
    <xf numFmtId="168" fontId="1" fillId="18" borderId="0" xfId="25" applyNumberFormat="1" applyFont="1" applyFill="1"/>
    <xf numFmtId="0" fontId="2" fillId="2" borderId="0" xfId="26" applyFill="1" applyAlignment="1">
      <alignment horizontal="left" indent="2"/>
    </xf>
    <xf numFmtId="168" fontId="90" fillId="2" borderId="0" xfId="0" applyNumberFormat="1" applyFont="1" applyFill="1"/>
    <xf numFmtId="3" fontId="2" fillId="2" borderId="0" xfId="26" applyNumberFormat="1" applyFill="1" applyBorder="1" applyAlignment="1">
      <alignment horizontal="left" indent="2"/>
    </xf>
    <xf numFmtId="1" fontId="91" fillId="20" borderId="0" xfId="26" applyNumberFormat="1" applyFont="1" applyFill="1" applyBorder="1" applyAlignment="1">
      <alignment/>
    </xf>
    <xf numFmtId="1" fontId="83" fillId="20" borderId="0" xfId="26" applyNumberFormat="1" applyFont="1" applyFill="1" applyBorder="1" applyAlignment="1">
      <alignment horizontal="center"/>
    </xf>
    <xf numFmtId="0" fontId="2" fillId="2" borderId="0" xfId="0" applyFont="1" applyFill="1"/>
    <xf numFmtId="0" fontId="18" fillId="2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89" fillId="2" borderId="0" xfId="25" applyNumberFormat="1" applyFont="1" applyFill="1" quotePrefix="1"/>
    <xf numFmtId="0" fontId="1" fillId="2" borderId="22" xfId="0" applyFont="1" applyFill="1" applyBorder="1" applyAlignment="1">
      <alignment horizontal="left" indent="2"/>
    </xf>
    <xf numFmtId="168" fontId="2" fillId="6" borderId="0" xfId="0" applyNumberFormat="1" applyFont="1" applyFill="1"/>
    <xf numFmtId="0" fontId="65" fillId="2" borderId="22" xfId="0" applyFont="1" applyFill="1" applyBorder="1" applyAlignment="1">
      <alignment horizontal="left" indent="2"/>
    </xf>
    <xf numFmtId="168" fontId="65" fillId="6" borderId="0" xfId="0" applyNumberFormat="1" applyFont="1" applyFill="1"/>
    <xf numFmtId="168" fontId="65" fillId="6" borderId="0" xfId="0" applyNumberFormat="1" applyFont="1" applyFill="1" applyAlignment="1">
      <alignment horizontal="right"/>
    </xf>
    <xf numFmtId="168" fontId="89" fillId="6" borderId="0" xfId="0" applyNumberFormat="1" applyFont="1" applyFill="1"/>
    <xf numFmtId="3" fontId="68" fillId="6" borderId="0" xfId="26" applyNumberFormat="1" applyFont="1" applyFill="1" applyBorder="1" applyAlignment="1">
      <alignment horizontal="center" wrapText="1"/>
    </xf>
    <xf numFmtId="168" fontId="89" fillId="2" borderId="0" xfId="0" applyNumberFormat="1" applyFont="1" applyFill="1"/>
    <xf numFmtId="0" fontId="2" fillId="2" borderId="22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2" borderId="22" xfId="0" applyFont="1" applyFill="1" applyBorder="1" applyAlignment="1">
      <alignment horizontal="left" indent="1"/>
    </xf>
    <xf numFmtId="3" fontId="2" fillId="2" borderId="0" xfId="26" applyNumberFormat="1" applyFont="1" applyFill="1" applyBorder="1" applyAlignment="1">
      <alignment horizontal="left"/>
    </xf>
    <xf numFmtId="3" fontId="65" fillId="2" borderId="0" xfId="26" applyNumberFormat="1" applyFont="1" applyFill="1" applyBorder="1" applyAlignment="1">
      <alignment horizontal="left"/>
    </xf>
    <xf numFmtId="168" fontId="65" fillId="2" borderId="0" xfId="0" applyNumberFormat="1" applyFont="1" applyFill="1"/>
    <xf numFmtId="168" fontId="1" fillId="2" borderId="0" xfId="0" applyNumberFormat="1" applyFont="1" applyFill="1"/>
    <xf numFmtId="0" fontId="93" fillId="2" borderId="0" xfId="0" applyFont="1" applyFill="1"/>
    <xf numFmtId="3" fontId="1" fillId="2" borderId="0" xfId="0" applyNumberFormat="1" applyFont="1" applyFill="1"/>
    <xf numFmtId="168" fontId="1" fillId="18" borderId="0" xfId="0" applyNumberFormat="1" applyFont="1" applyFill="1"/>
    <xf numFmtId="168" fontId="1" fillId="21" borderId="0" xfId="0" applyNumberFormat="1" applyFont="1" applyFill="1"/>
    <xf numFmtId="168" fontId="1" fillId="0" borderId="0" xfId="0" applyNumberFormat="1" applyFont="1"/>
    <xf numFmtId="3" fontId="0" fillId="3" borderId="12" xfId="0" applyNumberFormat="1" applyFill="1" applyBorder="1"/>
    <xf numFmtId="3" fontId="0" fillId="3" borderId="13" xfId="0" applyNumberFormat="1" applyFill="1" applyBorder="1"/>
    <xf numFmtId="3" fontId="0" fillId="3" borderId="14" xfId="0" applyNumberFormat="1" applyFill="1" applyBorder="1"/>
    <xf numFmtId="0" fontId="0" fillId="0" borderId="22" xfId="0" applyBorder="1"/>
    <xf numFmtId="0" fontId="0" fillId="0" borderId="0" xfId="0" applyBorder="1"/>
    <xf numFmtId="0" fontId="0" fillId="0" borderId="23" xfId="0" applyBorder="1"/>
    <xf numFmtId="165" fontId="9" fillId="3" borderId="2" xfId="20" applyNumberFormat="1" applyFont="1" applyFill="1" applyBorder="1"/>
    <xf numFmtId="165" fontId="9" fillId="3" borderId="0" xfId="20" applyNumberFormat="1" applyFont="1" applyFill="1" applyBorder="1"/>
    <xf numFmtId="165" fontId="17" fillId="2" borderId="1" xfId="20" applyNumberFormat="1" applyFont="1" applyFill="1" applyBorder="1"/>
    <xf numFmtId="165" fontId="17" fillId="2" borderId="0" xfId="20" applyNumberFormat="1" applyFont="1" applyFill="1" applyBorder="1"/>
    <xf numFmtId="165" fontId="17" fillId="2" borderId="22" xfId="20" applyNumberFormat="1" applyFont="1" applyFill="1" applyBorder="1"/>
    <xf numFmtId="165" fontId="10" fillId="2" borderId="1" xfId="20" applyNumberFormat="1" applyFont="1" applyFill="1" applyBorder="1"/>
    <xf numFmtId="165" fontId="10" fillId="2" borderId="0" xfId="20" applyNumberFormat="1" applyFont="1" applyFill="1" applyBorder="1"/>
    <xf numFmtId="165" fontId="9" fillId="3" borderId="1" xfId="20" applyNumberFormat="1" applyFont="1" applyFill="1" applyBorder="1"/>
    <xf numFmtId="165" fontId="9" fillId="3" borderId="22" xfId="20" applyNumberFormat="1" applyFont="1" applyFill="1" applyBorder="1"/>
    <xf numFmtId="165" fontId="9" fillId="3" borderId="10" xfId="20" applyNumberFormat="1" applyFont="1" applyFill="1" applyBorder="1"/>
    <xf numFmtId="165" fontId="17" fillId="3" borderId="1" xfId="20" applyNumberFormat="1" applyFont="1" applyFill="1" applyBorder="1"/>
    <xf numFmtId="165" fontId="9" fillId="3" borderId="9" xfId="20" applyNumberFormat="1" applyFont="1" applyFill="1" applyBorder="1"/>
    <xf numFmtId="165" fontId="9" fillId="2" borderId="1" xfId="20" applyNumberFormat="1" applyFont="1" applyFill="1" applyBorder="1"/>
    <xf numFmtId="165" fontId="9" fillId="2" borderId="0" xfId="20" applyNumberFormat="1" applyFont="1" applyFill="1" applyBorder="1"/>
    <xf numFmtId="165" fontId="9" fillId="2" borderId="22" xfId="20" applyNumberFormat="1" applyFont="1" applyFill="1" applyBorder="1"/>
    <xf numFmtId="165" fontId="94" fillId="2" borderId="10" xfId="20" applyNumberFormat="1" applyFont="1" applyFill="1" applyBorder="1"/>
    <xf numFmtId="165" fontId="94" fillId="2" borderId="1" xfId="20" applyNumberFormat="1" applyFont="1" applyFill="1" applyBorder="1"/>
    <xf numFmtId="165" fontId="95" fillId="2" borderId="1" xfId="20" applyNumberFormat="1" applyFont="1" applyFill="1" applyBorder="1"/>
    <xf numFmtId="165" fontId="9" fillId="2" borderId="10" xfId="20" applyNumberFormat="1" applyFont="1" applyFill="1" applyBorder="1"/>
    <xf numFmtId="0" fontId="9" fillId="3" borderId="3" xfId="0" applyFont="1" applyFill="1" applyBorder="1" applyAlignment="1">
      <alignment horizontal="center"/>
    </xf>
    <xf numFmtId="0" fontId="10" fillId="0" borderId="0" xfId="0" applyFont="1"/>
    <xf numFmtId="0" fontId="10" fillId="2" borderId="0" xfId="0" applyFont="1" applyFill="1"/>
    <xf numFmtId="0" fontId="27" fillId="2" borderId="3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3" xfId="0" applyFont="1" applyBorder="1" applyAlignment="1">
      <alignment horizontal="center"/>
    </xf>
    <xf numFmtId="0" fontId="27" fillId="2" borderId="10" xfId="0" applyFont="1" applyFill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0" xfId="0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9" fillId="3" borderId="2" xfId="0" applyFont="1" applyFill="1" applyBorder="1"/>
    <xf numFmtId="0" fontId="27" fillId="3" borderId="0" xfId="0" applyFont="1" applyFill="1"/>
    <xf numFmtId="167" fontId="10" fillId="2" borderId="24" xfId="21" applyNumberFormat="1" applyFont="1" applyFill="1" applyBorder="1"/>
    <xf numFmtId="167" fontId="10" fillId="2" borderId="24" xfId="0" applyNumberFormat="1" applyFont="1" applyFill="1" applyBorder="1"/>
    <xf numFmtId="0" fontId="17" fillId="2" borderId="1" xfId="0" applyFont="1" applyFill="1" applyBorder="1"/>
    <xf numFmtId="167" fontId="10" fillId="2" borderId="22" xfId="21" applyNumberFormat="1" applyFont="1" applyFill="1" applyBorder="1"/>
    <xf numFmtId="167" fontId="10" fillId="2" borderId="0" xfId="21" applyNumberFormat="1" applyFont="1" applyFill="1" applyBorder="1"/>
    <xf numFmtId="167" fontId="10" fillId="2" borderId="23" xfId="21" applyNumberFormat="1" applyFont="1" applyFill="1" applyBorder="1"/>
    <xf numFmtId="167" fontId="10" fillId="2" borderId="22" xfId="0" applyNumberFormat="1" applyFont="1" applyFill="1" applyBorder="1"/>
    <xf numFmtId="0" fontId="10" fillId="2" borderId="1" xfId="0" applyFont="1" applyFill="1" applyBorder="1"/>
    <xf numFmtId="0" fontId="17" fillId="2" borderId="1" xfId="0" applyFont="1" applyFill="1" applyBorder="1" applyAlignment="1">
      <alignment wrapText="1"/>
    </xf>
    <xf numFmtId="0" fontId="10" fillId="0" borderId="1" xfId="0" applyFont="1" applyBorder="1"/>
    <xf numFmtId="0" fontId="9" fillId="3" borderId="1" xfId="0" applyFont="1" applyFill="1" applyBorder="1"/>
    <xf numFmtId="0" fontId="9" fillId="2" borderId="1" xfId="0" applyFont="1" applyFill="1" applyBorder="1"/>
    <xf numFmtId="165" fontId="10" fillId="0" borderId="0" xfId="0" applyNumberFormat="1" applyFont="1"/>
    <xf numFmtId="0" fontId="27" fillId="2" borderId="0" xfId="0" applyFont="1" applyFill="1"/>
    <xf numFmtId="0" fontId="94" fillId="2" borderId="1" xfId="0" applyFont="1" applyFill="1" applyBorder="1"/>
    <xf numFmtId="0" fontId="27" fillId="2" borderId="10" xfId="0" applyFont="1" applyFill="1" applyBorder="1"/>
    <xf numFmtId="0" fontId="95" fillId="2" borderId="0" xfId="0" applyFont="1" applyFill="1"/>
    <xf numFmtId="165" fontId="95" fillId="0" borderId="0" xfId="0" applyNumberFormat="1" applyFont="1"/>
    <xf numFmtId="0" fontId="95" fillId="0" borderId="0" xfId="0" applyFont="1"/>
    <xf numFmtId="0" fontId="9" fillId="0" borderId="1" xfId="0" applyFont="1" applyBorder="1"/>
    <xf numFmtId="0" fontId="9" fillId="2" borderId="10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3" borderId="0" xfId="0" applyNumberFormat="1" applyFont="1" applyFill="1"/>
    <xf numFmtId="165" fontId="9" fillId="2" borderId="2" xfId="20" applyNumberFormat="1" applyFont="1" applyFill="1" applyBorder="1"/>
    <xf numFmtId="167" fontId="9" fillId="3" borderId="9" xfId="21" applyNumberFormat="1" applyFont="1" applyFill="1" applyBorder="1"/>
    <xf numFmtId="167" fontId="9" fillId="3" borderId="13" xfId="21" applyNumberFormat="1" applyFont="1" applyFill="1" applyBorder="1"/>
    <xf numFmtId="167" fontId="9" fillId="3" borderId="12" xfId="21" applyNumberFormat="1" applyFont="1" applyFill="1" applyBorder="1"/>
    <xf numFmtId="167" fontId="9" fillId="3" borderId="14" xfId="21" applyNumberFormat="1" applyFont="1" applyFill="1" applyBorder="1"/>
    <xf numFmtId="167" fontId="9" fillId="3" borderId="25" xfId="21" applyNumberFormat="1" applyFont="1" applyFill="1" applyBorder="1"/>
    <xf numFmtId="167" fontId="9" fillId="3" borderId="26" xfId="21" applyNumberFormat="1" applyFont="1" applyFill="1" applyBorder="1"/>
    <xf numFmtId="167" fontId="17" fillId="2" borderId="22" xfId="21" applyNumberFormat="1" applyFont="1" applyFill="1" applyBorder="1"/>
    <xf numFmtId="167" fontId="17" fillId="2" borderId="0" xfId="21" applyNumberFormat="1" applyFont="1" applyFill="1" applyBorder="1"/>
    <xf numFmtId="167" fontId="17" fillId="2" borderId="23" xfId="21" applyNumberFormat="1" applyFont="1" applyFill="1" applyBorder="1"/>
    <xf numFmtId="167" fontId="9" fillId="3" borderId="24" xfId="21" applyNumberFormat="1" applyFont="1" applyFill="1" applyBorder="1"/>
    <xf numFmtId="167" fontId="9" fillId="3" borderId="2" xfId="21" applyNumberFormat="1" applyFont="1" applyFill="1" applyBorder="1"/>
    <xf numFmtId="167" fontId="9" fillId="3" borderId="22" xfId="21" applyNumberFormat="1" applyFont="1" applyFill="1" applyBorder="1"/>
    <xf numFmtId="167" fontId="9" fillId="3" borderId="0" xfId="21" applyNumberFormat="1" applyFont="1" applyFill="1" applyBorder="1"/>
    <xf numFmtId="167" fontId="9" fillId="3" borderId="23" xfId="21" applyNumberFormat="1" applyFont="1" applyFill="1" applyBorder="1"/>
    <xf numFmtId="165" fontId="9" fillId="3" borderId="23" xfId="20" applyNumberFormat="1" applyFont="1" applyFill="1" applyBorder="1"/>
    <xf numFmtId="0" fontId="9" fillId="3" borderId="0" xfId="0" applyFont="1" applyFill="1" applyBorder="1"/>
    <xf numFmtId="0" fontId="9" fillId="2" borderId="0" xfId="0" applyFont="1" applyFill="1" applyBorder="1" applyAlignment="1">
      <alignment horizontal="center"/>
    </xf>
    <xf numFmtId="165" fontId="21" fillId="2" borderId="1" xfId="25" applyNumberFormat="1" applyFont="1" applyFill="1" applyBorder="1"/>
    <xf numFmtId="165" fontId="21" fillId="2" borderId="0" xfId="25" applyNumberFormat="1" applyFont="1" applyFill="1" applyBorder="1"/>
    <xf numFmtId="165" fontId="44" fillId="2" borderId="3" xfId="25" applyNumberFormat="1" applyFont="1" applyFill="1" applyBorder="1" applyAlignment="1">
      <alignment horizontal="center"/>
    </xf>
    <xf numFmtId="165" fontId="44" fillId="2" borderId="3" xfId="25" applyNumberFormat="1" applyFont="1" applyFill="1" applyBorder="1"/>
    <xf numFmtId="165" fontId="0" fillId="2" borderId="1" xfId="0" applyNumberFormat="1" applyFont="1" applyFill="1" applyBorder="1"/>
    <xf numFmtId="165" fontId="0" fillId="2" borderId="0" xfId="0" applyNumberFormat="1" applyFont="1" applyFill="1" applyBorder="1"/>
    <xf numFmtId="165" fontId="96" fillId="0" borderId="0" xfId="0" applyNumberFormat="1" applyFont="1"/>
    <xf numFmtId="165" fontId="10" fillId="22" borderId="1" xfId="20" applyNumberFormat="1" applyFont="1" applyFill="1" applyBorder="1"/>
    <xf numFmtId="165" fontId="96" fillId="2" borderId="1" xfId="20" applyNumberFormat="1" applyFont="1" applyFill="1" applyBorder="1"/>
    <xf numFmtId="166" fontId="67" fillId="23" borderId="0" xfId="83" applyNumberFormat="1" applyFont="1" applyFill="1"/>
    <xf numFmtId="1" fontId="83" fillId="20" borderId="0" xfId="26" applyNumberFormat="1" applyFont="1" applyFill="1" applyBorder="1" applyAlignment="1">
      <alignment horizontal="center"/>
    </xf>
    <xf numFmtId="166" fontId="1" fillId="24" borderId="0" xfId="83" applyNumberFormat="1" applyFont="1" applyFill="1"/>
    <xf numFmtId="168" fontId="66" fillId="24" borderId="0" xfId="0" applyNumberFormat="1" applyFont="1" applyFill="1"/>
    <xf numFmtId="165" fontId="94" fillId="2" borderId="0" xfId="20" applyNumberFormat="1" applyFont="1" applyFill="1" applyBorder="1"/>
    <xf numFmtId="0" fontId="10" fillId="0" borderId="0" xfId="0" applyFont="1" applyBorder="1"/>
    <xf numFmtId="165" fontId="10" fillId="6" borderId="1" xfId="20" applyNumberFormat="1" applyFont="1" applyFill="1" applyBorder="1"/>
    <xf numFmtId="0" fontId="0" fillId="2" borderId="0" xfId="0" applyFont="1" applyFill="1" applyBorder="1"/>
    <xf numFmtId="168" fontId="89" fillId="3" borderId="0" xfId="25" applyNumberFormat="1" applyFont="1" applyFill="1" quotePrefix="1"/>
    <xf numFmtId="168" fontId="1" fillId="3" borderId="0" xfId="25" applyNumberFormat="1" applyFont="1" applyFill="1" quotePrefix="1"/>
    <xf numFmtId="168" fontId="66" fillId="3" borderId="0" xfId="0" applyNumberFormat="1" applyFont="1" applyFill="1"/>
    <xf numFmtId="168" fontId="2" fillId="3" borderId="0" xfId="0" applyNumberFormat="1" applyFont="1" applyFill="1"/>
    <xf numFmtId="1" fontId="1" fillId="0" borderId="0" xfId="0" applyNumberFormat="1" applyFont="1"/>
    <xf numFmtId="1" fontId="83" fillId="20" borderId="0" xfId="26" applyNumberFormat="1" applyFont="1" applyFill="1" applyBorder="1" applyAlignment="1">
      <alignment horizontal="center"/>
    </xf>
    <xf numFmtId="168" fontId="67" fillId="4" borderId="0" xfId="25" applyNumberFormat="1" applyFont="1" applyFill="1" applyBorder="1"/>
    <xf numFmtId="165" fontId="9" fillId="2" borderId="2" xfId="25" applyNumberFormat="1" applyFont="1" applyFill="1" applyBorder="1" applyAlignment="1">
      <alignment horizontal="center"/>
    </xf>
    <xf numFmtId="3" fontId="84" fillId="2" borderId="0" xfId="26" applyNumberFormat="1" applyFont="1" applyFill="1" applyBorder="1"/>
    <xf numFmtId="3" fontId="98" fillId="2" borderId="0" xfId="26" applyNumberFormat="1" applyFont="1" applyFill="1" applyBorder="1"/>
    <xf numFmtId="168" fontId="67" fillId="25" borderId="0" xfId="25" applyNumberFormat="1" applyFont="1" applyFill="1" applyBorder="1"/>
    <xf numFmtId="168" fontId="66" fillId="25" borderId="0" xfId="0" applyNumberFormat="1" applyFont="1" applyFill="1"/>
    <xf numFmtId="168" fontId="66" fillId="6" borderId="0" xfId="0" applyNumberFormat="1" applyFont="1" applyFill="1"/>
    <xf numFmtId="168" fontId="66" fillId="0" borderId="0" xfId="0" applyNumberFormat="1" applyFont="1"/>
    <xf numFmtId="165" fontId="15" fillId="0" borderId="0" xfId="25" applyNumberFormat="1" applyFont="1"/>
    <xf numFmtId="0" fontId="67" fillId="0" borderId="0" xfId="0" applyFont="1"/>
    <xf numFmtId="169" fontId="0" fillId="0" borderId="0" xfId="0" applyNumberFormat="1"/>
    <xf numFmtId="1" fontId="67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2" borderId="0" xfId="26" applyNumberFormat="1" applyFill="1" applyBorder="1"/>
    <xf numFmtId="168" fontId="1" fillId="2" borderId="0" xfId="25" applyNumberFormat="1" applyFont="1" applyFill="1" applyBorder="1"/>
    <xf numFmtId="168" fontId="1" fillId="18" borderId="0" xfId="25" applyNumberFormat="1" applyFont="1" applyFill="1" applyBorder="1"/>
    <xf numFmtId="168" fontId="99" fillId="18" borderId="0" xfId="25" applyNumberFormat="1" applyFont="1" applyFill="1" applyBorder="1" applyAlignment="1">
      <alignment horizontal="right"/>
    </xf>
    <xf numFmtId="168" fontId="1" fillId="2" borderId="0" xfId="25" applyNumberFormat="1" applyFont="1" applyFill="1" applyBorder="1" applyAlignment="1">
      <alignment horizontal="right"/>
    </xf>
    <xf numFmtId="168" fontId="65" fillId="18" borderId="0" xfId="25" applyNumberFormat="1" applyFont="1" applyFill="1" applyBorder="1" applyAlignment="1">
      <alignment horizontal="right"/>
    </xf>
    <xf numFmtId="168" fontId="67" fillId="2" borderId="0" xfId="25" applyNumberFormat="1" applyFont="1" applyFill="1" applyBorder="1" applyAlignment="1">
      <alignment horizontal="right"/>
    </xf>
    <xf numFmtId="3" fontId="67" fillId="2" borderId="0" xfId="25" applyNumberFormat="1" applyFont="1" applyFill="1" applyBorder="1"/>
    <xf numFmtId="3" fontId="67" fillId="21" borderId="0" xfId="25" applyNumberFormat="1" applyFont="1" applyFill="1" applyBorder="1"/>
    <xf numFmtId="43" fontId="100" fillId="0" borderId="0" xfId="83" applyFont="1" applyFill="1" applyBorder="1"/>
    <xf numFmtId="168" fontId="2" fillId="2" borderId="0" xfId="0" applyNumberFormat="1" applyFont="1" applyFill="1" applyAlignment="1">
      <alignment horizontal="right"/>
    </xf>
    <xf numFmtId="168" fontId="2" fillId="19" borderId="0" xfId="0" applyNumberFormat="1" applyFont="1" applyFill="1" applyAlignment="1">
      <alignment horizontal="left" indent="1"/>
    </xf>
    <xf numFmtId="166" fontId="32" fillId="5" borderId="0" xfId="83" applyNumberFormat="1" applyFont="1" applyFill="1"/>
    <xf numFmtId="0" fontId="33" fillId="2" borderId="0" xfId="0" applyFont="1" applyFill="1" applyAlignment="1">
      <alignment horizontal="left"/>
    </xf>
    <xf numFmtId="0" fontId="33" fillId="2" borderId="0" xfId="0" applyFont="1" applyFill="1" applyAlignment="1">
      <alignment horizontal="left" indent="1"/>
    </xf>
    <xf numFmtId="0" fontId="101" fillId="2" borderId="0" xfId="0" applyFont="1" applyFill="1" applyAlignment="1">
      <alignment horizontal="left" indent="2"/>
    </xf>
    <xf numFmtId="0" fontId="33" fillId="2" borderId="0" xfId="0" applyFont="1" applyFill="1" applyAlignment="1">
      <alignment horizontal="left" indent="2"/>
    </xf>
    <xf numFmtId="166" fontId="1" fillId="4" borderId="0" xfId="83" applyNumberFormat="1" applyFont="1" applyFill="1"/>
    <xf numFmtId="165" fontId="9" fillId="2" borderId="0" xfId="25" applyNumberFormat="1" applyFont="1" applyFill="1" applyBorder="1" applyAlignment="1">
      <alignment horizontal="center"/>
    </xf>
    <xf numFmtId="165" fontId="7" fillId="2" borderId="0" xfId="25" applyNumberFormat="1" applyFont="1" applyFill="1" applyBorder="1" applyAlignment="1">
      <alignment horizontal="center"/>
    </xf>
    <xf numFmtId="166" fontId="102" fillId="2" borderId="0" xfId="83" applyNumberFormat="1" applyFont="1" applyFill="1"/>
    <xf numFmtId="166" fontId="103" fillId="2" borderId="0" xfId="83" applyNumberFormat="1" applyFont="1" applyFill="1"/>
    <xf numFmtId="166" fontId="1" fillId="3" borderId="0" xfId="83" applyNumberFormat="1" applyFont="1" applyFill="1"/>
    <xf numFmtId="166" fontId="1" fillId="0" borderId="0" xfId="0" applyNumberFormat="1" applyFont="1"/>
    <xf numFmtId="166" fontId="16" fillId="3" borderId="0" xfId="83" applyNumberFormat="1" applyFont="1" applyFill="1"/>
    <xf numFmtId="166" fontId="67" fillId="3" borderId="0" xfId="83" applyNumberFormat="1" applyFont="1" applyFill="1"/>
    <xf numFmtId="166" fontId="0" fillId="3" borderId="0" xfId="83" applyNumberFormat="1" applyFont="1" applyFill="1"/>
    <xf numFmtId="172" fontId="102" fillId="2" borderId="0" xfId="83" applyNumberFormat="1" applyFont="1" applyFill="1"/>
    <xf numFmtId="166" fontId="65" fillId="3" borderId="0" xfId="83" applyNumberFormat="1" applyFont="1" applyFill="1"/>
    <xf numFmtId="166" fontId="15" fillId="2" borderId="0" xfId="83" applyNumberFormat="1" applyFont="1" applyFill="1"/>
    <xf numFmtId="166" fontId="0" fillId="18" borderId="0" xfId="83" applyNumberFormat="1" applyFont="1" applyFill="1"/>
    <xf numFmtId="43" fontId="15" fillId="3" borderId="0" xfId="83" applyNumberFormat="1" applyFont="1" applyFill="1"/>
    <xf numFmtId="166" fontId="15" fillId="3" borderId="0" xfId="83" applyNumberFormat="1" applyFont="1" applyFill="1"/>
    <xf numFmtId="168" fontId="67" fillId="3" borderId="0" xfId="25" applyNumberFormat="1" applyFont="1" applyFill="1" applyBorder="1"/>
    <xf numFmtId="0" fontId="15" fillId="2" borderId="0" xfId="0" applyFont="1" applyFill="1"/>
    <xf numFmtId="171" fontId="1" fillId="2" borderId="0" xfId="83" applyNumberFormat="1" applyFont="1" applyFill="1"/>
    <xf numFmtId="43" fontId="16" fillId="2" borderId="0" xfId="83" applyNumberFormat="1" applyFont="1" applyFill="1"/>
    <xf numFmtId="168" fontId="2" fillId="3" borderId="0" xfId="25" applyNumberFormat="1" applyFont="1" applyFill="1" quotePrefix="1"/>
    <xf numFmtId="168" fontId="2" fillId="3" borderId="0" xfId="25" applyNumberFormat="1" applyFont="1" applyFill="1"/>
    <xf numFmtId="3" fontId="2" fillId="3" borderId="0" xfId="26" applyNumberFormat="1" applyFill="1" applyBorder="1" applyAlignment="1">
      <alignment horizontal="left" indent="1"/>
    </xf>
    <xf numFmtId="166" fontId="6" fillId="2" borderId="3" xfId="0" applyNumberFormat="1" applyFont="1" applyFill="1" applyBorder="1"/>
    <xf numFmtId="171" fontId="0" fillId="0" borderId="0" xfId="0" applyNumberFormat="1"/>
    <xf numFmtId="179" fontId="5" fillId="2" borderId="9" xfId="87" applyNumberFormat="1" applyFont="1" applyFill="1" applyBorder="1"/>
    <xf numFmtId="179" fontId="62" fillId="2" borderId="24" xfId="87" applyNumberFormat="1" applyFont="1" applyFill="1" applyBorder="1"/>
    <xf numFmtId="179" fontId="104" fillId="2" borderId="0" xfId="87" applyNumberFormat="1" applyFont="1" applyFill="1" applyBorder="1"/>
    <xf numFmtId="179" fontId="104" fillId="2" borderId="23" xfId="87" applyNumberFormat="1" applyFont="1" applyFill="1" applyBorder="1"/>
    <xf numFmtId="179" fontId="62" fillId="2" borderId="0" xfId="87" applyNumberFormat="1" applyFont="1" applyFill="1" applyBorder="1"/>
    <xf numFmtId="179" fontId="62" fillId="2" borderId="23" xfId="87" applyNumberFormat="1" applyFont="1" applyFill="1" applyBorder="1"/>
    <xf numFmtId="179" fontId="104" fillId="26" borderId="0" xfId="87" applyNumberFormat="1" applyFont="1" applyFill="1" applyBorder="1"/>
    <xf numFmtId="179" fontId="104" fillId="26" borderId="23" xfId="87" applyNumberFormat="1" applyFont="1" applyFill="1" applyBorder="1"/>
    <xf numFmtId="179" fontId="105" fillId="2" borderId="0" xfId="87" applyNumberFormat="1" applyFont="1" applyFill="1" applyBorder="1"/>
    <xf numFmtId="179" fontId="105" fillId="2" borderId="23" xfId="87" applyNumberFormat="1" applyFont="1" applyFill="1" applyBorder="1"/>
    <xf numFmtId="179" fontId="104" fillId="23" borderId="0" xfId="87" applyNumberFormat="1" applyFont="1" applyFill="1" applyBorder="1"/>
    <xf numFmtId="179" fontId="104" fillId="23" borderId="23" xfId="87" applyNumberFormat="1" applyFont="1" applyFill="1" applyBorder="1"/>
    <xf numFmtId="179" fontId="105" fillId="23" borderId="0" xfId="87" applyNumberFormat="1" applyFont="1" applyFill="1" applyBorder="1"/>
    <xf numFmtId="179" fontId="105" fillId="23" borderId="23" xfId="87" applyNumberFormat="1" applyFont="1" applyFill="1" applyBorder="1"/>
    <xf numFmtId="179" fontId="105" fillId="0" borderId="0" xfId="87" applyNumberFormat="1" applyFont="1" applyFill="1" applyBorder="1" applyAlignment="1">
      <alignment/>
    </xf>
    <xf numFmtId="179" fontId="105" fillId="0" borderId="23" xfId="87" applyNumberFormat="1" applyFont="1" applyFill="1" applyBorder="1" applyAlignment="1">
      <alignment/>
    </xf>
    <xf numFmtId="179" fontId="104" fillId="2" borderId="0" xfId="0" applyNumberFormat="1" applyFont="1" applyFill="1"/>
    <xf numFmtId="179" fontId="16" fillId="2" borderId="0" xfId="0" applyNumberFormat="1" applyFont="1" applyFill="1"/>
    <xf numFmtId="179" fontId="16" fillId="23" borderId="0" xfId="0" applyNumberFormat="1" applyFont="1" applyFill="1" applyBorder="1"/>
    <xf numFmtId="179" fontId="16" fillId="23" borderId="23" xfId="0" applyNumberFormat="1" applyFont="1" applyFill="1" applyBorder="1"/>
    <xf numFmtId="179" fontId="16" fillId="24" borderId="27" xfId="0" applyNumberFormat="1" applyFont="1" applyFill="1" applyBorder="1"/>
    <xf numFmtId="0" fontId="16" fillId="26" borderId="25" xfId="0" applyFont="1" applyFill="1" applyBorder="1" applyAlignment="1">
      <alignment horizontal="right"/>
    </xf>
    <xf numFmtId="0" fontId="16" fillId="26" borderId="9" xfId="0" applyFont="1" applyFill="1" applyBorder="1" applyAlignment="1">
      <alignment horizontal="right"/>
    </xf>
    <xf numFmtId="0" fontId="16" fillId="26" borderId="26" xfId="0" applyFont="1" applyFill="1" applyBorder="1" applyAlignment="1">
      <alignment horizontal="right"/>
    </xf>
    <xf numFmtId="0" fontId="16" fillId="26" borderId="28" xfId="0" applyFont="1" applyFill="1" applyBorder="1" applyAlignment="1">
      <alignment horizontal="right"/>
    </xf>
    <xf numFmtId="0" fontId="0" fillId="2" borderId="29" xfId="0" applyFont="1" applyFill="1" applyBorder="1"/>
    <xf numFmtId="0" fontId="0" fillId="2" borderId="30" xfId="0" applyFont="1" applyFill="1" applyBorder="1"/>
    <xf numFmtId="179" fontId="5" fillId="2" borderId="25" xfId="87" applyNumberFormat="1" applyFont="1" applyFill="1" applyBorder="1"/>
    <xf numFmtId="179" fontId="62" fillId="2" borderId="31" xfId="87" applyNumberFormat="1" applyFont="1" applyFill="1" applyBorder="1"/>
    <xf numFmtId="179" fontId="5" fillId="2" borderId="26" xfId="87" applyNumberFormat="1" applyFont="1" applyFill="1" applyBorder="1"/>
    <xf numFmtId="179" fontId="105" fillId="2" borderId="22" xfId="87" applyNumberFormat="1" applyFont="1" applyFill="1" applyBorder="1"/>
    <xf numFmtId="179" fontId="62" fillId="2" borderId="22" xfId="87" applyNumberFormat="1" applyFont="1" applyFill="1" applyBorder="1"/>
    <xf numFmtId="179" fontId="62" fillId="2" borderId="11" xfId="87" applyNumberFormat="1" applyFont="1" applyFill="1" applyBorder="1"/>
    <xf numFmtId="178" fontId="104" fillId="2" borderId="0" xfId="0" applyNumberFormat="1" applyFont="1" applyFill="1"/>
    <xf numFmtId="3" fontId="105" fillId="26" borderId="32" xfId="22" applyNumberFormat="1" applyFont="1" applyFill="1" applyBorder="1"/>
    <xf numFmtId="3" fontId="105" fillId="23" borderId="32" xfId="22" applyNumberFormat="1" applyFont="1" applyFill="1" applyBorder="1" applyAlignment="1">
      <alignment horizontal="left" indent="1"/>
    </xf>
    <xf numFmtId="3" fontId="105" fillId="2" borderId="32" xfId="22" applyNumberFormat="1" applyFont="1" applyFill="1" applyBorder="1" applyAlignment="1">
      <alignment horizontal="left" indent="2"/>
    </xf>
    <xf numFmtId="3" fontId="48" fillId="2" borderId="32" xfId="22" applyNumberFormat="1" applyFont="1" applyFill="1" applyBorder="1" applyAlignment="1">
      <alignment horizontal="left" indent="3"/>
    </xf>
    <xf numFmtId="3" fontId="18" fillId="2" borderId="32" xfId="22" applyNumberFormat="1" applyFont="1" applyFill="1" applyBorder="1" applyAlignment="1">
      <alignment horizontal="left" indent="3"/>
    </xf>
    <xf numFmtId="3" fontId="7" fillId="26" borderId="32" xfId="22" applyNumberFormat="1" applyFont="1" applyFill="1" applyBorder="1" applyAlignment="1">
      <alignment horizontal="left" indent="1"/>
    </xf>
    <xf numFmtId="3" fontId="18" fillId="2" borderId="32" xfId="22" applyNumberFormat="1" applyFont="1" applyFill="1" applyBorder="1" applyAlignment="1">
      <alignment horizontal="left" indent="2"/>
    </xf>
    <xf numFmtId="3" fontId="7" fillId="2" borderId="32" xfId="22" applyNumberFormat="1" applyFont="1" applyFill="1" applyBorder="1" applyAlignment="1">
      <alignment horizontal="left" indent="1"/>
    </xf>
    <xf numFmtId="165" fontId="5" fillId="2" borderId="32" xfId="131" applyNumberFormat="1" applyFont="1" applyFill="1" applyBorder="1"/>
    <xf numFmtId="165" fontId="104" fillId="2" borderId="32" xfId="131" applyNumberFormat="1" applyFont="1" applyFill="1" applyBorder="1"/>
    <xf numFmtId="170" fontId="106" fillId="26" borderId="33" xfId="131" applyNumberFormat="1" applyFont="1" applyFill="1" applyBorder="1" applyAlignment="1">
      <alignment horizontal="left" vertical="center"/>
    </xf>
    <xf numFmtId="3" fontId="7" fillId="23" borderId="32" xfId="22" applyNumberFormat="1" applyFont="1" applyFill="1" applyBorder="1"/>
    <xf numFmtId="0" fontId="0" fillId="2" borderId="34" xfId="0" applyFont="1" applyFill="1" applyBorder="1" applyAlignment="1">
      <alignment horizontal="left" indent="2"/>
    </xf>
    <xf numFmtId="179" fontId="0" fillId="0" borderId="0" xfId="0" applyNumberFormat="1"/>
    <xf numFmtId="179" fontId="104" fillId="23" borderId="24" xfId="87" applyNumberFormat="1" applyFont="1" applyFill="1" applyBorder="1"/>
    <xf numFmtId="179" fontId="104" fillId="23" borderId="11" xfId="87" applyNumberFormat="1" applyFont="1" applyFill="1" applyBorder="1"/>
    <xf numFmtId="179" fontId="104" fillId="23" borderId="31" xfId="87" applyNumberFormat="1" applyFont="1" applyFill="1" applyBorder="1"/>
    <xf numFmtId="179" fontId="104" fillId="2" borderId="22" xfId="87" applyNumberFormat="1" applyFont="1" applyFill="1" applyBorder="1"/>
    <xf numFmtId="179" fontId="104" fillId="26" borderId="22" xfId="87" applyNumberFormat="1" applyFont="1" applyFill="1" applyBorder="1"/>
    <xf numFmtId="179" fontId="104" fillId="23" borderId="22" xfId="87" applyNumberFormat="1" applyFont="1" applyFill="1" applyBorder="1"/>
    <xf numFmtId="179" fontId="105" fillId="23" borderId="22" xfId="87" applyNumberFormat="1" applyFont="1" applyFill="1" applyBorder="1"/>
    <xf numFmtId="0" fontId="0" fillId="2" borderId="22" xfId="0" applyFont="1" applyFill="1" applyBorder="1"/>
    <xf numFmtId="0" fontId="0" fillId="2" borderId="23" xfId="0" applyFont="1" applyFill="1" applyBorder="1"/>
    <xf numFmtId="179" fontId="104" fillId="26" borderId="24" xfId="87" applyNumberFormat="1" applyFont="1" applyFill="1" applyBorder="1"/>
    <xf numFmtId="179" fontId="104" fillId="26" borderId="11" xfId="87" applyNumberFormat="1" applyFont="1" applyFill="1" applyBorder="1"/>
    <xf numFmtId="179" fontId="104" fillId="26" borderId="31" xfId="87" applyNumberFormat="1" applyFont="1" applyFill="1" applyBorder="1"/>
    <xf numFmtId="170" fontId="106" fillId="0" borderId="33" xfId="131" applyNumberFormat="1" applyFont="1" applyFill="1" applyBorder="1" applyAlignment="1">
      <alignment horizontal="left" vertical="center"/>
    </xf>
    <xf numFmtId="179" fontId="16" fillId="0" borderId="16" xfId="0" applyNumberFormat="1" applyFont="1" applyFill="1" applyBorder="1"/>
    <xf numFmtId="179" fontId="16" fillId="0" borderId="25" xfId="0" applyNumberFormat="1" applyFont="1" applyFill="1" applyBorder="1"/>
    <xf numFmtId="179" fontId="105" fillId="0" borderId="22" xfId="87" applyNumberFormat="1" applyFont="1" applyFill="1" applyBorder="1" applyAlignment="1">
      <alignment/>
    </xf>
    <xf numFmtId="179" fontId="104" fillId="2" borderId="25" xfId="87" applyNumberFormat="1" applyFont="1" applyFill="1" applyBorder="1"/>
    <xf numFmtId="179" fontId="104" fillId="2" borderId="9" xfId="87" applyNumberFormat="1" applyFont="1" applyFill="1" applyBorder="1"/>
    <xf numFmtId="179" fontId="104" fillId="2" borderId="26" xfId="87" applyNumberFormat="1" applyFont="1" applyFill="1" applyBorder="1"/>
    <xf numFmtId="179" fontId="106" fillId="26" borderId="12" xfId="87" applyNumberFormat="1" applyFont="1" applyFill="1" applyBorder="1" applyAlignment="1">
      <alignment horizontal="right" vertical="center"/>
    </xf>
    <xf numFmtId="179" fontId="106" fillId="26" borderId="13" xfId="87" applyNumberFormat="1" applyFont="1" applyFill="1" applyBorder="1" applyAlignment="1">
      <alignment horizontal="right" vertical="center"/>
    </xf>
    <xf numFmtId="179" fontId="106" fillId="26" borderId="14" xfId="87" applyNumberFormat="1" applyFont="1" applyFill="1" applyBorder="1" applyAlignment="1">
      <alignment horizontal="right" vertical="center"/>
    </xf>
    <xf numFmtId="179" fontId="62" fillId="27" borderId="23" xfId="87" applyNumberFormat="1" applyFont="1" applyFill="1" applyBorder="1"/>
    <xf numFmtId="179" fontId="104" fillId="23" borderId="22" xfId="0" applyNumberFormat="1" applyFont="1" applyFill="1" applyBorder="1"/>
    <xf numFmtId="179" fontId="16" fillId="23" borderId="22" xfId="0" applyNumberFormat="1" applyFont="1" applyFill="1" applyBorder="1"/>
    <xf numFmtId="179" fontId="16" fillId="23" borderId="25" xfId="0" applyNumberFormat="1" applyFont="1" applyFill="1" applyBorder="1"/>
    <xf numFmtId="179" fontId="16" fillId="23" borderId="9" xfId="0" applyNumberFormat="1" applyFont="1" applyFill="1" applyBorder="1"/>
    <xf numFmtId="179" fontId="16" fillId="23" borderId="26" xfId="0" applyNumberFormat="1" applyFont="1" applyFill="1" applyBorder="1"/>
    <xf numFmtId="0" fontId="104" fillId="23" borderId="35" xfId="0" applyFont="1" applyFill="1" applyBorder="1" applyAlignment="1">
      <alignment horizontal="left" indent="2"/>
    </xf>
    <xf numFmtId="0" fontId="16" fillId="23" borderId="35" xfId="0" applyFont="1" applyFill="1" applyBorder="1" applyAlignment="1">
      <alignment horizontal="left" indent="2"/>
    </xf>
    <xf numFmtId="0" fontId="16" fillId="23" borderId="35" xfId="0" applyFont="1" applyFill="1" applyBorder="1" applyAlignment="1">
      <alignment horizontal="left" indent="4"/>
    </xf>
    <xf numFmtId="0" fontId="104" fillId="23" borderId="12" xfId="0" applyFont="1" applyFill="1" applyBorder="1"/>
    <xf numFmtId="179" fontId="104" fillId="23" borderId="12" xfId="87" applyNumberFormat="1" applyFont="1" applyFill="1" applyBorder="1"/>
    <xf numFmtId="179" fontId="104" fillId="23" borderId="13" xfId="87" applyNumberFormat="1" applyFont="1" applyFill="1" applyBorder="1"/>
    <xf numFmtId="179" fontId="104" fillId="23" borderId="14" xfId="87" applyNumberFormat="1" applyFont="1" applyFill="1" applyBorder="1"/>
    <xf numFmtId="179" fontId="104" fillId="23" borderId="3" xfId="87" applyNumberFormat="1" applyFont="1" applyFill="1" applyBorder="1"/>
    <xf numFmtId="179" fontId="16" fillId="24" borderId="22" xfId="0" applyNumberFormat="1" applyFont="1" applyFill="1" applyBorder="1"/>
    <xf numFmtId="179" fontId="16" fillId="24" borderId="0" xfId="0" applyNumberFormat="1" applyFont="1" applyFill="1" applyBorder="1"/>
    <xf numFmtId="179" fontId="16" fillId="24" borderId="23" xfId="0" applyNumberFormat="1" applyFont="1" applyFill="1" applyBorder="1"/>
    <xf numFmtId="165" fontId="44" fillId="2" borderId="0" xfId="25" applyNumberFormat="1" applyFont="1" applyFill="1" applyBorder="1"/>
    <xf numFmtId="165" fontId="7" fillId="2" borderId="0" xfId="25" applyNumberFormat="1" applyFont="1" applyFill="1" applyBorder="1" applyAlignment="1">
      <alignment horizontal="left"/>
    </xf>
    <xf numFmtId="0" fontId="107" fillId="2" borderId="0" xfId="22" applyFont="1" applyFill="1"/>
    <xf numFmtId="0" fontId="108" fillId="2" borderId="3" xfId="0" applyFont="1" applyFill="1" applyBorder="1" applyAlignment="1">
      <alignment horizontal="left"/>
    </xf>
    <xf numFmtId="0" fontId="107" fillId="2" borderId="3" xfId="26" applyFont="1" applyFill="1" applyBorder="1" applyAlignment="1">
      <alignment horizontal="left"/>
    </xf>
    <xf numFmtId="0" fontId="109" fillId="2" borderId="1" xfId="0" applyFont="1" applyFill="1" applyBorder="1" applyAlignment="1">
      <alignment horizontal="left" indent="1"/>
    </xf>
    <xf numFmtId="0" fontId="107" fillId="2" borderId="3" xfId="0" applyFont="1" applyFill="1" applyBorder="1" applyAlignment="1">
      <alignment horizontal="left"/>
    </xf>
    <xf numFmtId="0" fontId="110" fillId="2" borderId="1" xfId="26" applyFont="1" applyFill="1" applyBorder="1" applyAlignment="1">
      <alignment horizontal="left" indent="1"/>
    </xf>
    <xf numFmtId="0" fontId="110" fillId="2" borderId="1" xfId="0" applyFont="1" applyFill="1" applyBorder="1" applyAlignment="1">
      <alignment horizontal="left" indent="1"/>
    </xf>
    <xf numFmtId="0" fontId="108" fillId="2" borderId="3" xfId="0" applyFont="1" applyFill="1" applyBorder="1" applyAlignment="1">
      <alignment horizontal="left" wrapText="1"/>
    </xf>
    <xf numFmtId="0" fontId="109" fillId="2" borderId="1" xfId="0" applyFont="1" applyFill="1" applyBorder="1" applyAlignment="1">
      <alignment horizontal="left" indent="2"/>
    </xf>
    <xf numFmtId="0" fontId="109" fillId="2" borderId="1" xfId="0" applyFont="1" applyFill="1" applyBorder="1" applyAlignment="1">
      <alignment horizontal="left" indent="3"/>
    </xf>
    <xf numFmtId="0" fontId="109" fillId="2" borderId="1" xfId="26" applyFont="1" applyFill="1" applyBorder="1" applyAlignment="1">
      <alignment horizontal="left" indent="4"/>
    </xf>
    <xf numFmtId="0" fontId="109" fillId="2" borderId="1" xfId="26" applyFont="1" applyFill="1" applyBorder="1" applyAlignment="1">
      <alignment horizontal="left" indent="5"/>
    </xf>
    <xf numFmtId="0" fontId="110" fillId="2" borderId="1" xfId="26" applyFont="1" applyFill="1" applyBorder="1" applyAlignment="1">
      <alignment horizontal="left" indent="2"/>
    </xf>
    <xf numFmtId="165" fontId="21" fillId="2" borderId="0" xfId="25" applyNumberFormat="1" applyFont="1" applyFill="1" applyBorder="1" applyAlignment="1">
      <alignment horizontal="center"/>
    </xf>
    <xf numFmtId="0" fontId="21" fillId="2" borderId="0" xfId="26" applyFont="1" applyFill="1" applyBorder="1" applyAlignment="1">
      <alignment horizontal="left" indent="2"/>
    </xf>
    <xf numFmtId="0" fontId="9" fillId="2" borderId="1" xfId="0" applyFont="1" applyFill="1" applyBorder="1" applyAlignment="1">
      <alignment horizontal="center"/>
    </xf>
    <xf numFmtId="43" fontId="21" fillId="2" borderId="1" xfId="20" applyFont="1" applyFill="1" applyBorder="1" applyAlignment="1">
      <alignment horizontal="left" indent="2"/>
    </xf>
    <xf numFmtId="0" fontId="112" fillId="2" borderId="0" xfId="0" applyFont="1" applyFill="1" applyBorder="1" applyAlignment="1">
      <alignment horizontal="center"/>
    </xf>
    <xf numFmtId="165" fontId="44" fillId="2" borderId="0" xfId="25" applyNumberFormat="1" applyFont="1" applyFill="1" applyBorder="1" applyAlignment="1">
      <alignment horizontal="center"/>
    </xf>
    <xf numFmtId="43" fontId="21" fillId="2" borderId="0" xfId="20" applyFont="1" applyFill="1" applyBorder="1" applyAlignment="1">
      <alignment horizontal="left" indent="2"/>
    </xf>
    <xf numFmtId="0" fontId="107" fillId="2" borderId="0" xfId="22" applyFont="1" applyFill="1" applyAlignment="1">
      <alignment horizontal="right" indent="2"/>
    </xf>
    <xf numFmtId="0" fontId="110" fillId="2" borderId="1" xfId="0" applyFont="1" applyFill="1" applyBorder="1" applyAlignment="1">
      <alignment horizontal="left" indent="3"/>
    </xf>
    <xf numFmtId="165" fontId="0" fillId="2" borderId="0" xfId="0" applyNumberFormat="1" applyFill="1"/>
    <xf numFmtId="165" fontId="21" fillId="2" borderId="1" xfId="20" applyNumberFormat="1" applyFont="1" applyFill="1" applyBorder="1"/>
    <xf numFmtId="165" fontId="21" fillId="2" borderId="1" xfId="20" applyNumberFormat="1" applyFont="1" applyFill="1" applyBorder="1" applyAlignment="1">
      <alignment horizontal="left" indent="2"/>
    </xf>
    <xf numFmtId="165" fontId="18" fillId="2" borderId="1" xfId="20" applyNumberFormat="1" applyFont="1" applyFill="1" applyBorder="1"/>
    <xf numFmtId="166" fontId="21" fillId="2" borderId="1" xfId="20" applyNumberFormat="1" applyFont="1" applyFill="1" applyBorder="1" applyAlignment="1">
      <alignment horizontal="left" indent="2"/>
    </xf>
    <xf numFmtId="0" fontId="114" fillId="2" borderId="0" xfId="136" applyFill="1"/>
    <xf numFmtId="0" fontId="117" fillId="2" borderId="0" xfId="0" applyFont="1" applyFill="1"/>
    <xf numFmtId="0" fontId="118" fillId="2" borderId="0" xfId="0" applyFont="1" applyFill="1"/>
    <xf numFmtId="0" fontId="119" fillId="0" borderId="0" xfId="136" applyFont="1" applyFill="1"/>
    <xf numFmtId="0" fontId="120" fillId="2" borderId="0" xfId="0" applyFont="1" applyFill="1" applyAlignment="1">
      <alignment vertical="center"/>
    </xf>
    <xf numFmtId="0" fontId="121" fillId="2" borderId="0" xfId="0" applyFont="1" applyFill="1" applyAlignment="1">
      <alignment vertical="center"/>
    </xf>
    <xf numFmtId="0" fontId="122" fillId="2" borderId="0" xfId="0" applyFont="1" applyFill="1" applyAlignment="1">
      <alignment vertical="center"/>
    </xf>
    <xf numFmtId="0" fontId="123" fillId="2" borderId="0" xfId="0" applyFont="1" applyFill="1" applyAlignment="1">
      <alignment/>
    </xf>
    <xf numFmtId="0" fontId="124" fillId="2" borderId="0" xfId="0" applyFont="1" applyFill="1" applyAlignment="1">
      <alignment/>
    </xf>
    <xf numFmtId="0" fontId="117" fillId="2" borderId="0" xfId="0" applyFont="1" applyFill="1" applyAlignment="1">
      <alignment vertical="center" wrapText="1"/>
    </xf>
    <xf numFmtId="0" fontId="118" fillId="2" borderId="0" xfId="0" applyFont="1" applyFill="1" applyAlignment="1">
      <alignment vertical="center" wrapText="1"/>
    </xf>
    <xf numFmtId="0" fontId="125" fillId="2" borderId="0" xfId="0" applyFont="1" applyFill="1"/>
    <xf numFmtId="0" fontId="129" fillId="0" borderId="36" xfId="0" applyFont="1" applyBorder="1" applyAlignment="1">
      <alignment horizontal="center" vertical="center" wrapText="1"/>
    </xf>
    <xf numFmtId="0" fontId="115" fillId="0" borderId="37" xfId="0" applyFont="1" applyBorder="1" applyAlignment="1">
      <alignment horizontal="center" vertical="center" wrapText="1"/>
    </xf>
    <xf numFmtId="0" fontId="115" fillId="0" borderId="38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40" xfId="0" applyFont="1" applyBorder="1" applyAlignment="1">
      <alignment horizontal="center" vertical="center" wrapText="1"/>
    </xf>
    <xf numFmtId="0" fontId="131" fillId="0" borderId="38" xfId="0" applyFont="1" applyBorder="1" applyAlignment="1">
      <alignment horizontal="center" vertical="center" wrapText="1"/>
    </xf>
    <xf numFmtId="0" fontId="131" fillId="0" borderId="37" xfId="0" applyFont="1" applyBorder="1" applyAlignment="1">
      <alignment horizontal="center" vertical="center" wrapText="1"/>
    </xf>
    <xf numFmtId="0" fontId="117" fillId="2" borderId="0" xfId="0" applyFont="1" applyFill="1" applyAlignment="1">
      <alignment vertical="center"/>
    </xf>
    <xf numFmtId="0" fontId="118" fillId="2" borderId="0" xfId="0" applyFont="1" applyFill="1" applyAlignment="1">
      <alignment vertical="center"/>
    </xf>
    <xf numFmtId="0" fontId="130" fillId="2" borderId="0" xfId="0" applyFont="1" applyFill="1" applyAlignment="1">
      <alignment horizontal="left" vertical="center" wrapText="1"/>
    </xf>
    <xf numFmtId="0" fontId="129" fillId="2" borderId="0" xfId="0" applyFont="1" applyFill="1" applyAlignment="1">
      <alignment vertical="center" wrapText="1"/>
    </xf>
    <xf numFmtId="0" fontId="116" fillId="2" borderId="0" xfId="136" applyFont="1" applyFill="1"/>
    <xf numFmtId="0" fontId="131" fillId="0" borderId="41" xfId="0" applyFont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2" fillId="2" borderId="40" xfId="0" applyFont="1" applyFill="1" applyBorder="1" applyAlignment="1">
      <alignment horizontal="center" vertical="center" wrapText="1"/>
    </xf>
    <xf numFmtId="0" fontId="132" fillId="2" borderId="43" xfId="0" applyFont="1" applyFill="1" applyBorder="1" applyAlignment="1">
      <alignment horizontal="center" vertical="center" wrapText="1"/>
    </xf>
    <xf numFmtId="0" fontId="132" fillId="2" borderId="44" xfId="0" applyFont="1" applyFill="1" applyBorder="1" applyAlignment="1">
      <alignment horizontal="center" vertical="center" wrapText="1"/>
    </xf>
    <xf numFmtId="0" fontId="131" fillId="2" borderId="29" xfId="0" applyFont="1" applyFill="1" applyBorder="1" applyAlignment="1">
      <alignment horizontal="left" vertical="center" wrapText="1"/>
    </xf>
    <xf numFmtId="0" fontId="131" fillId="2" borderId="0" xfId="0" applyFont="1" applyFill="1" applyBorder="1" applyAlignment="1">
      <alignment horizontal="left" vertical="center" wrapText="1"/>
    </xf>
    <xf numFmtId="0" fontId="118" fillId="2" borderId="0" xfId="0" applyFont="1" applyFill="1" applyAlignment="1">
      <alignment horizontal="left" vertical="center" wrapText="1"/>
    </xf>
    <xf numFmtId="0" fontId="129" fillId="2" borderId="0" xfId="0" applyFont="1" applyFill="1" applyAlignment="1">
      <alignment horizontal="center" vertical="center" wrapText="1"/>
    </xf>
    <xf numFmtId="0" fontId="123" fillId="7" borderId="34" xfId="0" applyFont="1" applyFill="1" applyBorder="1" applyAlignment="1">
      <alignment horizontal="center" vertical="center" wrapText="1"/>
    </xf>
    <xf numFmtId="0" fontId="123" fillId="7" borderId="45" xfId="0" applyFont="1" applyFill="1" applyBorder="1" applyAlignment="1">
      <alignment horizontal="center" vertical="center" wrapText="1"/>
    </xf>
    <xf numFmtId="0" fontId="123" fillId="7" borderId="41" xfId="0" applyFont="1" applyFill="1" applyBorder="1" applyAlignment="1">
      <alignment horizontal="center" vertical="center" wrapText="1"/>
    </xf>
    <xf numFmtId="0" fontId="129" fillId="0" borderId="46" xfId="0" applyFont="1" applyBorder="1" applyAlignment="1">
      <alignment horizontal="center" vertical="center" wrapText="1"/>
    </xf>
    <xf numFmtId="0" fontId="129" fillId="0" borderId="45" xfId="0" applyFont="1" applyBorder="1" applyAlignment="1">
      <alignment horizontal="center" vertical="center" wrapText="1"/>
    </xf>
    <xf numFmtId="0" fontId="129" fillId="0" borderId="47" xfId="0" applyFont="1" applyBorder="1" applyAlignment="1">
      <alignment horizontal="center" vertical="center" wrapText="1"/>
    </xf>
    <xf numFmtId="0" fontId="130" fillId="0" borderId="48" xfId="0" applyFont="1" applyBorder="1" applyAlignment="1">
      <alignment horizontal="center" vertical="center" wrapText="1"/>
    </xf>
    <xf numFmtId="0" fontId="130" fillId="0" borderId="49" xfId="0" applyFont="1" applyBorder="1" applyAlignment="1">
      <alignment horizontal="center" vertical="center" wrapText="1"/>
    </xf>
    <xf numFmtId="0" fontId="131" fillId="0" borderId="45" xfId="0" applyFont="1" applyBorder="1" applyAlignment="1">
      <alignment horizontal="center" vertical="center" wrapText="1"/>
    </xf>
    <xf numFmtId="0" fontId="131" fillId="0" borderId="37" xfId="0" applyFont="1" applyBorder="1" applyAlignment="1">
      <alignment horizontal="center" vertical="center" wrapText="1"/>
    </xf>
    <xf numFmtId="0" fontId="131" fillId="0" borderId="50" xfId="0" applyFont="1" applyBorder="1" applyAlignment="1">
      <alignment horizontal="center" vertical="center" wrapText="1"/>
    </xf>
    <xf numFmtId="0" fontId="131" fillId="0" borderId="51" xfId="0" applyFont="1" applyBorder="1" applyAlignment="1">
      <alignment horizontal="center" vertical="center" wrapText="1"/>
    </xf>
    <xf numFmtId="0" fontId="127" fillId="28" borderId="36" xfId="0" applyFont="1" applyFill="1" applyBorder="1" applyAlignment="1">
      <alignment horizontal="center" vertical="center" wrapText="1"/>
    </xf>
    <xf numFmtId="0" fontId="127" fillId="28" borderId="29" xfId="0" applyFont="1" applyFill="1" applyBorder="1" applyAlignment="1">
      <alignment horizontal="center" vertical="center" wrapText="1"/>
    </xf>
    <xf numFmtId="0" fontId="127" fillId="28" borderId="52" xfId="0" applyFont="1" applyFill="1" applyBorder="1" applyAlignment="1">
      <alignment horizontal="center" vertical="center" wrapText="1"/>
    </xf>
    <xf numFmtId="0" fontId="128" fillId="0" borderId="36" xfId="0" applyFont="1" applyBorder="1" applyAlignment="1">
      <alignment horizontal="center" vertical="center" wrapText="1"/>
    </xf>
    <xf numFmtId="0" fontId="128" fillId="0" borderId="29" xfId="0" applyFont="1" applyBorder="1" applyAlignment="1">
      <alignment horizontal="center" vertical="center" wrapText="1"/>
    </xf>
    <xf numFmtId="0" fontId="128" fillId="0" borderId="52" xfId="0" applyFont="1" applyBorder="1" applyAlignment="1">
      <alignment horizontal="center" vertical="center" wrapText="1"/>
    </xf>
    <xf numFmtId="0" fontId="120" fillId="2" borderId="0" xfId="0" applyFont="1" applyFill="1" applyAlignment="1">
      <alignment horizontal="center" vertical="center"/>
    </xf>
    <xf numFmtId="0" fontId="122" fillId="2" borderId="0" xfId="0" applyFont="1" applyFill="1" applyAlignment="1">
      <alignment horizontal="center" vertical="center"/>
    </xf>
    <xf numFmtId="0" fontId="123" fillId="2" borderId="0" xfId="0" applyFont="1" applyFill="1" applyAlignment="1">
      <alignment horizontal="center"/>
    </xf>
    <xf numFmtId="0" fontId="118" fillId="2" borderId="0" xfId="0" applyFont="1" applyFill="1" applyAlignment="1">
      <alignment horizontal="center" vertical="center" wrapText="1"/>
    </xf>
    <xf numFmtId="0" fontId="126" fillId="29" borderId="34" xfId="0" applyFont="1" applyFill="1" applyBorder="1" applyAlignment="1">
      <alignment horizontal="center" vertical="center" wrapText="1"/>
    </xf>
    <xf numFmtId="0" fontId="126" fillId="29" borderId="50" xfId="0" applyFont="1" applyFill="1" applyBorder="1" applyAlignment="1">
      <alignment horizontal="center" vertical="center" wrapText="1"/>
    </xf>
    <xf numFmtId="0" fontId="126" fillId="29" borderId="53" xfId="0" applyFont="1" applyFill="1" applyBorder="1" applyAlignment="1">
      <alignment horizontal="center" vertical="center" wrapText="1"/>
    </xf>
    <xf numFmtId="0" fontId="112" fillId="2" borderId="54" xfId="0" applyFont="1" applyFill="1" applyBorder="1" applyAlignment="1">
      <alignment horizontal="center"/>
    </xf>
    <xf numFmtId="0" fontId="112" fillId="2" borderId="55" xfId="0" applyFont="1" applyFill="1" applyBorder="1" applyAlignment="1">
      <alignment horizontal="center"/>
    </xf>
    <xf numFmtId="0" fontId="112" fillId="2" borderId="18" xfId="0" applyFont="1" applyFill="1" applyBorder="1" applyAlignment="1">
      <alignment horizontal="center"/>
    </xf>
    <xf numFmtId="17" fontId="25" fillId="3" borderId="9" xfId="28" applyNumberFormat="1" applyFont="1" applyFill="1" applyBorder="1" applyAlignment="1">
      <alignment horizontal="center"/>
      <protection/>
    </xf>
    <xf numFmtId="0" fontId="25" fillId="3" borderId="9" xfId="28" applyFont="1" applyFill="1" applyBorder="1" applyAlignment="1">
      <alignment horizontal="center"/>
      <protection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4" borderId="12" xfId="0" applyNumberFormat="1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166" fontId="6" fillId="4" borderId="13" xfId="0" applyNumberFormat="1" applyFont="1" applyFill="1" applyBorder="1" applyAlignment="1">
      <alignment horizontal="center"/>
    </xf>
    <xf numFmtId="166" fontId="6" fillId="4" borderId="14" xfId="0" applyNumberFormat="1" applyFont="1" applyFill="1" applyBorder="1" applyAlignment="1">
      <alignment horizontal="center"/>
    </xf>
    <xf numFmtId="1" fontId="83" fillId="20" borderId="0" xfId="26" applyNumberFormat="1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7" fillId="3" borderId="12" xfId="0" applyFont="1" applyFill="1" applyBorder="1" applyAlignment="1">
      <alignment horizontal="center"/>
    </xf>
    <xf numFmtId="0" fontId="97" fillId="3" borderId="13" xfId="0" applyFont="1" applyFill="1" applyBorder="1" applyAlignment="1">
      <alignment horizontal="center"/>
    </xf>
    <xf numFmtId="0" fontId="97" fillId="3" borderId="14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9" fillId="2" borderId="2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1" fontId="84" fillId="20" borderId="0" xfId="26" applyNumberFormat="1" applyFont="1" applyFill="1" applyBorder="1" applyAlignment="1">
      <alignment horizontal="center"/>
    </xf>
    <xf numFmtId="3" fontId="92" fillId="6" borderId="0" xfId="26" applyNumberFormat="1" applyFont="1" applyFill="1" applyBorder="1" applyAlignment="1">
      <alignment horizontal="center" wrapText="1"/>
    </xf>
    <xf numFmtId="0" fontId="16" fillId="26" borderId="29" xfId="0" applyFont="1" applyFill="1" applyBorder="1" applyAlignment="1">
      <alignment horizontal="center"/>
    </xf>
    <xf numFmtId="0" fontId="16" fillId="26" borderId="52" xfId="0" applyFont="1" applyFill="1" applyBorder="1" applyAlignment="1">
      <alignment horizontal="center"/>
    </xf>
    <xf numFmtId="0" fontId="16" fillId="26" borderId="56" xfId="0" applyFont="1" applyFill="1" applyBorder="1" applyAlignment="1">
      <alignment horizontal="center"/>
    </xf>
    <xf numFmtId="0" fontId="16" fillId="26" borderId="30" xfId="0" applyFont="1" applyFill="1" applyBorder="1" applyAlignment="1">
      <alignment horizontal="center"/>
    </xf>
    <xf numFmtId="0" fontId="63" fillId="0" borderId="0" xfId="0" applyFont="1" applyAlignment="1">
      <alignment vertical="center"/>
    </xf>
    <xf numFmtId="0" fontId="12" fillId="13" borderId="0" xfId="80" applyFont="1" applyFill="1" applyBorder="1" applyAlignment="1">
      <alignment horizontal="center" vertical="center"/>
      <protection/>
    </xf>
    <xf numFmtId="0" fontId="48" fillId="0" borderId="0" xfId="80" applyFont="1" applyBorder="1">
      <alignment/>
      <protection/>
    </xf>
    <xf numFmtId="0" fontId="47" fillId="13" borderId="0" xfId="80" applyFont="1" applyFill="1" applyBorder="1" applyAlignment="1">
      <alignment horizontal="center" vertical="center"/>
      <protection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23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Millares" xfId="20" builtinId="3"/>
    <cellStyle name="Porcentaje" xfId="21" builtinId="5"/>
    <cellStyle name="ANCLAS,REZONES Y SUS PARTES,DE FUNDICION,DE HIERRO O DE ACERO" xfId="22"/>
    <cellStyle name="Millares [0] 2" xfId="23"/>
    <cellStyle name="Millares 3" xfId="24"/>
    <cellStyle name="Millares 2" xfId="25"/>
    <cellStyle name="ANCLAS,REZONES Y SUS PARTES,DE FUNDICION,DE HIERRO O DE ACERO 10 4" xfId="26"/>
    <cellStyle name="Normal 2" xfId="27"/>
    <cellStyle name="Normal 3" xfId="28"/>
    <cellStyle name="Millares 4" xfId="29"/>
    <cellStyle name="Millares 4 2" xfId="30"/>
    <cellStyle name="Millares 2 3" xfId="31"/>
    <cellStyle name="Millares 3 2" xfId="32"/>
    <cellStyle name="Millares 2 2" xfId="33"/>
    <cellStyle name="ANCLAS,REZONES Y SUS PARTES,DE FUNDICION,DE HIERRO O DE ACERO 15" xfId="34"/>
    <cellStyle name="Comma 2" xfId="35"/>
    <cellStyle name="Millares 6" xfId="36"/>
    <cellStyle name="Normal 2 2" xfId="37"/>
    <cellStyle name="Millares 5" xfId="38"/>
    <cellStyle name="Normal 3 2" xfId="39"/>
    <cellStyle name="Millares 8" xfId="40"/>
    <cellStyle name="Millares 7" xfId="41"/>
    <cellStyle name="Millares 12" xfId="42"/>
    <cellStyle name="Millares 10" xfId="43"/>
    <cellStyle name="Millares 17" xfId="44"/>
    <cellStyle name="Millares 9" xfId="45"/>
    <cellStyle name="Millares 11" xfId="46"/>
    <cellStyle name="Millares 13" xfId="47"/>
    <cellStyle name="Millares [0] 2 2" xfId="48"/>
    <cellStyle name="Millares 2 3 2" xfId="49"/>
    <cellStyle name="ANCLAS,REZONES Y SUS PARTES,DE FUNDICION,DE HIERRO O DE ACERO 3" xfId="50"/>
    <cellStyle name="Millares 2 4" xfId="51"/>
    <cellStyle name="Normal 2 2 2" xfId="52"/>
    <cellStyle name="Normal 7" xfId="53"/>
    <cellStyle name="Millares 19" xfId="54"/>
    <cellStyle name="Millares 16" xfId="55"/>
    <cellStyle name="Millares 14" xfId="56"/>
    <cellStyle name="Millares 15" xfId="57"/>
    <cellStyle name="Millares 18" xfId="58"/>
    <cellStyle name="Millares 20" xfId="59"/>
    <cellStyle name="Millares 21" xfId="60"/>
    <cellStyle name="Millares 22" xfId="61"/>
    <cellStyle name="Millares 23" xfId="62"/>
    <cellStyle name="Millares 24" xfId="63"/>
    <cellStyle name="Millares 25" xfId="64"/>
    <cellStyle name="Millares 26" xfId="65"/>
    <cellStyle name="Millares 27" xfId="66"/>
    <cellStyle name="Millares 28" xfId="67"/>
    <cellStyle name="Millares 29" xfId="68"/>
    <cellStyle name="Millares 30" xfId="69"/>
    <cellStyle name="Millares 31" xfId="70"/>
    <cellStyle name="Millares 32" xfId="71"/>
    <cellStyle name="Millares 33" xfId="72"/>
    <cellStyle name="Millares 34" xfId="73"/>
    <cellStyle name="Millares 35" xfId="74"/>
    <cellStyle name="Normal 20" xfId="75"/>
    <cellStyle name="Millares 2 2 2" xfId="76"/>
    <cellStyle name="Normal 2 3" xfId="77"/>
    <cellStyle name="Millones" xfId="78"/>
    <cellStyle name="Moneda 2" xfId="79"/>
    <cellStyle name="Normal 4" xfId="80"/>
    <cellStyle name="Millares 36" xfId="81"/>
    <cellStyle name="Normal 5" xfId="82"/>
    <cellStyle name="Comma 100" xfId="83"/>
    <cellStyle name="Normal_ECU_Fis_mt_new 2" xfId="84"/>
    <cellStyle name="Millares 37" xfId="85"/>
    <cellStyle name="Millares 38" xfId="86"/>
    <cellStyle name="Millares 39" xfId="87"/>
    <cellStyle name="Millares [0] 2 3" xfId="88"/>
    <cellStyle name="Millares 3 3" xfId="89"/>
    <cellStyle name="Millares 4 3" xfId="90"/>
    <cellStyle name="Millares 4 2 2" xfId="91"/>
    <cellStyle name="Millares 2 3 3" xfId="92"/>
    <cellStyle name="Millares 3 2 2" xfId="93"/>
    <cellStyle name="Millares 2 2 3" xfId="94"/>
    <cellStyle name="Comma 2 2" xfId="95"/>
    <cellStyle name="Millares 6 2" xfId="96"/>
    <cellStyle name="Normal 2 2 3" xfId="97"/>
    <cellStyle name="Millares 5 2" xfId="98"/>
    <cellStyle name="Normal 3 2 2" xfId="99"/>
    <cellStyle name="Millares 8 2" xfId="100"/>
    <cellStyle name="Millares 7 2" xfId="101"/>
    <cellStyle name="Millares 12 2" xfId="102"/>
    <cellStyle name="Millares 10 2" xfId="103"/>
    <cellStyle name="Millares 17 2" xfId="104"/>
    <cellStyle name="Millares 9 2" xfId="105"/>
    <cellStyle name="Millares 11 2" xfId="106"/>
    <cellStyle name="Millares 13 2" xfId="107"/>
    <cellStyle name="Millares [0] 2 2 2" xfId="108"/>
    <cellStyle name="Millares 2 3 2 2" xfId="109"/>
    <cellStyle name="Millares 19 2" xfId="110"/>
    <cellStyle name="Millares 16 2" xfId="111"/>
    <cellStyle name="Millares 14 2" xfId="112"/>
    <cellStyle name="Millares 15 2" xfId="113"/>
    <cellStyle name="Millares 18 2" xfId="114"/>
    <cellStyle name="Millares 20 2" xfId="115"/>
    <cellStyle name="Millares 21 2" xfId="116"/>
    <cellStyle name="Millares 22 2" xfId="117"/>
    <cellStyle name="Millares 23 2" xfId="118"/>
    <cellStyle name="Millares 24 2" xfId="119"/>
    <cellStyle name="Millares 25 2" xfId="120"/>
    <cellStyle name="Millares 26 2" xfId="121"/>
    <cellStyle name="Millares 27 2" xfId="122"/>
    <cellStyle name="Millares 28 2" xfId="123"/>
    <cellStyle name="Millares 29 2" xfId="124"/>
    <cellStyle name="Millares 30 2" xfId="125"/>
    <cellStyle name="Millares 31 2" xfId="126"/>
    <cellStyle name="Millares 32 2" xfId="127"/>
    <cellStyle name="Millares 33 2" xfId="128"/>
    <cellStyle name="Millares 34 2" xfId="129"/>
    <cellStyle name="Millares 35 2" xfId="130"/>
    <cellStyle name="Millares 40" xfId="131"/>
    <cellStyle name="Millares 2 2 2 2" xfId="132"/>
    <cellStyle name="Normal 4 2" xfId="133"/>
    <cellStyle name="Millares 36 2" xfId="134"/>
    <cellStyle name="Comma 100 2" xfId="135"/>
    <cellStyle name="Hipervínculo" xfId="136" builtinId="8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79" Type="http://schemas.openxmlformats.org/officeDocument/2006/relationships/externalLink" Target="externalLinks/externalLink52.xml" /><Relationship Id="rId84" Type="http://schemas.openxmlformats.org/officeDocument/2006/relationships/externalLink" Target="externalLinks/externalLink57.xml" /><Relationship Id="rId3" Type="http://schemas.openxmlformats.org/officeDocument/2006/relationships/worksheet" Target="worksheets/sheet2.xml" /><Relationship Id="rId64" Type="http://schemas.openxmlformats.org/officeDocument/2006/relationships/externalLink" Target="externalLinks/externalLink37.xml" /><Relationship Id="rId68" Type="http://schemas.openxmlformats.org/officeDocument/2006/relationships/externalLink" Target="externalLinks/externalLink41.xml" /><Relationship Id="rId75" Type="http://schemas.openxmlformats.org/officeDocument/2006/relationships/externalLink" Target="externalLinks/externalLink48.xml" /><Relationship Id="rId65" Type="http://schemas.openxmlformats.org/officeDocument/2006/relationships/externalLink" Target="externalLinks/externalLink38.xml" /><Relationship Id="rId80" Type="http://schemas.openxmlformats.org/officeDocument/2006/relationships/externalLink" Target="externalLinks/externalLink53.xml" /><Relationship Id="rId48" Type="http://schemas.openxmlformats.org/officeDocument/2006/relationships/externalLink" Target="externalLinks/externalLink21.xml" /><Relationship Id="rId49" Type="http://schemas.openxmlformats.org/officeDocument/2006/relationships/externalLink" Target="externalLinks/externalLink22.xml" /><Relationship Id="rId44" Type="http://schemas.openxmlformats.org/officeDocument/2006/relationships/externalLink" Target="externalLinks/externalLink17.xml" /><Relationship Id="rId45" Type="http://schemas.openxmlformats.org/officeDocument/2006/relationships/externalLink" Target="externalLinks/externalLink18.xml" /><Relationship Id="rId46" Type="http://schemas.openxmlformats.org/officeDocument/2006/relationships/externalLink" Target="externalLinks/externalLink19.xml" /><Relationship Id="rId47" Type="http://schemas.openxmlformats.org/officeDocument/2006/relationships/externalLink" Target="externalLinks/externalLink20.xml" /><Relationship Id="rId40" Type="http://schemas.openxmlformats.org/officeDocument/2006/relationships/externalLink" Target="externalLinks/externalLink13.xml" /><Relationship Id="rId41" Type="http://schemas.openxmlformats.org/officeDocument/2006/relationships/externalLink" Target="externalLinks/externalLink14.xml" /><Relationship Id="rId42" Type="http://schemas.openxmlformats.org/officeDocument/2006/relationships/externalLink" Target="externalLinks/externalLink15.xml" /><Relationship Id="rId43" Type="http://schemas.openxmlformats.org/officeDocument/2006/relationships/externalLink" Target="externalLinks/externalLink16.xml" /><Relationship Id="rId28" Type="http://schemas.openxmlformats.org/officeDocument/2006/relationships/externalLink" Target="externalLinks/externalLink1.xml" /><Relationship Id="rId29" Type="http://schemas.openxmlformats.org/officeDocument/2006/relationships/externalLink" Target="externalLinks/externalLink2.xml" /><Relationship Id="rId81" Type="http://schemas.openxmlformats.org/officeDocument/2006/relationships/externalLink" Target="externalLinks/externalLink54.xml" /><Relationship Id="rId82" Type="http://schemas.openxmlformats.org/officeDocument/2006/relationships/externalLink" Target="externalLinks/externalLink55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styles" Target="styles.xml" /><Relationship Id="rId27" Type="http://schemas.openxmlformats.org/officeDocument/2006/relationships/sharedStrings" Target="sharedStrings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externalLink" Target="externalLinks/externalLink39.xml" /><Relationship Id="rId67" Type="http://schemas.openxmlformats.org/officeDocument/2006/relationships/externalLink" Target="externalLinks/externalLink40.xml" /><Relationship Id="rId60" Type="http://schemas.openxmlformats.org/officeDocument/2006/relationships/externalLink" Target="externalLinks/externalLink33.xml" /><Relationship Id="rId61" Type="http://schemas.openxmlformats.org/officeDocument/2006/relationships/externalLink" Target="externalLinks/externalLink34.xml" /><Relationship Id="rId62" Type="http://schemas.openxmlformats.org/officeDocument/2006/relationships/externalLink" Target="externalLinks/externalLink35.xml" /><Relationship Id="rId63" Type="http://schemas.openxmlformats.org/officeDocument/2006/relationships/externalLink" Target="externalLinks/externalLink36.xml" /><Relationship Id="rId7" Type="http://schemas.openxmlformats.org/officeDocument/2006/relationships/worksheet" Target="worksheets/sheet6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5" Type="http://schemas.openxmlformats.org/officeDocument/2006/relationships/worksheet" Target="worksheets/sheet4.xml" /><Relationship Id="rId9" Type="http://schemas.openxmlformats.org/officeDocument/2006/relationships/worksheet" Target="worksheets/sheet8.xml" /><Relationship Id="rId78" Type="http://schemas.openxmlformats.org/officeDocument/2006/relationships/externalLink" Target="externalLinks/externalLink51.xml" /><Relationship Id="rId38" Type="http://schemas.openxmlformats.org/officeDocument/2006/relationships/externalLink" Target="externalLinks/externalLink11.xml" /><Relationship Id="rId39" Type="http://schemas.openxmlformats.org/officeDocument/2006/relationships/externalLink" Target="externalLinks/externalLink12.xml" /><Relationship Id="rId34" Type="http://schemas.openxmlformats.org/officeDocument/2006/relationships/externalLink" Target="externalLinks/externalLink7.xml" /><Relationship Id="rId35" Type="http://schemas.openxmlformats.org/officeDocument/2006/relationships/externalLink" Target="externalLinks/externalLink8.xml" /><Relationship Id="rId36" Type="http://schemas.openxmlformats.org/officeDocument/2006/relationships/externalLink" Target="externalLinks/externalLink9.xml" /><Relationship Id="rId37" Type="http://schemas.openxmlformats.org/officeDocument/2006/relationships/externalLink" Target="externalLinks/externalLink10.xml" /><Relationship Id="rId30" Type="http://schemas.openxmlformats.org/officeDocument/2006/relationships/externalLink" Target="externalLinks/externalLink3.xml" /><Relationship Id="rId31" Type="http://schemas.openxmlformats.org/officeDocument/2006/relationships/externalLink" Target="externalLinks/externalLink4.xml" /><Relationship Id="rId32" Type="http://schemas.openxmlformats.org/officeDocument/2006/relationships/externalLink" Target="externalLinks/externalLink5.xml" /><Relationship Id="rId33" Type="http://schemas.openxmlformats.org/officeDocument/2006/relationships/externalLink" Target="externalLinks/externalLink6.xml" /><Relationship Id="rId74" Type="http://schemas.openxmlformats.org/officeDocument/2006/relationships/externalLink" Target="externalLinks/externalLink47.xml" /><Relationship Id="rId77" Type="http://schemas.openxmlformats.org/officeDocument/2006/relationships/externalLink" Target="externalLinks/externalLink50.xml" /><Relationship Id="rId70" Type="http://schemas.openxmlformats.org/officeDocument/2006/relationships/externalLink" Target="externalLinks/externalLink43.xml" /><Relationship Id="rId69" Type="http://schemas.openxmlformats.org/officeDocument/2006/relationships/externalLink" Target="externalLinks/externalLink42.xml" /><Relationship Id="rId72" Type="http://schemas.openxmlformats.org/officeDocument/2006/relationships/externalLink" Target="externalLinks/externalLink45.xml" /><Relationship Id="rId73" Type="http://schemas.openxmlformats.org/officeDocument/2006/relationships/externalLink" Target="externalLinks/externalLink46.xml" /><Relationship Id="rId83" Type="http://schemas.openxmlformats.org/officeDocument/2006/relationships/externalLink" Target="externalLinks/externalLink56.xml" /><Relationship Id="rId76" Type="http://schemas.openxmlformats.org/officeDocument/2006/relationships/externalLink" Target="externalLinks/externalLink49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externalLink" Target="externalLinks/externalLink31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externalLink" Target="externalLinks/externalLink27.xml" /><Relationship Id="rId55" Type="http://schemas.openxmlformats.org/officeDocument/2006/relationships/externalLink" Target="externalLinks/externalLink28.xml" /><Relationship Id="rId56" Type="http://schemas.openxmlformats.org/officeDocument/2006/relationships/externalLink" Target="externalLinks/externalLink29.xml" /><Relationship Id="rId57" Type="http://schemas.openxmlformats.org/officeDocument/2006/relationships/externalLink" Target="externalLinks/externalLink30.xml" /><Relationship Id="rId50" Type="http://schemas.openxmlformats.org/officeDocument/2006/relationships/externalLink" Target="externalLinks/externalLink23.xml" /><Relationship Id="rId51" Type="http://schemas.openxmlformats.org/officeDocument/2006/relationships/externalLink" Target="externalLinks/externalLink24.xml" /><Relationship Id="rId52" Type="http://schemas.openxmlformats.org/officeDocument/2006/relationships/externalLink" Target="externalLinks/externalLink25.xml" /><Relationship Id="rId53" Type="http://schemas.openxmlformats.org/officeDocument/2006/relationships/externalLink" Target="externalLinks/externalLink26.xml" /><Relationship Id="rId71" Type="http://schemas.openxmlformats.org/officeDocument/2006/relationships/externalLink" Target="externalLinks/externalLink44.xml" /><Relationship Id="rId16" Type="http://schemas.openxmlformats.org/officeDocument/2006/relationships/worksheet" Target="worksheets/sheet15.xml" /><Relationship Id="rId59" Type="http://schemas.openxmlformats.org/officeDocument/2006/relationships/externalLink" Target="externalLinks/externalLink32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8" Type="http://schemas.openxmlformats.org/officeDocument/2006/relationships/worksheet" Target="worksheets/sheet7.xml" /><Relationship Id="rId85" Type="http://schemas.openxmlformats.org/officeDocument/2006/relationships/calcChain" Target="calcChain.xml" /><Relationship Id="rId2" Type="http://schemas.openxmlformats.org/officeDocument/2006/relationships/worksheet" Target="worksheets/sheet1.xml" /><Relationship Id="rId6" Type="http://schemas.openxmlformats.org/officeDocument/2006/relationships/worksheet" Target="worksheets/sheet5.xml" /></Relationships>
</file>

<file path=xl/drawings/_rels/drawing1.xml.rels><?xml version="1.0" encoding="UTF-8" standalone="yes"?><Relationships xmlns="http://schemas.openxmlformats.org/package/2006/relationships"><Relationship Id="rId2" Type="http://schemas.openxmlformats.org/officeDocument/2006/relationships/image" Target="../media/image3.jpeg" /><Relationship Id="rId3" Type="http://schemas.openxmlformats.org/officeDocument/2006/relationships/image" Target="../media/image4.jpeg" /><Relationship Id="rId1" Type="http://schemas.openxmlformats.org/officeDocument/2006/relationships/image" Target="../media/image2.jpeg" /></Relationships>
</file>

<file path=xl/drawings/_rels/drawing2.xml.rels><?xml version="1.0" encoding="UTF-8" standalone="yes"?><Relationships xmlns="http://schemas.openxmlformats.org/package/2006/relationships"><Relationship Id="rId2" Type="http://schemas.openxmlformats.org/officeDocument/2006/relationships/image" Target="../media/image6.jpeg" /><Relationship Id="rId3" Type="http://schemas.openxmlformats.org/officeDocument/2006/relationships/image" Target="../media/image7.jpeg" /><Relationship Id="rId1" Type="http://schemas.openxmlformats.org/officeDocument/2006/relationships/image" Target="../media/image5.jpeg" /></Relationships>
</file>

<file path=xl/drawings/_rels/drawing3.xml.rels><?xml version="1.0" encoding="UTF-8" standalone="yes"?><Relationships xmlns="http://schemas.openxmlformats.org/package/2006/relationships"><Relationship Id="rId2" Type="http://schemas.openxmlformats.org/officeDocument/2006/relationships/image" Target="../media/image3.jpeg" /><Relationship Id="rId1" Type="http://schemas.openxmlformats.org/officeDocument/2006/relationships/image" Target="../media/image8.jpeg" /></Relationships>
</file>

<file path=xl/drawings/_rels/drawing4.xml.rels><?xml version="1.0" encoding="UTF-8" standalone="yes"?><Relationships xmlns="http://schemas.openxmlformats.org/package/2006/relationships"><Relationship Id="rId2" Type="http://schemas.openxmlformats.org/officeDocument/2006/relationships/image" Target="../media/image3.jpeg" /><Relationship Id="rId1" Type="http://schemas.openxmlformats.org/officeDocument/2006/relationships/image" Target="../media/image8.jpeg" /></Relationships>
</file>

<file path=xl/drawings/_rels/drawing5.xml.rels><?xml version="1.0" encoding="UTF-8" standalone="yes"?><Relationships xmlns="http://schemas.openxmlformats.org/package/2006/relationships"><Relationship Id="rId2" Type="http://schemas.openxmlformats.org/officeDocument/2006/relationships/image" Target="../media/image3.jpeg" /><Relationship Id="rId1" Type="http://schemas.openxmlformats.org/officeDocument/2006/relationships/image" Target="../media/image8.jpeg" /></Relationships>
</file>

<file path=xl/drawings/_rels/drawing6.xml.rels><?xml version="1.0" encoding="UTF-8" standalone="yes"?><Relationships xmlns="http://schemas.openxmlformats.org/package/2006/relationships"><Relationship Id="rId2" Type="http://schemas.openxmlformats.org/officeDocument/2006/relationships/image" Target="../media/image3.jpeg" /><Relationship Id="rId1" Type="http://schemas.openxmlformats.org/officeDocument/2006/relationships/image" Target="../media/image8.jpeg" /></Relationships>
</file>

<file path=xl/drawings/_rels/drawing7.xml.rels><?xml version="1.0" encoding="UTF-8" standalone="yes"?><Relationships xmlns="http://schemas.openxmlformats.org/package/2006/relationships"><Relationship Id="rId2" Type="http://schemas.openxmlformats.org/officeDocument/2006/relationships/image" Target="../media/image1.png" /><Relationship Id="rId1" Type="http://schemas.openxmlformats.org/officeDocument/2006/relationships/image" Target="../media/image2.png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1" t="3034" r="71580" b="88293"/>
        <a:stretch>
          <a:fillRect/>
        </a:stretch>
      </xdr:blipFill>
      <xdr:spPr>
        <a:xfrm>
          <a:off x="514350" y="38100"/>
          <a:ext cx="1562100" cy="923925"/>
        </a:xfrm>
        <a:prstGeom prst="rect"/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67275" y="209550"/>
          <a:ext cx="3095625" cy="476250"/>
        </a:xfrm>
        <a:prstGeom prst="rect"/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38550" y="2686050"/>
          <a:ext cx="4343400" cy="885825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0" t="0" r="42729" b="56384"/>
        <a:stretch>
          <a:fillRect/>
        </a:stretch>
      </xdr:blipFill>
      <xdr:spPr bwMode="auto">
        <a:xfrm flipV="1">
          <a:off x="333375" y="47625"/>
          <a:ext cx="13925550" cy="1047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9" t="4667" r="71266" b="88829"/>
        <a:stretch>
          <a:fillRect/>
        </a:stretch>
      </xdr:blipFill>
      <xdr:spPr>
        <a:xfrm>
          <a:off x="333375" y="190500"/>
          <a:ext cx="2124075" cy="942975"/>
        </a:xfrm>
        <a:prstGeom prst="rect"/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52625" y="933450"/>
          <a:ext cx="3086100" cy="485775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38200" y="161925"/>
          <a:ext cx="1333500" cy="590550"/>
        </a:xfrm>
        <a:prstGeom prst="rect"/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86000" y="314325"/>
          <a:ext cx="3095625" cy="476250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38200" y="161925"/>
          <a:ext cx="1333500" cy="590550"/>
        </a:xfrm>
        <a:prstGeom prst="rect"/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09825" y="161925"/>
          <a:ext cx="3095625" cy="476250"/>
        </a:xfrm>
        <a:prstGeom prst="rect"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38200" y="161925"/>
          <a:ext cx="1333500" cy="590550"/>
        </a:xfrm>
        <a:prstGeom prst="rect"/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3625" y="200025"/>
          <a:ext cx="3095625" cy="476250"/>
        </a:xfrm>
        <a:prstGeom prst="rect"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38200" y="161925"/>
          <a:ext cx="1333500" cy="590550"/>
        </a:xfrm>
        <a:prstGeom prst="rect"/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47925" y="295275"/>
          <a:ext cx="3095625" cy="476250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38200" y="161925"/>
          <a:ext cx="1333500" cy="590550"/>
        </a:xfrm>
        <a:prstGeom prst="rect"/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43150" y="238125"/>
          <a:ext cx="3095625" cy="476250"/>
        </a:xfrm>
        <a:prstGeom prst="rect"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702575" y="0"/>
          <a:ext cx="5657850" cy="62103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 /></Relationships>
</file>

<file path=xl/externalLinks/_rels/externalLink1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 /></Relationships>
</file>

<file path=xl/externalLinks/_rels/externalLink1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 /></Relationships>
</file>

<file path=xl/externalLinks/_rels/externalLink1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 /></Relationships>
</file>

<file path=xl/externalLinks/_rels/externalLink1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 /></Relationships>
</file>

<file path=xl/externalLinks/_rels/externalLink1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 /></Relationships>
</file>

<file path=xl/externalLinks/_rels/externalLink15.xml.rels><?xml version="1.0" encoding="UTF-8" standalone="yes"?><Relationships xmlns="http://schemas.openxmlformats.org/package/2006/relationships"><Relationship Id="rId1" Type="http://schemas.microsoft.com/office/2006/relationships/xlExternalLinkPath/xlStartup" Target="Bgr/GEN/BG%20SINAWA.XLS" TargetMode="External" /></Relationships>
</file>

<file path=xl/externalLinks/_rels/externalLink1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DOCS\BGR\1MIS9805\FIELD\MAC98EFF.XLS" TargetMode="External" /></Relationships>
</file>

<file path=xl/externalLinks/_rels/externalLink1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IMF1S\VOL1\DATA\US\MDA\MON\eff9906.xls" TargetMode="External" /></Relationships>
</file>

<file path=xl/externalLinks/_rels/externalLink1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 /></Relationships>
</file>

<file path=xl/externalLinks/_rels/externalLink19.xml.rels><?xml version="1.0" encoding="UTF-8" standalone="yes"?><Relationships xmlns="http://schemas.openxmlformats.org/package/2006/relationships"><Relationship Id="rId1" Type="http://schemas.microsoft.com/office/2006/relationships/xlExternalLinkPath/xlPathMissing" Target="Weo0701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 /></Relationships>
</file>

<file path=xl/externalLinks/_rels/externalLink2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CUADROS%20FISC.COMPARA9699.xls" TargetMode="External" /></Relationships>
</file>

<file path=xl/externalLinks/_rels/externalLink2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 /></Relationships>
</file>

<file path=xl/externalLinks/_rels/externalLink22.xml.rels><?xml version="1.0" encoding="UTF-8" standalone="yes"?><Relationships xmlns="http://schemas.openxmlformats.org/package/2006/relationships"><Relationship Id="rId1" Type="http://schemas.microsoft.com/office/2006/relationships/xlExternalLinkPath/xlPathMissing" Target="Ind_Fiscal.xls" TargetMode="External" /></Relationships>
</file>

<file path=xl/externalLinks/_rels/externalLink23.xml.rels><?xml version="1.0" encoding="UTF-8" standalone="yes"?><Relationships xmlns="http://schemas.openxmlformats.org/package/2006/relationships"><Relationship Id="rId1" Type="http://schemas.microsoft.com/office/2006/relationships/xlExternalLinkPath/xlPathMissing" Target="INTRT.xls" TargetMode="External" /></Relationships>
</file>

<file path=xl/externalLinks/_rels/externalLink24.xml.rels><?xml version="1.0" encoding="UTF-8" standalone="yes"?><Relationships xmlns="http://schemas.openxmlformats.org/package/2006/relationships"><Relationship Id="rId1" Type="http://schemas.microsoft.com/office/2006/relationships/xlExternalLinkPath/xlPathMissing" Target="PRIM1211pres.xls" TargetMode="External" /></Relationships>
</file>

<file path=xl/externalLinks/_rels/externalLink2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 /></Relationships>
</file>

<file path=xl/externalLinks/_rels/externalLink2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dpr\Lds510$\valent\bdoh98-3.xls" TargetMode="External" /></Relationships>
</file>

<file path=xl/externalLinks/_rels/externalLink27.xml.rels><?xml version="1.0" encoding="UTF-8" standalone="yes"?><Relationships xmlns="http://schemas.openxmlformats.org/package/2006/relationships"><Relationship Id="rId1" Type="http://schemas.microsoft.com/office/2006/relationships/xlExternalLinkPath/xlPathMissing" Target="ArmRed02_Tables_new.xls" TargetMode="External" /></Relationships>
</file>

<file path=xl/externalLinks/_rels/externalLink2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 /></Relationships>
</file>

<file path=xl/externalLinks/_rels/externalLink29.xml.rels><?xml version="1.0" encoding="UTF-8" standalone="yes"?><Relationships xmlns="http://schemas.openxmlformats.org/package/2006/relationships"><Relationship Id="rId1" Type="http://schemas.microsoft.com/office/2006/relationships/xlExternalLinkPath/xlStartup" Target="PER/MFLOWS/MFLOWS/MFLOW96.XLS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 /></Relationships>
</file>

<file path=xl/externalLinks/_rels/externalLink30.xml.rels><?xml version="1.0" encoding="UTF-8" standalone="yes"?>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 /></Relationships>
</file>

<file path=xl/externalLinks/_rels/externalLink3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 /></Relationships>
</file>

<file path=xl/externalLinks/_rels/externalLink3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 /></Relationships>
</file>

<file path=xl/externalLinks/_rels/externalLink3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 /></Relationships>
</file>

<file path=xl/externalLinks/_rels/externalLink3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 /></Relationships>
</file>

<file path=xl/externalLinks/_rels/externalLink3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 /></Relationships>
</file>

<file path=xl/externalLinks/_rels/externalLink3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 /></Relationships>
</file>

<file path=xl/externalLinks/_rels/externalLink3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 /></Relationships>
</file>

<file path=xl/externalLinks/_rels/externalLink38.xml.rels><?xml version="1.0" encoding="UTF-8" standalone="yes"?><Relationships xmlns="http://schemas.openxmlformats.org/package/2006/relationships"><Relationship Id="rId1" Type="http://schemas.microsoft.com/office/2006/relationships/xlExternalLinkPath/xlPathMissing" Target="IEIM1600a.xls" TargetMode="External" /></Relationships>
</file>

<file path=xl/externalLinks/_rels/externalLink3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I:\data\wrs\xl97\system\WRS97TAB.XLS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MSOFFICE\EXCEL\ARM\MONREV98.XLS" TargetMode="External" /></Relationships>
</file>

<file path=xl/externalLinks/_rels/externalLink40.xml.rels><?xml version="1.0" encoding="UTF-8" standalone="yes"?><Relationships xmlns="http://schemas.openxmlformats.org/package/2006/relationships"><Relationship Id="rId1" Type="http://schemas.microsoft.com/office/2006/relationships/xlExternalLinkPath/xlPathMissing" Target="Thai%20Option%20Vol%20Analysis.xls" TargetMode="External" /></Relationships>
</file>

<file path=xl/externalLinks/_rels/externalLink4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Bloomberg06\DEMF\Freddylee.xls" TargetMode="External" /></Relationships>
</file>

<file path=xl/externalLinks/_rels/externalLink4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 /></Relationships>
</file>

<file path=xl/externalLinks/_rels/externalLink4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 /></Relationships>
</file>

<file path=xl/externalLinks/_rels/externalLink4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 /></Relationships>
</file>

<file path=xl/externalLinks/_rels/externalLink4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 /></Relationships>
</file>

<file path=xl/externalLinks/_rels/externalLink46.xml.rels><?xml version="1.0" encoding="UTF-8" standalone="yes"?><Relationships xmlns="http://schemas.openxmlformats.org/package/2006/relationships"><Relationship Id="rId1" Type="http://schemas.microsoft.com/office/2006/relationships/xlExternalLinkPath/xlPathMissing" Target="Qafisc.xls" TargetMode="External" /></Relationships>
</file>

<file path=xl/externalLinks/_rels/externalLink4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 /></Relationships>
</file>

<file path=xl/externalLinks/_rels/externalLink4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 /></Relationships>
</file>

<file path=xl/externalLinks/_rels/externalLink4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OIA\VOL1\agutierr\Dia2805.xls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 /></Relationships>
</file>

<file path=xl/externalLinks/_rels/externalLink5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 /></Relationships>
</file>

<file path=xl/externalLinks/_rels/externalLink5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EF%20Pacocha.xls" TargetMode="External" /></Relationships>
</file>

<file path=xl/externalLinks/_rels/externalLink5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 /></Relationships>
</file>

<file path=xl/externalLinks/_rels/externalLink5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OIA\VOL1\msema\LIMA.xls" TargetMode="External" /></Relationships>
</file>

<file path=xl/externalLinks/_rels/externalLink5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E:\Proyecciones%20Trimestrales-alma.xls" TargetMode="External" /></Relationships>
</file>

<file path=xl/externalLinks/_rels/externalLink5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 /></Relationships>
</file>

<file path=xl/externalLinks/_rels/externalLink5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 /></Relationships>
</file>

<file path=xl/externalLinks/_rels/externalLink5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E:\Cuadros%20de%20presentaci&#243;n.xls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</v>
          </cell>
          <cell r="AM358">
            <v>8.1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53.6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2.3</v>
          </cell>
          <cell r="Z13">
            <v>19.4</v>
          </cell>
          <cell r="AA13">
            <v>26.15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</v>
          </cell>
          <cell r="U61">
            <v>44.51</v>
          </cell>
          <cell r="V61">
            <v>64.21</v>
          </cell>
          <cell r="W61">
            <v>8.19</v>
          </cell>
          <cell r="X61">
            <v>9.78</v>
          </cell>
          <cell r="Y61">
            <v>9.45</v>
          </cell>
          <cell r="Z61">
            <v>46.13</v>
          </cell>
          <cell r="AA61">
            <v>73.55</v>
          </cell>
          <cell r="AB61">
            <v>7.98</v>
          </cell>
          <cell r="AC61">
            <v>6.116</v>
          </cell>
          <cell r="AD61">
            <v>38.66</v>
          </cell>
          <cell r="AE61">
            <v>5.56</v>
          </cell>
          <cell r="AF61">
            <v>58.316</v>
          </cell>
          <cell r="AG61">
            <v>74.066</v>
          </cell>
          <cell r="AH61">
            <v>98.095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</v>
          </cell>
          <cell r="U62">
            <v>44.51</v>
          </cell>
          <cell r="V62">
            <v>64.21</v>
          </cell>
          <cell r="W62">
            <v>8.19</v>
          </cell>
          <cell r="X62">
            <v>9.78</v>
          </cell>
          <cell r="Y62">
            <v>9.45</v>
          </cell>
          <cell r="Z62">
            <v>46.13</v>
          </cell>
          <cell r="AA62">
            <v>73.55</v>
          </cell>
          <cell r="AB62">
            <v>7.98</v>
          </cell>
          <cell r="AC62">
            <v>6.116</v>
          </cell>
          <cell r="AD62">
            <v>38.66</v>
          </cell>
          <cell r="AE62">
            <v>5.56</v>
          </cell>
          <cell r="AF62">
            <v>58.316</v>
          </cell>
          <cell r="AG62">
            <v>74.066</v>
          </cell>
          <cell r="AH62">
            <v>98.095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39.34</v>
          </cell>
          <cell r="AG255">
            <v>55.938</v>
          </cell>
          <cell r="AH255">
            <v>83.715</v>
          </cell>
          <cell r="AI255">
            <v>64.623</v>
          </cell>
          <cell r="AJ255">
            <v>36.6</v>
          </cell>
          <cell r="AK255">
            <v>30.68</v>
          </cell>
        </row>
        <row r="257">
          <cell r="Q257">
            <v>14.72</v>
          </cell>
          <cell r="R257">
            <v>4.33</v>
          </cell>
          <cell r="S257">
            <v>2.61</v>
          </cell>
          <cell r="T257">
            <v>12.76</v>
          </cell>
          <cell r="U257">
            <v>3.06</v>
          </cell>
          <cell r="V257">
            <v>22.76</v>
          </cell>
          <cell r="W257">
            <v>8.19</v>
          </cell>
          <cell r="X257">
            <v>9.38</v>
          </cell>
          <cell r="Y257">
            <v>8.51</v>
          </cell>
          <cell r="Z257">
            <v>25.08</v>
          </cell>
          <cell r="AA257">
            <v>51.16</v>
          </cell>
          <cell r="AB257">
            <v>7.32</v>
          </cell>
          <cell r="AC257">
            <v>4.746</v>
          </cell>
          <cell r="AD257">
            <v>3.76</v>
          </cell>
          <cell r="AE257">
            <v>3.15</v>
          </cell>
          <cell r="AF257">
            <v>18.976</v>
          </cell>
          <cell r="AG257">
            <v>18.128</v>
          </cell>
          <cell r="AH257">
            <v>14.38</v>
          </cell>
          <cell r="AI257">
            <v>19.987</v>
          </cell>
          <cell r="AJ257">
            <v>24.73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15.5643374835901</v>
          </cell>
          <cell r="C184">
            <v>14.9440442672613</v>
          </cell>
          <cell r="D184">
            <v>7.44535959750158</v>
          </cell>
        </row>
        <row r="185">
          <cell r="A185" t="str">
            <v>5-9</v>
          </cell>
          <cell r="B185">
            <v>15.7856756006161</v>
          </cell>
          <cell r="C185">
            <v>13.1251988631046</v>
          </cell>
          <cell r="D185">
            <v>7.55123894351486</v>
          </cell>
        </row>
        <row r="186">
          <cell r="A186" t="str">
            <v>10-14</v>
          </cell>
          <cell r="B186">
            <v>12.6769921341689</v>
          </cell>
          <cell r="C186">
            <v>9.12704778864228</v>
          </cell>
          <cell r="D186">
            <v>6.0641684975733</v>
          </cell>
        </row>
        <row r="187">
          <cell r="A187" t="str">
            <v>15-19</v>
          </cell>
          <cell r="B187">
            <v>7.35292295334223</v>
          </cell>
          <cell r="C187">
            <v>6.40820479089628</v>
          </cell>
          <cell r="D187">
            <v>3.51734569737232</v>
          </cell>
        </row>
        <row r="188">
          <cell r="A188" t="str">
            <v>20-24</v>
          </cell>
          <cell r="B188">
            <v>7.69518975014633</v>
          </cell>
          <cell r="C188">
            <v>8.15906909339815</v>
          </cell>
          <cell r="D188">
            <v>3.68107251087647</v>
          </cell>
        </row>
        <row r="189">
          <cell r="A189" t="str">
            <v>25-29</v>
          </cell>
          <cell r="B189">
            <v>8.07594379404074</v>
          </cell>
          <cell r="C189">
            <v>9.08951446653886</v>
          </cell>
          <cell r="D189">
            <v>3.863210091611</v>
          </cell>
        </row>
        <row r="190">
          <cell r="A190" t="str">
            <v>30-34</v>
          </cell>
          <cell r="B190">
            <v>7.25517409283445</v>
          </cell>
          <cell r="C190">
            <v>9.05936748832222</v>
          </cell>
          <cell r="D190">
            <v>3.47058653287246</v>
          </cell>
        </row>
        <row r="191">
          <cell r="A191" t="str">
            <v>35-39</v>
          </cell>
          <cell r="B191">
            <v>7.3227818990395</v>
          </cell>
          <cell r="C191">
            <v>7.9339360055187</v>
          </cell>
          <cell r="D191">
            <v>3.50292741659626</v>
          </cell>
        </row>
        <row r="192">
          <cell r="A192" t="str">
            <v>40-44</v>
          </cell>
          <cell r="B192">
            <v>5.83941925076701</v>
          </cell>
          <cell r="C192">
            <v>6.46786372228951</v>
          </cell>
          <cell r="D192">
            <v>2.79334576292581</v>
          </cell>
        </row>
        <row r="193">
          <cell r="A193" t="str">
            <v>45-49</v>
          </cell>
          <cell r="B193">
            <v>4.6776219254849</v>
          </cell>
          <cell r="C193">
            <v>4.66158512945153</v>
          </cell>
          <cell r="D193">
            <v>2.23758816159772</v>
          </cell>
        </row>
        <row r="194">
          <cell r="A194" t="str">
            <v>50-54</v>
          </cell>
          <cell r="B194">
            <v>2.32825977142366</v>
          </cell>
          <cell r="C194">
            <v>2.98521929085751</v>
          </cell>
          <cell r="D194">
            <v>1.11374681080531</v>
          </cell>
        </row>
        <row r="195">
          <cell r="A195" t="str">
            <v>55-59</v>
          </cell>
          <cell r="B195">
            <v>1.45752225226204</v>
          </cell>
          <cell r="C195">
            <v>2.10744757366959</v>
          </cell>
          <cell r="D195">
            <v>0.697220636656884</v>
          </cell>
        </row>
        <row r="196">
          <cell r="A196" t="str">
            <v>60-64</v>
          </cell>
          <cell r="B196">
            <v>1.69496961475578</v>
          </cell>
          <cell r="C196">
            <v>2.88719147809765</v>
          </cell>
          <cell r="D196">
            <v>0.810806004560152</v>
          </cell>
        </row>
        <row r="197">
          <cell r="A197" t="str">
            <v>65-69</v>
          </cell>
          <cell r="B197">
            <v>1.201487298844</v>
          </cell>
          <cell r="C197">
            <v>1.51005612284459</v>
          </cell>
          <cell r="D197">
            <v>0.574743705034403</v>
          </cell>
        </row>
        <row r="198">
          <cell r="A198" t="str">
            <v>70-74</v>
          </cell>
          <cell r="B198">
            <v>0.623595452381872</v>
          </cell>
          <cell r="C198">
            <v>0.857985673835097</v>
          </cell>
          <cell r="D198">
            <v>0.298303245560233</v>
          </cell>
        </row>
        <row r="199">
          <cell r="A199" t="str">
            <v>75-79</v>
          </cell>
          <cell r="B199">
            <v>0.243096532284459</v>
          </cell>
          <cell r="C199">
            <v>0.362933521568124</v>
          </cell>
          <cell r="D199">
            <v>0.116287705896362</v>
          </cell>
        </row>
        <row r="200">
          <cell r="A200" t="str">
            <v>80-84</v>
          </cell>
          <cell r="B200">
            <v>0.109338770142935</v>
          </cell>
          <cell r="C200">
            <v>0.167111852642105</v>
          </cell>
          <cell r="D200">
            <v>0.0523033159953652</v>
          </cell>
        </row>
        <row r="201">
          <cell r="A201" t="str">
            <v>85-89</v>
          </cell>
          <cell r="B201">
            <v>0.0546693850714675</v>
          </cell>
          <cell r="C201">
            <v>0.0835559263210526</v>
          </cell>
          <cell r="D201">
            <v>0.0261516579976826</v>
          </cell>
        </row>
        <row r="202">
          <cell r="A202" t="str">
            <v>90-94</v>
          </cell>
          <cell r="B202">
            <v>0.0273346925357337</v>
          </cell>
          <cell r="C202">
            <v>0.0417779631605263</v>
          </cell>
          <cell r="D202">
            <v>0.0130758289988413</v>
          </cell>
        </row>
        <row r="203">
          <cell r="A203" t="str">
            <v>95+</v>
          </cell>
          <cell r="B203">
            <v>0.0136673462678669</v>
          </cell>
          <cell r="C203">
            <v>0.0208889815802632</v>
          </cell>
          <cell r="D203">
            <v>0.00653791449942065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0.557103064066844</v>
          </cell>
          <cell r="O203">
            <v>15.6804101687674</v>
          </cell>
        </row>
        <row r="204">
          <cell r="K204">
            <v>-0.147737765466305</v>
          </cell>
          <cell r="O204">
            <v>13.0698452530322</v>
          </cell>
        </row>
        <row r="205">
          <cell r="K205">
            <v>0.258923617532814</v>
          </cell>
          <cell r="O205">
            <v>14.5604395604396</v>
          </cell>
        </row>
        <row r="206">
          <cell r="K206">
            <v>0.147574248293658</v>
          </cell>
          <cell r="O206">
            <v>14.0067198656027</v>
          </cell>
        </row>
        <row r="207">
          <cell r="K207">
            <v>1.12359550561798</v>
          </cell>
          <cell r="O207">
            <v>10.3074141048825</v>
          </cell>
        </row>
        <row r="208">
          <cell r="K208">
            <v>0.601092896174849</v>
          </cell>
          <cell r="O208">
            <v>9.02092380576387</v>
          </cell>
        </row>
        <row r="209">
          <cell r="K209">
            <v>1.93735288792325</v>
          </cell>
          <cell r="O209">
            <v>7.52482811306336</v>
          </cell>
        </row>
        <row r="210">
          <cell r="K210">
            <v>0.746003552397867</v>
          </cell>
          <cell r="O210">
            <v>5.15387467556538</v>
          </cell>
        </row>
        <row r="211">
          <cell r="K211">
            <v>1.67489421720732</v>
          </cell>
          <cell r="O211">
            <v>6.40221402214014</v>
          </cell>
        </row>
        <row r="212">
          <cell r="K212">
            <v>1.07508236518119</v>
          </cell>
          <cell r="O212">
            <v>8.99401645474935</v>
          </cell>
        </row>
        <row r="213">
          <cell r="K213">
            <v>1.2523588951793</v>
          </cell>
          <cell r="O213">
            <v>9.84552391587561</v>
          </cell>
        </row>
        <row r="214">
          <cell r="K214">
            <v>0.101660454083352</v>
          </cell>
          <cell r="O214">
            <v>9.71216341689869</v>
          </cell>
        </row>
        <row r="215">
          <cell r="B215">
            <v>1988</v>
          </cell>
          <cell r="K215">
            <v>3.48679756262695</v>
          </cell>
          <cell r="O215">
            <v>12.9085872576177</v>
          </cell>
        </row>
        <row r="216">
          <cell r="K216">
            <v>6.20313565098842</v>
          </cell>
          <cell r="O216">
            <v>20.0898781894105</v>
          </cell>
        </row>
        <row r="217">
          <cell r="K217">
            <v>2.95250320924261</v>
          </cell>
          <cell r="O217">
            <v>23.3162408251784</v>
          </cell>
        </row>
        <row r="218">
          <cell r="K218">
            <v>7.29426433915212</v>
          </cell>
          <cell r="O218">
            <v>32.1162837913937</v>
          </cell>
        </row>
        <row r="219">
          <cell r="K219">
            <v>4.99709471237653</v>
          </cell>
          <cell r="O219">
            <v>37.1769456271115</v>
          </cell>
        </row>
        <row r="220">
          <cell r="K220">
            <v>2.60099612617599</v>
          </cell>
          <cell r="O220">
            <v>39.9039599044264</v>
          </cell>
        </row>
        <row r="221">
          <cell r="K221">
            <v>4.69255663430419</v>
          </cell>
          <cell r="O221">
            <v>43.6853403654829</v>
          </cell>
        </row>
        <row r="222">
          <cell r="K222">
            <v>1.2879958784132</v>
          </cell>
          <cell r="O222">
            <v>44.4583372992867</v>
          </cell>
        </row>
        <row r="223">
          <cell r="K223">
            <v>0.559511698880977</v>
          </cell>
          <cell r="O223">
            <v>42.873616653245</v>
          </cell>
        </row>
        <row r="224">
          <cell r="K224">
            <v>-2.93373798684875</v>
          </cell>
          <cell r="O224">
            <v>37.2069909250728</v>
          </cell>
        </row>
        <row r="225">
          <cell r="K225">
            <v>2.39708181344449</v>
          </cell>
          <cell r="O225">
            <v>38.7582040402235</v>
          </cell>
        </row>
        <row r="226">
          <cell r="K226">
            <v>0.254452926208648</v>
          </cell>
          <cell r="O226">
            <v>38.9700008168883</v>
          </cell>
        </row>
        <row r="227">
          <cell r="B227">
            <v>1989</v>
          </cell>
          <cell r="K227">
            <v>11.8274111675127</v>
          </cell>
          <cell r="O227">
            <v>50.1704158145876</v>
          </cell>
        </row>
        <row r="228">
          <cell r="K228">
            <v>5.76486609169313</v>
          </cell>
          <cell r="O228">
            <v>49.5507060333761</v>
          </cell>
        </row>
        <row r="229">
          <cell r="K229">
            <v>7.89699570815452</v>
          </cell>
          <cell r="O229">
            <v>56.7331670822943</v>
          </cell>
        </row>
        <row r="230">
          <cell r="K230">
            <v>7.63723150357996</v>
          </cell>
          <cell r="O230">
            <v>57.2341661824521</v>
          </cell>
        </row>
        <row r="231">
          <cell r="K231">
            <v>3.9911308203991</v>
          </cell>
          <cell r="O231">
            <v>55.7277255118982</v>
          </cell>
        </row>
        <row r="232">
          <cell r="K232">
            <v>5.65031982942432</v>
          </cell>
          <cell r="O232">
            <v>60.3559870550162</v>
          </cell>
        </row>
        <row r="233">
          <cell r="K233">
            <v>-2.4217961654894</v>
          </cell>
          <cell r="O233">
            <v>49.4590417310665</v>
          </cell>
        </row>
        <row r="234">
          <cell r="K234">
            <v>-0.792830058600491</v>
          </cell>
          <cell r="O234">
            <v>46.3886063072228</v>
          </cell>
        </row>
        <row r="235">
          <cell r="K235">
            <v>-0.416956219596942</v>
          </cell>
          <cell r="O235">
            <v>44.9671219018715</v>
          </cell>
        </row>
        <row r="236">
          <cell r="K236">
            <v>-0.523377529658064</v>
          </cell>
          <cell r="O236">
            <v>48.5669619593538</v>
          </cell>
        </row>
        <row r="237">
          <cell r="K237">
            <v>-0.420904945633127</v>
          </cell>
          <cell r="O237">
            <v>44.4783715012722</v>
          </cell>
        </row>
        <row r="238">
          <cell r="K238">
            <v>0.387460373370918</v>
          </cell>
          <cell r="O238">
            <v>44.6700507614213</v>
          </cell>
        </row>
        <row r="239">
          <cell r="B239" t="str">
            <v>1990</v>
          </cell>
          <cell r="K239">
            <v>-1.01754385964912</v>
          </cell>
          <cell r="O239">
            <v>28.0526554698139</v>
          </cell>
        </row>
        <row r="240">
          <cell r="K240">
            <v>1.02800425381069</v>
          </cell>
          <cell r="O240">
            <v>22.3175965665236</v>
          </cell>
        </row>
        <row r="241">
          <cell r="K241">
            <v>0.596491228070173</v>
          </cell>
          <cell r="O241">
            <v>14.041368337311</v>
          </cell>
        </row>
        <row r="242">
          <cell r="K242">
            <v>1.63934426229508</v>
          </cell>
          <cell r="O242">
            <v>7.68662232076864</v>
          </cell>
        </row>
        <row r="243">
          <cell r="K243">
            <v>1.71585449553877</v>
          </cell>
          <cell r="O243">
            <v>5.33049040511726</v>
          </cell>
        </row>
        <row r="244">
          <cell r="B244" t="str">
            <v/>
          </cell>
          <cell r="K244">
            <v>0.573549257759809</v>
          </cell>
          <cell r="O244">
            <v>0.269088462832157</v>
          </cell>
        </row>
        <row r="245">
          <cell r="K245">
            <v>0.63737001006372</v>
          </cell>
          <cell r="O245">
            <v>3.41261633919336</v>
          </cell>
        </row>
        <row r="246">
          <cell r="K246">
            <v>0.100000000000011</v>
          </cell>
          <cell r="O246">
            <v>4.34329395413482</v>
          </cell>
        </row>
        <row r="247">
          <cell r="K247">
            <v>-2.03130203130204</v>
          </cell>
          <cell r="O247">
            <v>2.65177948360082</v>
          </cell>
        </row>
        <row r="248">
          <cell r="K248">
            <v>-0.679809653297081</v>
          </cell>
          <cell r="O248">
            <v>2.49035426166255</v>
          </cell>
        </row>
        <row r="249">
          <cell r="K249">
            <v>-0.0684462696783017</v>
          </cell>
          <cell r="O249">
            <v>2.85311729482214</v>
          </cell>
        </row>
        <row r="250">
          <cell r="K250">
            <v>1.06164383561644</v>
          </cell>
          <cell r="O250">
            <v>3.5438596491228</v>
          </cell>
        </row>
        <row r="251">
          <cell r="B251" t="str">
            <v>1991</v>
          </cell>
          <cell r="K251">
            <v>-0.576075906472395</v>
          </cell>
          <cell r="O251">
            <v>4.00567174760722</v>
          </cell>
        </row>
        <row r="252">
          <cell r="K252">
            <v>4.1581458759373</v>
          </cell>
          <cell r="O252">
            <v>7.22807017543861</v>
          </cell>
        </row>
        <row r="253">
          <cell r="K253">
            <v>0.458115183246055</v>
          </cell>
          <cell r="O253">
            <v>7.08057202650856</v>
          </cell>
        </row>
        <row r="254">
          <cell r="K254">
            <v>3.15960912052118</v>
          </cell>
          <cell r="O254">
            <v>8.68222374742622</v>
          </cell>
        </row>
        <row r="255">
          <cell r="K255">
            <v>4.01010419955794</v>
          </cell>
          <cell r="O255">
            <v>11.1336032388664</v>
          </cell>
        </row>
        <row r="256">
          <cell r="B256" t="str">
            <v/>
          </cell>
          <cell r="K256">
            <v>2.09471766848817</v>
          </cell>
          <cell r="O256">
            <v>12.8144917812814</v>
          </cell>
        </row>
        <row r="257">
          <cell r="K257">
            <v>0.713648528099897</v>
          </cell>
          <cell r="O257">
            <v>12.9</v>
          </cell>
        </row>
        <row r="258">
          <cell r="K258">
            <v>2.00767640980219</v>
          </cell>
          <cell r="O258">
            <v>15.0516150516151</v>
          </cell>
        </row>
        <row r="259">
          <cell r="K259">
            <v>-1.15774240231549</v>
          </cell>
          <cell r="O259">
            <v>16.0774983004759</v>
          </cell>
        </row>
        <row r="260">
          <cell r="K260">
            <v>1.05417276720352</v>
          </cell>
          <cell r="O260">
            <v>18.104038329911</v>
          </cell>
        </row>
        <row r="261">
          <cell r="K261">
            <v>0.898290350622988</v>
          </cell>
          <cell r="O261">
            <v>19.2465753424657</v>
          </cell>
        </row>
        <row r="262">
          <cell r="K262">
            <v>4.27914991384264</v>
          </cell>
          <cell r="O262">
            <v>23.0430362588953</v>
          </cell>
        </row>
        <row r="263">
          <cell r="B263" t="str">
            <v>1/92</v>
          </cell>
          <cell r="K263">
            <v>4.0484714954558</v>
          </cell>
          <cell r="O263">
            <v>28.7661895023858</v>
          </cell>
          <cell r="S263">
            <v>15.0391511575125</v>
          </cell>
        </row>
        <row r="264">
          <cell r="K264">
            <v>2.14399152991001</v>
          </cell>
          <cell r="O264">
            <v>26.2761780104712</v>
          </cell>
          <cell r="S264">
            <v>16.6356405483161</v>
          </cell>
        </row>
        <row r="265">
          <cell r="K265">
            <v>5.41591085773518</v>
          </cell>
          <cell r="O265">
            <v>32.5081433224756</v>
          </cell>
          <cell r="S265">
            <v>18.7705078946631</v>
          </cell>
        </row>
        <row r="266">
          <cell r="K266">
            <v>7.42379547689282</v>
          </cell>
          <cell r="O266">
            <v>37.9854752131355</v>
          </cell>
          <cell r="S266">
            <v>21.2837649679755</v>
          </cell>
        </row>
        <row r="267">
          <cell r="K267">
            <v>4.66819221967962</v>
          </cell>
          <cell r="O267">
            <v>38.8585306618094</v>
          </cell>
          <cell r="S267">
            <v>23.7113686534217</v>
          </cell>
        </row>
        <row r="268">
          <cell r="B268" t="str">
            <v/>
          </cell>
          <cell r="K268">
            <v>9.16047223436818</v>
          </cell>
          <cell r="O268">
            <v>48.4686292001189</v>
          </cell>
          <cell r="S268">
            <v>26.8718256785539</v>
          </cell>
        </row>
        <row r="269">
          <cell r="B269" t="str">
            <v>7/92</v>
          </cell>
          <cell r="K269">
            <v>3.8654115762067</v>
          </cell>
          <cell r="O269">
            <v>53.1148509005019</v>
          </cell>
          <cell r="S269">
            <v>30.4061174308952</v>
          </cell>
        </row>
        <row r="270">
          <cell r="K270">
            <v>2.48746625530274</v>
          </cell>
          <cell r="O270">
            <v>53.8350217076701</v>
          </cell>
          <cell r="S270">
            <v>33.7978163957182</v>
          </cell>
        </row>
        <row r="271">
          <cell r="K271">
            <v>-0.489181561618068</v>
          </cell>
          <cell r="O271">
            <v>54.8755490483162</v>
          </cell>
          <cell r="S271">
            <v>37.0696472821216</v>
          </cell>
        </row>
        <row r="272">
          <cell r="K272">
            <v>-0.434864813764413</v>
          </cell>
          <cell r="O272">
            <v>52.5934511735729</v>
          </cell>
          <cell r="S272">
            <v>39.9032836752204</v>
          </cell>
        </row>
        <row r="273">
          <cell r="K273">
            <v>0.7975693125712</v>
          </cell>
          <cell r="O273">
            <v>52.441125789776</v>
          </cell>
          <cell r="S273">
            <v>42.5675848814862</v>
          </cell>
        </row>
        <row r="274">
          <cell r="K274">
            <v>1.78975131876413</v>
          </cell>
          <cell r="O274">
            <v>48.8019829248141</v>
          </cell>
          <cell r="S274">
            <v>44.5888427150233</v>
          </cell>
        </row>
        <row r="275">
          <cell r="B275" t="str">
            <v>1993</v>
          </cell>
          <cell r="K275">
            <v>4.79363316675923</v>
          </cell>
          <cell r="O275">
            <v>49.8676548438327</v>
          </cell>
          <cell r="S275">
            <v>46.2255542676762</v>
          </cell>
        </row>
        <row r="276">
          <cell r="K276">
            <v>5.28081949841046</v>
          </cell>
          <cell r="O276">
            <v>54.4700699663125</v>
          </cell>
          <cell r="S276">
            <v>48.4692396982008</v>
          </cell>
        </row>
        <row r="277">
          <cell r="K277">
            <v>6.35799362523066</v>
          </cell>
          <cell r="O277">
            <v>55.850540806293</v>
          </cell>
          <cell r="S277">
            <v>50.3353010625738</v>
          </cell>
        </row>
        <row r="278">
          <cell r="K278">
            <v>6.78233438485805</v>
          </cell>
          <cell r="O278">
            <v>54.9199084668192</v>
          </cell>
          <cell r="S278">
            <v>51.6933391500012</v>
          </cell>
        </row>
        <row r="279">
          <cell r="K279">
            <v>9.18759231905466</v>
          </cell>
          <cell r="O279">
            <v>61.6090948841277</v>
          </cell>
          <cell r="S279">
            <v>53.6479825128811</v>
          </cell>
        </row>
        <row r="280">
          <cell r="B280" t="str">
            <v/>
          </cell>
          <cell r="K280">
            <v>5.60064935064934</v>
          </cell>
          <cell r="O280">
            <v>56.3388744241939</v>
          </cell>
          <cell r="S280">
            <v>54.3120332307427</v>
          </cell>
        </row>
        <row r="281">
          <cell r="B281" t="str">
            <v>7/93</v>
          </cell>
          <cell r="K281">
            <v>3.56136305406096</v>
          </cell>
          <cell r="O281">
            <v>55.8812186656382</v>
          </cell>
          <cell r="S281">
            <v>54.5646678546268</v>
          </cell>
        </row>
        <row r="282">
          <cell r="K282">
            <v>1.95447798119743</v>
          </cell>
          <cell r="O282">
            <v>55.0705550329257</v>
          </cell>
          <cell r="S282">
            <v>54.6686085950281</v>
          </cell>
        </row>
        <row r="283">
          <cell r="K283">
            <v>1.61368599854403</v>
          </cell>
          <cell r="O283">
            <v>58.3475137076952</v>
          </cell>
          <cell r="S283">
            <v>55.0292330179245</v>
          </cell>
        </row>
        <row r="284">
          <cell r="K284">
            <v>-0.167164179104473</v>
          </cell>
          <cell r="O284">
            <v>58.7732624382833</v>
          </cell>
          <cell r="S284">
            <v>55.5518388433591</v>
          </cell>
        </row>
        <row r="285">
          <cell r="K285">
            <v>1.8538452338237</v>
          </cell>
          <cell r="O285">
            <v>60.4370761115298</v>
          </cell>
          <cell r="S285">
            <v>56.2125923396301</v>
          </cell>
        </row>
        <row r="286">
          <cell r="K286">
            <v>2.31329262564584</v>
          </cell>
          <cell r="O286">
            <v>61.2622617064594</v>
          </cell>
          <cell r="S286">
            <v>57.1565433991186</v>
          </cell>
        </row>
        <row r="287">
          <cell r="B287" t="str">
            <v>1994</v>
          </cell>
          <cell r="K287">
            <v>2.51348559623552</v>
          </cell>
          <cell r="O287">
            <v>57.7534440127164</v>
          </cell>
          <cell r="S287">
            <v>57.6779721046329</v>
          </cell>
        </row>
        <row r="288">
          <cell r="K288">
            <v>5.62024182713836</v>
          </cell>
          <cell r="O288">
            <v>58.2620365710451</v>
          </cell>
          <cell r="S288">
            <v>57.9363140320873</v>
          </cell>
        </row>
        <row r="289">
          <cell r="K289">
            <v>1.28259486962052</v>
          </cell>
          <cell r="O289">
            <v>50.7097791798107</v>
          </cell>
          <cell r="S289">
            <v>57.3499615185261</v>
          </cell>
        </row>
        <row r="290">
          <cell r="K290">
            <v>6.7817896389325</v>
          </cell>
          <cell r="O290">
            <v>50.7090103397341</v>
          </cell>
          <cell r="S290">
            <v>56.8301875368943</v>
          </cell>
        </row>
        <row r="291">
          <cell r="K291">
            <v>3.98902283642066</v>
          </cell>
          <cell r="O291">
            <v>43.5335497835498</v>
          </cell>
          <cell r="S291">
            <v>55.0860129200842</v>
          </cell>
        </row>
        <row r="292">
          <cell r="B292" t="str">
            <v/>
          </cell>
          <cell r="K292">
            <v>4.15645617342129</v>
          </cell>
          <cell r="O292">
            <v>41.5705867281578</v>
          </cell>
          <cell r="S292">
            <v>53.5272950430974</v>
          </cell>
        </row>
        <row r="293">
          <cell r="B293" t="str">
            <v>7/94</v>
          </cell>
          <cell r="K293">
            <v>7.26631074110942</v>
          </cell>
          <cell r="O293">
            <v>46.6353290450272</v>
          </cell>
          <cell r="S293">
            <v>52.6167622928843</v>
          </cell>
        </row>
        <row r="294">
          <cell r="K294">
            <v>8.65530622574657</v>
          </cell>
          <cell r="O294">
            <v>56.2727493326862</v>
          </cell>
          <cell r="S294">
            <v>52.8372225017092</v>
          </cell>
        </row>
        <row r="295">
          <cell r="K295">
            <v>4.15372670807452</v>
          </cell>
          <cell r="O295">
            <v>60.1791044776119</v>
          </cell>
          <cell r="S295">
            <v>53.2384721309035</v>
          </cell>
        </row>
        <row r="296">
          <cell r="K296">
            <v>2.50465896384644</v>
          </cell>
          <cell r="O296">
            <v>64.4659729697404</v>
          </cell>
          <cell r="S296">
            <v>54.0117557105993</v>
          </cell>
        </row>
        <row r="297">
          <cell r="K297">
            <v>6.16682423096504</v>
          </cell>
          <cell r="O297">
            <v>71.4302489431658</v>
          </cell>
          <cell r="S297">
            <v>55.3260769513991</v>
          </cell>
        </row>
        <row r="298">
          <cell r="K298">
            <v>5.49352695390093</v>
          </cell>
          <cell r="O298">
            <v>76.7588660622059</v>
          </cell>
          <cell r="S298">
            <v>57.0404114295848</v>
          </cell>
        </row>
        <row r="299">
          <cell r="B299" t="str">
            <v>1995</v>
          </cell>
          <cell r="K299">
            <v>3.83741315498995</v>
          </cell>
          <cell r="O299">
            <v>79.0416480071653</v>
          </cell>
          <cell r="S299">
            <v>59.0991742608993</v>
          </cell>
        </row>
        <row r="300">
          <cell r="K300">
            <v>4.58979489744871</v>
          </cell>
          <cell r="O300">
            <v>77.2948908204367</v>
          </cell>
          <cell r="S300">
            <v>60.9209508585572</v>
          </cell>
        </row>
        <row r="301">
          <cell r="K301">
            <v>3.56929331579576</v>
          </cell>
          <cell r="O301">
            <v>81.2977498691784</v>
          </cell>
          <cell r="S301">
            <v>63.5106807746057</v>
          </cell>
        </row>
        <row r="302">
          <cell r="K302">
            <v>8.98227789643826</v>
          </cell>
          <cell r="O302">
            <v>85.0338135842399</v>
          </cell>
          <cell r="S302">
            <v>66.4665630760619</v>
          </cell>
        </row>
        <row r="303">
          <cell r="K303">
            <v>6.16028391334287</v>
          </cell>
          <cell r="O303">
            <v>88.8972667295005</v>
          </cell>
          <cell r="S303">
            <v>70.2810981831117</v>
          </cell>
        </row>
        <row r="304">
          <cell r="B304" t="str">
            <v/>
          </cell>
          <cell r="K304">
            <v>4.52549645743938</v>
          </cell>
          <cell r="O304">
            <v>89.5665550628903</v>
          </cell>
          <cell r="S304">
            <v>74.2532432137796</v>
          </cell>
        </row>
        <row r="305">
          <cell r="B305" t="str">
            <v>7/95</v>
          </cell>
          <cell r="O305">
            <v>82.5797199257635</v>
          </cell>
          <cell r="S305">
            <v>77.0813203801627</v>
          </cell>
        </row>
        <row r="306">
          <cell r="O306">
            <v>73.9596273291925</v>
          </cell>
          <cell r="S306">
            <v>78.1894601802775</v>
          </cell>
        </row>
        <row r="307">
          <cell r="O307">
            <v>69.877003354454</v>
          </cell>
          <cell r="S307">
            <v>78.5078203426055</v>
          </cell>
        </row>
        <row r="308">
          <cell r="O308">
            <v>61.6318813177223</v>
          </cell>
          <cell r="S308">
            <v>77.6184122748499</v>
          </cell>
        </row>
        <row r="309">
          <cell r="O309">
            <v>54.3050893896842</v>
          </cell>
          <cell r="S309">
            <v>75.4876034282243</v>
          </cell>
        </row>
        <row r="310">
          <cell r="O310">
            <v>51.5875592493994</v>
          </cell>
          <cell r="S310">
            <v>72.8115185093694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</v>
          </cell>
          <cell r="P24">
            <v>2.85914232810211</v>
          </cell>
          <cell r="Q24">
            <v>2.9235356921452</v>
          </cell>
          <cell r="R24">
            <v>3.09235160587059</v>
          </cell>
          <cell r="S24">
            <v>3.13775999827477</v>
          </cell>
          <cell r="T24">
            <v>3.15670175438596</v>
          </cell>
          <cell r="U24">
            <v>3.33765064786668</v>
          </cell>
          <cell r="V24">
            <v>3.29361004444061</v>
          </cell>
          <cell r="W24">
            <v>3.27935918071925</v>
          </cell>
          <cell r="X24">
            <v>3.38209339052863</v>
          </cell>
          <cell r="Y24">
            <v>3.38507892035247</v>
          </cell>
          <cell r="Z24">
            <v>3.39725552799618</v>
          </cell>
          <cell r="AA24">
            <v>3.38204254693996</v>
          </cell>
          <cell r="AB24">
            <v>3.39709024390198</v>
          </cell>
          <cell r="AC24">
            <v>3.39457429444011</v>
          </cell>
          <cell r="AD24">
            <v>3.35442905889547</v>
          </cell>
          <cell r="AE24">
            <v>3.31400147151964</v>
          </cell>
          <cell r="AF24">
            <v>3.32750126031476</v>
          </cell>
          <cell r="AG24">
            <v>4.16498274202941</v>
          </cell>
          <cell r="AH24">
            <v>4.16845829309985</v>
          </cell>
          <cell r="AI24">
            <v>4.18434601452567</v>
          </cell>
          <cell r="AJ24">
            <v>4.18833509781077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18.9</v>
          </cell>
          <cell r="O31">
            <v>19.3623397709793</v>
          </cell>
          <cell r="P31">
            <v>19.4313675643355</v>
          </cell>
          <cell r="Q31">
            <v>19.2772744889061</v>
          </cell>
          <cell r="R31">
            <v>19.9419677024338</v>
          </cell>
          <cell r="S31">
            <v>20.2628862237741</v>
          </cell>
          <cell r="T31">
            <v>20.774264198521</v>
          </cell>
          <cell r="U31">
            <v>20.4638351847319</v>
          </cell>
          <cell r="V31">
            <v>20.8071197652356</v>
          </cell>
          <cell r="W31">
            <v>20.6283563125544</v>
          </cell>
          <cell r="X31">
            <v>20.7711358262619</v>
          </cell>
          <cell r="Y31">
            <v>20.7016274992106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</v>
          </cell>
          <cell r="AD31">
            <v>21.4268082057798</v>
          </cell>
          <cell r="AE31">
            <v>21.4417501457997</v>
          </cell>
          <cell r="AF31">
            <v>21.703939616709</v>
          </cell>
          <cell r="AG31">
            <v>21.9695540908061</v>
          </cell>
          <cell r="AH31">
            <v>21.9641346939721</v>
          </cell>
          <cell r="AI31">
            <v>21.0762689869592</v>
          </cell>
          <cell r="AJ31">
            <v>20.9765685055852</v>
          </cell>
        </row>
        <row r="36">
          <cell r="C36">
            <v>2.4389642737124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2.02301287883313</v>
          </cell>
          <cell r="H36">
            <v>2.04835682672412</v>
          </cell>
          <cell r="I36">
            <v>2.225570753483</v>
          </cell>
          <cell r="J36">
            <v>2.11168778413769</v>
          </cell>
          <cell r="K36">
            <v>2.17652196558001</v>
          </cell>
          <cell r="L36">
            <v>2.13228675677307</v>
          </cell>
          <cell r="M36">
            <v>2.0472252509523</v>
          </cell>
          <cell r="N36">
            <v>2.19553170014417</v>
          </cell>
          <cell r="O36">
            <v>2.32925514924161</v>
          </cell>
          <cell r="P36">
            <v>2.67489680492746</v>
          </cell>
          <cell r="Q36">
            <v>2.77491916793638</v>
          </cell>
          <cell r="R36">
            <v>3.16340660961809</v>
          </cell>
          <cell r="S36">
            <v>3.64049163972591</v>
          </cell>
          <cell r="T36">
            <v>3.66898729669457</v>
          </cell>
          <cell r="U36">
            <v>3.95217056185216</v>
          </cell>
          <cell r="V36">
            <v>3.91861631039227</v>
          </cell>
          <cell r="W36">
            <v>4.07590933076064</v>
          </cell>
          <cell r="X36">
            <v>4.18648566628256</v>
          </cell>
          <cell r="Y36">
            <v>4.19095468843915</v>
          </cell>
          <cell r="Z36">
            <v>4.13461474598248</v>
          </cell>
          <cell r="AA36">
            <v>4.08152220076163</v>
          </cell>
          <cell r="AB36">
            <v>4.1726319411751</v>
          </cell>
          <cell r="AC36">
            <v>4.18824617883053</v>
          </cell>
          <cell r="AD36">
            <v>4.02436547500495</v>
          </cell>
          <cell r="AE36">
            <v>4.49356294948485</v>
          </cell>
          <cell r="AF36">
            <v>4.52941562379975</v>
          </cell>
          <cell r="AG36">
            <v>4.8200579734128</v>
          </cell>
          <cell r="AH36">
            <v>4.81336094878101</v>
          </cell>
          <cell r="AI36">
            <v>4.95599744864698</v>
          </cell>
          <cell r="AJ36">
            <v>5.21006934575134</v>
          </cell>
        </row>
        <row r="38">
          <cell r="C38">
            <v>19.5710357262876</v>
          </cell>
          <cell r="D38">
            <v>19.5010933333267</v>
          </cell>
          <cell r="E38">
            <v>19.3665122407218</v>
          </cell>
          <cell r="F38">
            <v>19.6568860454666</v>
          </cell>
          <cell r="G38">
            <v>18.0469871211669</v>
          </cell>
          <cell r="H38">
            <v>17.4816431732759</v>
          </cell>
          <cell r="I38">
            <v>17.314429246517</v>
          </cell>
          <cell r="J38">
            <v>17.1383122158623</v>
          </cell>
          <cell r="K38">
            <v>17.14347803442</v>
          </cell>
          <cell r="L38">
            <v>16.9877132432269</v>
          </cell>
          <cell r="M38">
            <v>16.9727747490477</v>
          </cell>
          <cell r="N38">
            <v>16.7044682998558</v>
          </cell>
          <cell r="O38">
            <v>17.0330846217377</v>
          </cell>
          <cell r="P38">
            <v>16.756470759408</v>
          </cell>
          <cell r="Q38">
            <v>16.5023553209697</v>
          </cell>
          <cell r="R38">
            <v>16.7785610928157</v>
          </cell>
          <cell r="S38">
            <v>16.6223945840482</v>
          </cell>
          <cell r="T38">
            <v>17.1052769018264</v>
          </cell>
          <cell r="U38">
            <v>16.5116646228797</v>
          </cell>
          <cell r="V38">
            <v>16.8885034548433</v>
          </cell>
          <cell r="W38">
            <v>16.5524469817938</v>
          </cell>
          <cell r="X38">
            <v>16.5846501599793</v>
          </cell>
          <cell r="Y38">
            <v>16.5106728107714</v>
          </cell>
          <cell r="Z38">
            <v>17.0343964059991</v>
          </cell>
          <cell r="AA38">
            <v>17.0755740010727</v>
          </cell>
          <cell r="AB38">
            <v>17.1099161053846</v>
          </cell>
          <cell r="AC38">
            <v>17.1499157422333</v>
          </cell>
          <cell r="AD38">
            <v>17.4024427307749</v>
          </cell>
          <cell r="AE38">
            <v>16.9481871963148</v>
          </cell>
          <cell r="AF38">
            <v>17.1745239929093</v>
          </cell>
          <cell r="AG38">
            <v>17.1494961173933</v>
          </cell>
          <cell r="AH38">
            <v>17.1507737451911</v>
          </cell>
          <cell r="AI38">
            <v>16.1202715383122</v>
          </cell>
          <cell r="AJ38">
            <v>15.7664991598339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404662.403</v>
          </cell>
          <cell r="D10">
            <v>523806.382</v>
          </cell>
          <cell r="E10">
            <v>537249.145</v>
          </cell>
          <cell r="F10">
            <v>593010.723</v>
          </cell>
          <cell r="G10">
            <v>683804.59</v>
          </cell>
          <cell r="H10">
            <v>698977.864</v>
          </cell>
        </row>
        <row r="11">
          <cell r="B11" t="e">
            <v>#REF!</v>
          </cell>
          <cell r="C11">
            <v>391739.316</v>
          </cell>
          <cell r="D11">
            <v>518181.902</v>
          </cell>
          <cell r="E11">
            <v>445168.932</v>
          </cell>
          <cell r="F11">
            <v>514211.179</v>
          </cell>
          <cell r="G11">
            <v>485224.164</v>
          </cell>
          <cell r="H11">
            <v>509958.118</v>
          </cell>
        </row>
        <row r="12">
          <cell r="B12" t="e">
            <v>#REF!</v>
          </cell>
          <cell r="C12">
            <v>27079.473</v>
          </cell>
          <cell r="D12">
            <v>37403.345</v>
          </cell>
          <cell r="E12">
            <v>43656.776</v>
          </cell>
          <cell r="F12">
            <v>43717.539</v>
          </cell>
          <cell r="G12">
            <v>44942.111</v>
          </cell>
          <cell r="H12">
            <v>43431.339</v>
          </cell>
        </row>
        <row r="13">
          <cell r="B13" t="e">
            <v>#REF!</v>
          </cell>
          <cell r="C13">
            <v>935274.534</v>
          </cell>
          <cell r="D13">
            <v>1004448.947</v>
          </cell>
          <cell r="E13">
            <v>981568.353</v>
          </cell>
          <cell r="F13">
            <v>986132.471</v>
          </cell>
          <cell r="G13">
            <v>978984.554</v>
          </cell>
          <cell r="H13">
            <v>944072.073</v>
          </cell>
        </row>
        <row r="17">
          <cell r="B17" t="e">
            <v>#REF!</v>
          </cell>
          <cell r="C17">
            <v>9.81243734241388</v>
          </cell>
          <cell r="D17">
            <v>9.51438489218848</v>
          </cell>
          <cell r="E17">
            <v>9.91145970643743</v>
          </cell>
          <cell r="F17">
            <v>11.1145197928316</v>
          </cell>
          <cell r="G17">
            <v>11.3219168003072</v>
          </cell>
          <cell r="H17">
            <v>11.9532464126053</v>
          </cell>
        </row>
      </sheetData>
      <sheetData sheetId="1"/>
      <sheetData sheetId="2">
        <row r="8">
          <cell r="I8">
            <v>42.4014240689538</v>
          </cell>
          <cell r="J8">
            <v>41.553361110567</v>
          </cell>
          <cell r="K8">
            <v>40.7596227603056</v>
          </cell>
        </row>
        <row r="9">
          <cell r="I9">
            <v>23.8816567143859</v>
          </cell>
          <cell r="J9">
            <v>23.1167585889762</v>
          </cell>
          <cell r="K9">
            <v>22.5896875401826</v>
          </cell>
        </row>
        <row r="10">
          <cell r="I10">
            <v>33.7169192166603</v>
          </cell>
          <cell r="J10">
            <v>35.3298803004568</v>
          </cell>
          <cell r="K10">
            <v>36.6506896995118</v>
          </cell>
        </row>
        <row r="57">
          <cell r="A57" t="str">
            <v>zemědělství</v>
          </cell>
          <cell r="E57">
            <v>0.0301153269498527</v>
          </cell>
        </row>
        <row r="58">
          <cell r="A58" t="str">
            <v>zprac. průmysl</v>
          </cell>
          <cell r="E58">
            <v>0.310227534064147</v>
          </cell>
        </row>
        <row r="59">
          <cell r="A59" t="str">
            <v>stavebnictví</v>
          </cell>
          <cell r="E59">
            <v>0.0306724404423392</v>
          </cell>
        </row>
        <row r="60">
          <cell r="A60" t="str">
            <v>peněž. a pojišťovnictví</v>
          </cell>
          <cell r="E60">
            <v>0.0582098918397581</v>
          </cell>
        </row>
        <row r="61">
          <cell r="A61" t="str">
            <v>doprava a cest. ruch</v>
          </cell>
          <cell r="E61">
            <v>0.0295885204313574</v>
          </cell>
        </row>
        <row r="62">
          <cell r="A62" t="str">
            <v>obchod a pohostinství</v>
          </cell>
          <cell r="E62">
            <v>0.226123898475203</v>
          </cell>
        </row>
        <row r="63">
          <cell r="A63" t="str">
            <v>ostatní</v>
          </cell>
          <cell r="E63">
            <v>0.315062387797343</v>
          </cell>
        </row>
      </sheetData>
      <sheetData sheetId="3">
        <row r="33">
          <cell r="E33">
            <v>0.049989868109213</v>
          </cell>
        </row>
        <row r="58">
          <cell r="A58" t="str">
            <v>zemědělství</v>
          </cell>
          <cell r="E58">
            <v>0.00868875712536232</v>
          </cell>
        </row>
        <row r="59">
          <cell r="A59" t="str">
            <v>zprac. průmysl</v>
          </cell>
          <cell r="E59">
            <v>0.0651304370809582</v>
          </cell>
        </row>
        <row r="60">
          <cell r="A60" t="str">
            <v>stavebnictví</v>
          </cell>
          <cell r="E60">
            <v>0.0192030166603526</v>
          </cell>
        </row>
        <row r="61">
          <cell r="A61" t="str">
            <v>peněž. a pojišťovnictví</v>
          </cell>
          <cell r="E61">
            <v>0.0631807088799415</v>
          </cell>
        </row>
        <row r="62">
          <cell r="A62" t="str">
            <v>doprava a cest. ruch</v>
          </cell>
          <cell r="E62">
            <v>0.0103345286027682</v>
          </cell>
        </row>
        <row r="63">
          <cell r="A63" t="str">
            <v>obchod a pohostinství</v>
          </cell>
          <cell r="E63">
            <v>0.0672995427433636</v>
          </cell>
        </row>
        <row r="64">
          <cell r="A64" t="str">
            <v>ostatní</v>
          </cell>
          <cell r="E64">
            <v>0.766163008907254</v>
          </cell>
        </row>
        <row r="87">
          <cell r="C87">
            <v>0.377917259420796</v>
          </cell>
          <cell r="E87">
            <v>0.338050095592187</v>
          </cell>
        </row>
        <row r="88">
          <cell r="C88">
            <v>0.381406014631615</v>
          </cell>
          <cell r="E88">
            <v>0.464276715152903</v>
          </cell>
        </row>
        <row r="89">
          <cell r="C89">
            <v>0.176042191238001</v>
          </cell>
          <cell r="E89">
            <v>0.113231368333877</v>
          </cell>
        </row>
        <row r="90">
          <cell r="C90">
            <v>0.0646345347095881</v>
          </cell>
          <cell r="E90">
            <v>0.0844418209210329</v>
          </cell>
        </row>
        <row r="111">
          <cell r="B111">
            <v>38.075393398468</v>
          </cell>
          <cell r="C111">
            <v>33.7144587477951</v>
          </cell>
          <cell r="D111">
            <v>30.6596478256933</v>
          </cell>
          <cell r="E111">
            <v>31.1506457057082</v>
          </cell>
          <cell r="F111">
            <v>29.7485601934974</v>
          </cell>
          <cell r="G111">
            <v>32.0430629881042</v>
          </cell>
        </row>
        <row r="112">
          <cell r="B112">
            <v>37.6179261797286</v>
          </cell>
          <cell r="C112">
            <v>46.4528521472963</v>
          </cell>
          <cell r="D112">
            <v>49.4669855448592</v>
          </cell>
          <cell r="E112">
            <v>49.5726548898288</v>
          </cell>
          <cell r="F112">
            <v>51.442432688663</v>
          </cell>
          <cell r="G112">
            <v>49.1357858805837</v>
          </cell>
        </row>
        <row r="113">
          <cell r="B113">
            <v>17.5338315680389</v>
          </cell>
          <cell r="C113">
            <v>11.2589178056954</v>
          </cell>
          <cell r="D113">
            <v>10.710648218004</v>
          </cell>
          <cell r="E113">
            <v>9.95393720066513</v>
          </cell>
          <cell r="F113">
            <v>9.47597958928201</v>
          </cell>
          <cell r="G113">
            <v>9.29184140872026</v>
          </cell>
        </row>
        <row r="114">
          <cell r="B114">
            <v>6.77284885376453</v>
          </cell>
          <cell r="C114">
            <v>8.57377129921325</v>
          </cell>
          <cell r="D114">
            <v>9.1627184114434</v>
          </cell>
          <cell r="E114">
            <v>9.32276220379789</v>
          </cell>
          <cell r="F114">
            <v>9.33302752855758</v>
          </cell>
          <cell r="G114">
            <v>9.52930972259188</v>
          </cell>
        </row>
        <row r="154">
          <cell r="B154">
            <v>5.98706446597122</v>
          </cell>
          <cell r="C154">
            <v>6.46345347095881</v>
          </cell>
          <cell r="D154">
            <v>6.45879732739421</v>
          </cell>
          <cell r="E154">
            <v>7.23025583982202</v>
          </cell>
          <cell r="F154">
            <v>7.65027322404372</v>
          </cell>
          <cell r="G154">
            <v>8.38509316770186</v>
          </cell>
        </row>
        <row r="155">
          <cell r="B155">
            <v>22.0704641072997</v>
          </cell>
          <cell r="C155">
            <v>17.6042191238001</v>
          </cell>
          <cell r="D155">
            <v>16.1469933184855</v>
          </cell>
          <cell r="E155">
            <v>14.12680756396</v>
          </cell>
          <cell r="F155">
            <v>13.4426229508197</v>
          </cell>
          <cell r="G155">
            <v>13.2505175983437</v>
          </cell>
        </row>
        <row r="156">
          <cell r="B156">
            <v>41.0267640968364</v>
          </cell>
          <cell r="C156">
            <v>37.7917259420796</v>
          </cell>
          <cell r="D156">
            <v>34.5211581291759</v>
          </cell>
          <cell r="E156">
            <v>30.9232480533927</v>
          </cell>
          <cell r="F156">
            <v>31.5846994535519</v>
          </cell>
          <cell r="G156">
            <v>32.5051759834368</v>
          </cell>
        </row>
        <row r="157">
          <cell r="B157">
            <v>30.9157073298926</v>
          </cell>
          <cell r="C157">
            <v>38.1406014631615</v>
          </cell>
          <cell r="D157">
            <v>42.8730512249443</v>
          </cell>
          <cell r="E157">
            <v>47.7196885428254</v>
          </cell>
          <cell r="F157">
            <v>47.3224043715847</v>
          </cell>
          <cell r="G157">
            <v>45.8592132505176</v>
          </cell>
        </row>
      </sheetData>
      <sheetData sheetId="4"/>
      <sheetData sheetId="5">
        <row r="18">
          <cell r="B18" t="e">
            <v>#REF!</v>
          </cell>
          <cell r="C18">
            <v>19.9205722198362</v>
          </cell>
          <cell r="D18">
            <v>15.3535010228435</v>
          </cell>
          <cell r="E18">
            <v>16.6152238320134</v>
          </cell>
          <cell r="F18">
            <v>17.6296830268743</v>
          </cell>
          <cell r="G18">
            <v>18.4329355662886</v>
          </cell>
          <cell r="H18">
            <v>21.1654724719769</v>
          </cell>
          <cell r="I18">
            <v>21.5443278509832</v>
          </cell>
        </row>
        <row r="58">
          <cell r="B58">
            <v>65492.341</v>
          </cell>
          <cell r="C58">
            <v>156411.798</v>
          </cell>
          <cell r="D58">
            <v>136128.17</v>
          </cell>
          <cell r="F58">
            <v>216957.346</v>
          </cell>
          <cell r="G58">
            <v>243820.748</v>
          </cell>
          <cell r="H58">
            <v>286758.653</v>
          </cell>
          <cell r="I58">
            <v>271496.525</v>
          </cell>
        </row>
        <row r="59">
          <cell r="B59">
            <v>69433.188</v>
          </cell>
          <cell r="C59">
            <v>152317.098</v>
          </cell>
          <cell r="D59">
            <v>112149.577</v>
          </cell>
          <cell r="F59">
            <v>134682.928</v>
          </cell>
          <cell r="G59">
            <v>152909.81</v>
          </cell>
          <cell r="H59">
            <v>192992.561</v>
          </cell>
          <cell r="I59">
            <v>215925.904</v>
          </cell>
        </row>
        <row r="60">
          <cell r="B60">
            <v>13181.809</v>
          </cell>
          <cell r="C60">
            <v>11234.175</v>
          </cell>
          <cell r="D60">
            <v>19511.515</v>
          </cell>
          <cell r="F60">
            <v>7831.599</v>
          </cell>
          <cell r="G60">
            <v>12784.821</v>
          </cell>
          <cell r="H60">
            <v>9103.909</v>
          </cell>
          <cell r="I60">
            <v>11249.926</v>
          </cell>
        </row>
        <row r="61">
          <cell r="B61">
            <v>19016.608</v>
          </cell>
          <cell r="C61">
            <v>20892.938</v>
          </cell>
          <cell r="D61">
            <v>25583.199</v>
          </cell>
          <cell r="F61">
            <v>24781.136</v>
          </cell>
          <cell r="G61">
            <v>27814.476</v>
          </cell>
          <cell r="H61">
            <v>25171.865</v>
          </cell>
          <cell r="I61">
            <v>27168.935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</v>
          </cell>
          <cell r="D79">
            <v>66828.602</v>
          </cell>
          <cell r="E79">
            <v>71971.722</v>
          </cell>
          <cell r="F79">
            <v>74857.922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40296.812</v>
          </cell>
          <cell r="E80">
            <v>34997.008</v>
          </cell>
          <cell r="F80">
            <v>43877.434</v>
          </cell>
          <cell r="G80">
            <v>43514.818</v>
          </cell>
        </row>
        <row r="81">
          <cell r="A81" t="str">
            <v>rezervní a kap. fondy</v>
          </cell>
          <cell r="B81">
            <v>72537.153</v>
          </cell>
          <cell r="D81">
            <v>91798.32</v>
          </cell>
          <cell r="E81">
            <v>91034.15</v>
          </cell>
          <cell r="F81">
            <v>87766.801</v>
          </cell>
          <cell r="G81">
            <v>107432.134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</v>
          </cell>
          <cell r="F82">
            <v>12835.997</v>
          </cell>
          <cell r="G82">
            <v>15096.669</v>
          </cell>
        </row>
        <row r="137">
          <cell r="B137">
            <v>29.7108075428788</v>
          </cell>
          <cell r="D137">
            <v>31.6062860074389</v>
          </cell>
          <cell r="E137">
            <v>33.6725335336513</v>
          </cell>
          <cell r="F137">
            <v>34.1290015598472</v>
          </cell>
          <cell r="G137">
            <v>31.5937667839627</v>
          </cell>
        </row>
        <row r="138">
          <cell r="B138">
            <v>22.4575952330772</v>
          </cell>
          <cell r="D138">
            <v>19.0581955501628</v>
          </cell>
          <cell r="E138">
            <v>16.3736241500164</v>
          </cell>
          <cell r="F138">
            <v>20.0044694458402</v>
          </cell>
          <cell r="G138">
            <v>17.9271252369365</v>
          </cell>
        </row>
        <row r="139">
          <cell r="B139">
            <v>40.2745979223921</v>
          </cell>
          <cell r="D139">
            <v>43.4156015551904</v>
          </cell>
          <cell r="E139">
            <v>42.5910396944851</v>
          </cell>
          <cell r="F139">
            <v>40.0143793496137</v>
          </cell>
          <cell r="G139">
            <v>44.2596202674993</v>
          </cell>
        </row>
        <row r="140">
          <cell r="B140">
            <v>7.55699930165193</v>
          </cell>
          <cell r="D140">
            <v>5.91991688720785</v>
          </cell>
          <cell r="E140">
            <v>7.3628026218472</v>
          </cell>
          <cell r="F140">
            <v>5.85214964469884</v>
          </cell>
          <cell r="G140">
            <v>6.21948771160152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</v>
          </cell>
          <cell r="C146">
            <v>58.377902</v>
          </cell>
        </row>
        <row r="147">
          <cell r="B147">
            <v>35873.734</v>
          </cell>
          <cell r="C147">
            <v>35.873734</v>
          </cell>
        </row>
        <row r="148">
          <cell r="B148">
            <v>82375.725</v>
          </cell>
          <cell r="C148">
            <v>82.375725</v>
          </cell>
        </row>
        <row r="149">
          <cell r="B149">
            <v>16297.644</v>
          </cell>
          <cell r="C149">
            <v>16.297644</v>
          </cell>
        </row>
        <row r="172">
          <cell r="B172">
            <v>67509.37</v>
          </cell>
          <cell r="C172">
            <v>67.50937</v>
          </cell>
        </row>
        <row r="173">
          <cell r="B173">
            <v>447358.75</v>
          </cell>
          <cell r="C173">
            <v>447.35875</v>
          </cell>
        </row>
        <row r="174">
          <cell r="B174">
            <v>952877.389</v>
          </cell>
          <cell r="C174">
            <v>952.877389</v>
          </cell>
        </row>
        <row r="175">
          <cell r="B175">
            <v>62939.8</v>
          </cell>
          <cell r="C175">
            <v>62.9398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13.348484</v>
          </cell>
        </row>
        <row r="26">
          <cell r="B26">
            <v>24062607</v>
          </cell>
          <cell r="C26">
            <v>52988707</v>
          </cell>
          <cell r="D26">
            <v>154.443633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</v>
          </cell>
          <cell r="E27">
            <v>6.262573</v>
          </cell>
        </row>
        <row r="28">
          <cell r="B28">
            <v>9621785</v>
          </cell>
          <cell r="C28">
            <v>23561403</v>
          </cell>
          <cell r="D28">
            <v>33.096073</v>
          </cell>
          <cell r="E28">
            <v>45.609445</v>
          </cell>
        </row>
        <row r="29">
          <cell r="B29">
            <v>66050452</v>
          </cell>
          <cell r="C29">
            <v>73326579</v>
          </cell>
          <cell r="D29">
            <v>92.472695</v>
          </cell>
        </row>
      </sheetData>
      <sheetData sheetId="11"/>
      <sheetData sheetId="12">
        <row r="59">
          <cell r="B59">
            <v>7109.933</v>
          </cell>
          <cell r="C59">
            <v>8779.207</v>
          </cell>
          <cell r="D59">
            <v>10827.196</v>
          </cell>
          <cell r="E59">
            <v>12367.823</v>
          </cell>
          <cell r="F59">
            <v>11852.112</v>
          </cell>
          <cell r="G59">
            <v>12849.692</v>
          </cell>
          <cell r="H59">
            <v>12705.0613333333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>31. 12. 98 </v>
          </cell>
        </row>
        <row r="88">
          <cell r="B88">
            <v>1172.5241806007</v>
          </cell>
          <cell r="C88">
            <v>1188.7855652272</v>
          </cell>
          <cell r="D88">
            <v>1290.74677292007</v>
          </cell>
          <cell r="E88">
            <v>1702.05577033493</v>
          </cell>
          <cell r="F88">
            <v>1818.87404068468</v>
          </cell>
          <cell r="G88">
            <v>1825.15624826257</v>
          </cell>
          <cell r="H88">
            <v>1872.7497572192</v>
          </cell>
          <cell r="I88">
            <v>1837.74106665648</v>
          </cell>
        </row>
        <row r="89">
          <cell r="B89">
            <v>139.208462231272</v>
          </cell>
          <cell r="C89">
            <v>165.050610065613</v>
          </cell>
          <cell r="D89">
            <v>198.806411927802</v>
          </cell>
          <cell r="E89">
            <v>236.704746411483</v>
          </cell>
          <cell r="F89">
            <v>230.276710252773</v>
          </cell>
          <cell r="G89">
            <v>238.138067792213</v>
          </cell>
          <cell r="H89">
            <v>238.803475994461</v>
          </cell>
          <cell r="I89">
            <v>254.9859318928</v>
          </cell>
        </row>
      </sheetData>
      <sheetData sheetId="13"/>
      <sheetData sheetId="14">
        <row r="19">
          <cell r="B19" t="str">
            <v>X</v>
          </cell>
          <cell r="C19">
            <v>0.295146144251163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</v>
          </cell>
          <cell r="D102">
            <v>269896.396</v>
          </cell>
          <cell r="E102">
            <v>213342.143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179221.525</v>
          </cell>
          <cell r="I103">
            <v>178570.708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38.364352</v>
          </cell>
          <cell r="D4">
            <v>51.293901</v>
          </cell>
        </row>
        <row r="5">
          <cell r="C5">
            <v>90.570192</v>
          </cell>
          <cell r="D5">
            <v>161.532003</v>
          </cell>
        </row>
        <row r="6">
          <cell r="C6">
            <v>98.258785</v>
          </cell>
          <cell r="D6">
            <v>97.239908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</v>
          </cell>
        </row>
      </sheetData>
      <sheetData sheetId="1"/>
      <sheetData sheetId="2"/>
      <sheetData sheetId="3">
        <row r="5">
          <cell r="C5">
            <v>78.9523793037788</v>
          </cell>
          <cell r="D5">
            <v>76.9698187113946</v>
          </cell>
          <cell r="E5">
            <v>75.6385550611401</v>
          </cell>
          <cell r="F5">
            <v>76.7585461655889</v>
          </cell>
          <cell r="G5">
            <v>75.8912355352602</v>
          </cell>
          <cell r="H5">
            <v>75.7076172660361</v>
          </cell>
          <cell r="I5">
            <v>75.6385550611401</v>
          </cell>
        </row>
        <row r="6">
          <cell r="C6">
            <v>6.0239921064931</v>
          </cell>
          <cell r="D6">
            <v>8.06843100821909</v>
          </cell>
          <cell r="E6">
            <v>8.24428015836866</v>
          </cell>
          <cell r="F6">
            <v>8.15251882471999</v>
          </cell>
          <cell r="G6">
            <v>8.5828446889108</v>
          </cell>
          <cell r="H6">
            <v>8.34629976048532</v>
          </cell>
          <cell r="I6">
            <v>8.24428015836866</v>
          </cell>
        </row>
        <row r="9">
          <cell r="C9">
            <v>2.32650729630078</v>
          </cell>
          <cell r="D9">
            <v>2.78879793769564</v>
          </cell>
          <cell r="E9">
            <v>3.37058967800708</v>
          </cell>
        </row>
        <row r="10">
          <cell r="C10">
            <v>7.72213470892693</v>
          </cell>
          <cell r="D10">
            <v>6.77446893988852</v>
          </cell>
          <cell r="E10">
            <v>6.16131179706387</v>
          </cell>
          <cell r="F10">
            <v>6.29148728152176</v>
          </cell>
          <cell r="G10">
            <v>6.20275716534344</v>
          </cell>
          <cell r="H10">
            <v>6.17318484588891</v>
          </cell>
          <cell r="I10">
            <v>6.16131179706387</v>
          </cell>
        </row>
      </sheetData>
      <sheetData sheetId="4"/>
      <sheetData sheetId="5">
        <row r="5">
          <cell r="D5">
            <v>0.124983937767093</v>
          </cell>
          <cell r="F5">
            <v>0.0921338191098125</v>
          </cell>
        </row>
        <row r="6">
          <cell r="F6">
            <v>0.0874866020764693</v>
          </cell>
        </row>
        <row r="7">
          <cell r="F7">
            <v>0.0904520578019054</v>
          </cell>
        </row>
        <row r="8">
          <cell r="F8">
            <v>0.703658478209972</v>
          </cell>
        </row>
        <row r="9">
          <cell r="F9">
            <v>0.0262690428018406</v>
          </cell>
        </row>
      </sheetData>
      <sheetData sheetId="6">
        <row r="5">
          <cell r="C5">
            <v>76.5937202664129</v>
          </cell>
          <cell r="D5">
            <v>74.0399873056173</v>
          </cell>
          <cell r="E5">
            <v>69.9838187702265</v>
          </cell>
          <cell r="F5">
            <v>72.7608185172761</v>
          </cell>
          <cell r="G5">
            <v>72.6520331054336</v>
          </cell>
          <cell r="H5">
            <v>69.7916666666667</v>
          </cell>
          <cell r="I5">
            <v>69.9838187702265</v>
          </cell>
        </row>
        <row r="6">
          <cell r="C6">
            <v>6.91405011100539</v>
          </cell>
          <cell r="D6">
            <v>10.3141859727071</v>
          </cell>
          <cell r="E6">
            <v>12.7831715210356</v>
          </cell>
          <cell r="F6">
            <v>11.6739349211674</v>
          </cell>
          <cell r="G6">
            <v>12.0906801007557</v>
          </cell>
          <cell r="H6">
            <v>13.2211538461538</v>
          </cell>
          <cell r="I6">
            <v>12.7831715210356</v>
          </cell>
        </row>
        <row r="9">
          <cell r="C9">
            <v>1.2686330478909</v>
          </cell>
          <cell r="D9">
            <v>1.36464614408124</v>
          </cell>
          <cell r="E9">
            <v>1.65857605177994</v>
          </cell>
        </row>
        <row r="10">
          <cell r="C10">
            <v>13.6378052648271</v>
          </cell>
          <cell r="D10">
            <v>12.2818152967312</v>
          </cell>
          <cell r="E10">
            <v>12.2572815533981</v>
          </cell>
          <cell r="F10">
            <v>12.1771217712177</v>
          </cell>
          <cell r="G10">
            <v>11.5149334292911</v>
          </cell>
          <cell r="H10">
            <v>12.6201923076923</v>
          </cell>
          <cell r="I10">
            <v>12.2572815533981</v>
          </cell>
        </row>
      </sheetData>
      <sheetData sheetId="7">
        <row r="43">
          <cell r="B43">
            <v>35430</v>
          </cell>
        </row>
        <row r="46">
          <cell r="B46">
            <v>14.3874118228978</v>
          </cell>
          <cell r="C46">
            <v>8.44862648820306</v>
          </cell>
          <cell r="D46">
            <v>8.00808134912143</v>
          </cell>
          <cell r="E46">
            <v>4.23022151055872</v>
          </cell>
          <cell r="F46">
            <v>2.20093916202805</v>
          </cell>
          <cell r="G46">
            <v>2.76953927718817</v>
          </cell>
        </row>
        <row r="47">
          <cell r="B47">
            <v>50.6622517053144</v>
          </cell>
          <cell r="C47">
            <v>49.5161040519041</v>
          </cell>
          <cell r="D47">
            <v>48.225587336029</v>
          </cell>
          <cell r="E47">
            <v>47.4511898716494</v>
          </cell>
          <cell r="F47">
            <v>42.5174749891497</v>
          </cell>
          <cell r="G47">
            <v>42.8059336363437</v>
          </cell>
        </row>
        <row r="48">
          <cell r="B48">
            <v>76.6345755907449</v>
          </cell>
          <cell r="C48">
            <v>64.8531050677327</v>
          </cell>
          <cell r="D48">
            <v>65.7924755492705</v>
          </cell>
          <cell r="E48">
            <v>68.6131923568867</v>
          </cell>
          <cell r="F48">
            <v>58.4457323633608</v>
          </cell>
          <cell r="G48">
            <v>56.5529244797472</v>
          </cell>
        </row>
        <row r="49">
          <cell r="B49">
            <v>17.274783816088</v>
          </cell>
          <cell r="C49">
            <v>8.83548415234671</v>
          </cell>
          <cell r="D49">
            <v>8.40495631497138</v>
          </cell>
          <cell r="E49">
            <v>8.0558917722281</v>
          </cell>
          <cell r="F49">
            <v>7.94207273627031</v>
          </cell>
          <cell r="G49">
            <v>7.61359209707609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30.3957590386993</v>
          </cell>
        </row>
        <row r="30">
          <cell r="F30">
            <v>35.3606295045092</v>
          </cell>
        </row>
        <row r="31">
          <cell r="F31">
            <v>45.5519920269046</v>
          </cell>
        </row>
        <row r="32">
          <cell r="F32">
            <v>49.1989425565779</v>
          </cell>
        </row>
        <row r="33">
          <cell r="F33">
            <v>56.9820138280467</v>
          </cell>
        </row>
        <row r="34">
          <cell r="F34">
            <v>63.9487311774985</v>
          </cell>
        </row>
        <row r="35">
          <cell r="F35">
            <v>100</v>
          </cell>
        </row>
      </sheetData>
      <sheetData sheetId="15">
        <row r="39">
          <cell r="J39" t="str">
            <v>velké banky</v>
          </cell>
        </row>
        <row r="40">
          <cell r="J40" t="str">
            <v>malé banky</v>
          </cell>
        </row>
        <row r="41">
          <cell r="J41" t="str">
            <v>zahraniční banky</v>
          </cell>
        </row>
        <row r="42">
          <cell r="J42" t="str">
            <v>pobočky zahraničních bank</v>
          </cell>
        </row>
        <row r="43">
          <cell r="J43" t="str">
            <v>specializované banky</v>
          </cell>
        </row>
        <row r="44">
          <cell r="J44" t="str">
            <v>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3332.042</v>
          </cell>
          <cell r="D34">
            <v>9651.8269375</v>
          </cell>
          <cell r="E34">
            <v>18830.669</v>
          </cell>
          <cell r="F34">
            <v>13414.5398768111</v>
          </cell>
          <cell r="G34">
            <v>14638.5390347731</v>
          </cell>
          <cell r="H34">
            <v>15110.4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</v>
          </cell>
          <cell r="V10">
            <v>-66.5999999999999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-151.7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-2.30000000000003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</v>
          </cell>
          <cell r="V29">
            <v>73.6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218.1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</v>
          </cell>
          <cell r="V36">
            <v>271.365273597474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822.608685186077</v>
          </cell>
          <cell r="V39">
            <v>328.817341485725</v>
          </cell>
        </row>
        <row r="40">
          <cell r="O40" t="str">
            <v>Oct</v>
          </cell>
          <cell r="P40">
            <v>787.737051123616</v>
          </cell>
          <cell r="V40">
            <v>325.115721021752</v>
          </cell>
        </row>
        <row r="41">
          <cell r="O41" t="str">
            <v>Nov</v>
          </cell>
          <cell r="P41">
            <v>749.262704255701</v>
          </cell>
          <cell r="V41">
            <v>291.771832166158</v>
          </cell>
        </row>
        <row r="42">
          <cell r="O42" t="str">
            <v>Dec</v>
          </cell>
          <cell r="P42">
            <v>595.046737886303</v>
          </cell>
          <cell r="V42">
            <v>122.8989412438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609.695</v>
          </cell>
          <cell r="V48">
            <v>137.453333333333</v>
          </cell>
        </row>
        <row r="49">
          <cell r="O49" t="str">
            <v>Feb</v>
          </cell>
          <cell r="P49">
            <v>701.964918098803</v>
          </cell>
          <cell r="V49">
            <v>159.611043337163</v>
          </cell>
        </row>
        <row r="50">
          <cell r="O50" t="str">
            <v>Mar</v>
          </cell>
          <cell r="P50">
            <v>673.53669664972</v>
          </cell>
          <cell r="V50">
            <v>121.246726158732</v>
          </cell>
        </row>
        <row r="51">
          <cell r="O51" t="str">
            <v>Apr</v>
          </cell>
          <cell r="P51">
            <v>650.921404089351</v>
          </cell>
          <cell r="V51">
            <v>110.421463184021</v>
          </cell>
        </row>
        <row r="52">
          <cell r="O52" t="str">
            <v>May</v>
          </cell>
          <cell r="P52">
            <v>740.903137661359</v>
          </cell>
          <cell r="V52">
            <v>204.789409215114</v>
          </cell>
        </row>
        <row r="53">
          <cell r="O53" t="str">
            <v>Jun</v>
          </cell>
          <cell r="P53">
            <v>737.18565677371</v>
          </cell>
          <cell r="V53">
            <v>208.882595262616</v>
          </cell>
        </row>
        <row r="54">
          <cell r="O54" t="str">
            <v>Jul</v>
          </cell>
          <cell r="P54">
            <v>836.439715325591</v>
          </cell>
          <cell r="V54">
            <v>310.720031527459</v>
          </cell>
        </row>
        <row r="55">
          <cell r="O55" t="str">
            <v>Aug</v>
          </cell>
          <cell r="P55">
            <v>907.180209728831</v>
          </cell>
          <cell r="V55">
            <v>384.846399039128</v>
          </cell>
        </row>
        <row r="56">
          <cell r="O56" t="str">
            <v>Sep</v>
          </cell>
          <cell r="P56">
            <v>934.106471223226</v>
          </cell>
          <cell r="V56">
            <v>432.604056587694</v>
          </cell>
        </row>
        <row r="57">
          <cell r="O57" t="str">
            <v>Oct</v>
          </cell>
          <cell r="P57">
            <v>824.181525601287</v>
          </cell>
          <cell r="V57">
            <v>347.528646873954</v>
          </cell>
        </row>
        <row r="58">
          <cell r="O58" t="str">
            <v>Nov</v>
          </cell>
          <cell r="P58">
            <v>785.753779697624</v>
          </cell>
          <cell r="V58">
            <v>309.044708423326</v>
          </cell>
        </row>
        <row r="59">
          <cell r="O59" t="str">
            <v>Dec</v>
          </cell>
          <cell r="P59">
            <v>874.8</v>
          </cell>
          <cell r="V59">
            <v>386.2</v>
          </cell>
        </row>
        <row r="61">
          <cell r="O61" t="str">
            <v>Jan/1996</v>
          </cell>
          <cell r="P61">
            <v>805.2</v>
          </cell>
          <cell r="V61">
            <v>326.5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</v>
          </cell>
        </row>
        <row r="64">
          <cell r="O64" t="str">
            <v>Apr</v>
          </cell>
          <cell r="P64">
            <v>869.7</v>
          </cell>
          <cell r="V64">
            <v>396.8</v>
          </cell>
        </row>
        <row r="65">
          <cell r="O65" t="str">
            <v>May</v>
          </cell>
          <cell r="P65">
            <v>977.3</v>
          </cell>
          <cell r="V65">
            <v>504.1</v>
          </cell>
        </row>
        <row r="66">
          <cell r="O66" t="str">
            <v>Jun</v>
          </cell>
          <cell r="P66">
            <v>1073.1</v>
          </cell>
          <cell r="V66">
            <v>601.6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</v>
          </cell>
          <cell r="G30">
            <v>93.8931297709924</v>
          </cell>
          <cell r="H30">
            <v>94.8237885462555</v>
          </cell>
          <cell r="I30">
            <v>99.3079584775086</v>
          </cell>
          <cell r="J30">
            <v>100</v>
          </cell>
          <cell r="K30">
            <v>103.423423423423</v>
          </cell>
          <cell r="L30">
            <v>109.333333333333</v>
          </cell>
          <cell r="M30">
            <v>122.736992159658</v>
          </cell>
          <cell r="N30">
            <v>129.874047816577</v>
          </cell>
          <cell r="O30">
            <v>131.601069927398</v>
          </cell>
          <cell r="P30">
            <v>130.851063829787</v>
          </cell>
          <cell r="Q30">
            <v>132.461538461538</v>
          </cell>
          <cell r="R30">
            <v>136.666666666667</v>
          </cell>
          <cell r="S30">
            <v>139.772727272727</v>
          </cell>
          <cell r="T30">
            <v>141.147540983607</v>
          </cell>
          <cell r="U30">
            <v>142.314049586777</v>
          </cell>
          <cell r="V30">
            <v>144.705882352941</v>
          </cell>
          <cell r="W30">
            <v>147.938144329897</v>
          </cell>
          <cell r="X30">
            <v>150.261780104712</v>
          </cell>
          <cell r="Y30">
            <v>151.851851851852</v>
          </cell>
          <cell r="Z30">
            <v>152.389380530973</v>
          </cell>
          <cell r="AA30">
            <v>152.389380530973</v>
          </cell>
          <cell r="AB30">
            <v>156.261343012704</v>
          </cell>
          <cell r="AC30">
            <v>155.415162454874</v>
          </cell>
          <cell r="AD30">
            <v>157.692307692308</v>
          </cell>
          <cell r="AE30">
            <v>157.981651376147</v>
          </cell>
          <cell r="AF30">
            <v>160.335195530726</v>
          </cell>
          <cell r="AG30">
            <v>157.116788321168</v>
          </cell>
          <cell r="AH30">
            <v>155.978260869565</v>
          </cell>
          <cell r="AI30">
            <v>158.563535911602</v>
          </cell>
          <cell r="AJ30">
            <v>160.934579439252</v>
          </cell>
          <cell r="AK30">
            <v>165.576923076923</v>
          </cell>
          <cell r="AL30">
            <v>170.833333333333</v>
          </cell>
          <cell r="AM30">
            <v>169.488188976378</v>
          </cell>
          <cell r="AN30">
            <v>168.1640625</v>
          </cell>
        </row>
        <row r="31">
          <cell r="F31">
            <v>38.7096774193548</v>
          </cell>
          <cell r="G31">
            <v>48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</v>
          </cell>
          <cell r="M31">
            <v>169.811320754717</v>
          </cell>
          <cell r="N31">
            <v>213.01775147929</v>
          </cell>
          <cell r="O31">
            <v>264.705882352941</v>
          </cell>
          <cell r="P31">
            <v>299.003322259136</v>
          </cell>
          <cell r="Q31">
            <v>299.003322259136</v>
          </cell>
          <cell r="R31">
            <v>281.69014084507</v>
          </cell>
          <cell r="S31">
            <v>295.081967213115</v>
          </cell>
          <cell r="T31">
            <v>352.250489236791</v>
          </cell>
          <cell r="U31">
            <v>359.281437125748</v>
          </cell>
          <cell r="V31">
            <v>376.569037656904</v>
          </cell>
          <cell r="W31">
            <v>476.190476190476</v>
          </cell>
          <cell r="X31">
            <v>495.867768595041</v>
          </cell>
          <cell r="Y31">
            <v>547.112462006079</v>
          </cell>
          <cell r="Z31">
            <v>564.263322884012</v>
          </cell>
          <cell r="AA31">
            <v>604.026845637584</v>
          </cell>
          <cell r="AB31">
            <v>638.297872340426</v>
          </cell>
          <cell r="AC31">
            <v>661.764705882353</v>
          </cell>
          <cell r="AD31">
            <v>711.462450592885</v>
          </cell>
          <cell r="AE31">
            <v>782.608695652174</v>
          </cell>
          <cell r="AF31">
            <v>1005.58659217877</v>
          </cell>
          <cell r="AG31">
            <v>1052.63157894737</v>
          </cell>
          <cell r="AH31">
            <v>1118.01242236025</v>
          </cell>
          <cell r="AI31">
            <v>1323.52941176471</v>
          </cell>
          <cell r="AJ31">
            <v>1463.41463414634</v>
          </cell>
          <cell r="AK31">
            <v>1666.66666666667</v>
          </cell>
          <cell r="AL31">
            <v>1764.70588235294</v>
          </cell>
          <cell r="AM31">
            <v>1730.76923076923</v>
          </cell>
          <cell r="AN31">
            <v>1592.9203539823</v>
          </cell>
        </row>
        <row r="36">
          <cell r="F36">
            <v>63.4254081781443</v>
          </cell>
          <cell r="G36">
            <v>65.6379874878701</v>
          </cell>
          <cell r="H36">
            <v>82.6160909514775</v>
          </cell>
          <cell r="I36">
            <v>96.7967822594903</v>
          </cell>
          <cell r="J36">
            <v>100</v>
          </cell>
          <cell r="K36">
            <v>107.258727003253</v>
          </cell>
          <cell r="L36">
            <v>116.242329919211</v>
          </cell>
          <cell r="M36">
            <v>133.104648089685</v>
          </cell>
          <cell r="N36">
            <v>141.016782078662</v>
          </cell>
          <cell r="O36">
            <v>142.187915069228</v>
          </cell>
          <cell r="P36">
            <v>144.500148425681</v>
          </cell>
          <cell r="Q36">
            <v>147.467040623948</v>
          </cell>
          <cell r="R36">
            <v>149.141422634869</v>
          </cell>
          <cell r="S36">
            <v>155.13790100881</v>
          </cell>
          <cell r="T36">
            <v>161.945002025596</v>
          </cell>
          <cell r="U36">
            <v>177.535155630915</v>
          </cell>
          <cell r="V36">
            <v>189.725405686884</v>
          </cell>
          <cell r="W36">
            <v>200.791724553801</v>
          </cell>
          <cell r="X36">
            <v>210.165107631927</v>
          </cell>
          <cell r="Y36">
            <v>215.267780879291</v>
          </cell>
          <cell r="Z36">
            <v>221.55242168228</v>
          </cell>
          <cell r="AA36">
            <v>221.840238358794</v>
          </cell>
          <cell r="AB36">
            <v>231.240152566886</v>
          </cell>
          <cell r="AC36">
            <v>231.891709404575</v>
          </cell>
          <cell r="AD36">
            <v>238.804669861446</v>
          </cell>
          <cell r="AE36">
            <v>240.984613546714</v>
          </cell>
          <cell r="AF36">
            <v>247.580865405273</v>
          </cell>
          <cell r="AG36">
            <v>247.14211528131</v>
          </cell>
          <cell r="AH36">
            <v>251.239659917279</v>
          </cell>
          <cell r="AI36">
            <v>263.289828721834</v>
          </cell>
          <cell r="AJ36">
            <v>274.953273003096</v>
          </cell>
          <cell r="AK36">
            <v>289.660296875728</v>
          </cell>
          <cell r="AL36">
            <v>303.532466093065</v>
          </cell>
          <cell r="AM36">
            <v>304.748943042375</v>
          </cell>
          <cell r="AN36">
            <v>306.291031241247</v>
          </cell>
          <cell r="AO36">
            <v>305.420332076708</v>
          </cell>
          <cell r="AP36">
            <v>290.730340161021</v>
          </cell>
          <cell r="AQ36">
            <v>298.143592029353</v>
          </cell>
          <cell r="AR36">
            <v>301.352172856673</v>
          </cell>
          <cell r="AS36">
            <v>306.446791693687</v>
          </cell>
          <cell r="AT36">
            <v>311.293927189869</v>
          </cell>
          <cell r="AU36">
            <v>313.309891542124</v>
          </cell>
        </row>
        <row r="37">
          <cell r="F37">
            <v>57.785292346149</v>
          </cell>
          <cell r="G37">
            <v>69.7239520598243</v>
          </cell>
          <cell r="H37">
            <v>110.892399839364</v>
          </cell>
          <cell r="I37">
            <v>122.130700009958</v>
          </cell>
          <cell r="J37">
            <v>100</v>
          </cell>
          <cell r="K37">
            <v>93.1820425465044</v>
          </cell>
          <cell r="L37">
            <v>87.0505699902951</v>
          </cell>
          <cell r="M37">
            <v>98.7157927778922</v>
          </cell>
          <cell r="N37">
            <v>104.382453496947</v>
          </cell>
          <cell r="O37">
            <v>105.400390680827</v>
          </cell>
          <cell r="P37">
            <v>101.584781158868</v>
          </cell>
          <cell r="Q37">
            <v>83.668237566122</v>
          </cell>
          <cell r="R37">
            <v>61.4910177919722</v>
          </cell>
          <cell r="S37">
            <v>53.6303208240315</v>
          </cell>
          <cell r="T37">
            <v>55.3777666982392</v>
          </cell>
          <cell r="U37">
            <v>52.9772630526648</v>
          </cell>
          <cell r="V37">
            <v>51.8739764530799</v>
          </cell>
          <cell r="W37">
            <v>57.7522868291798</v>
          </cell>
          <cell r="X37">
            <v>56.1222583856913</v>
          </cell>
          <cell r="Y37">
            <v>58.6357571629622</v>
          </cell>
          <cell r="Z37">
            <v>57.2411641722929</v>
          </cell>
          <cell r="AA37">
            <v>57.4345064185413</v>
          </cell>
          <cell r="AB37">
            <v>58.4028923156022</v>
          </cell>
          <cell r="AC37">
            <v>58.1349554667436</v>
          </cell>
          <cell r="AD37">
            <v>60.8875117587284</v>
          </cell>
          <cell r="AE37">
            <v>63.1026357872643</v>
          </cell>
          <cell r="AF37">
            <v>73.4666009338039</v>
          </cell>
          <cell r="AG37">
            <v>68.6880101519541</v>
          </cell>
          <cell r="AH37">
            <v>64.1797684662429</v>
          </cell>
          <cell r="AI37">
            <v>66.7544424646234</v>
          </cell>
          <cell r="AJ37">
            <v>68.6231561473289</v>
          </cell>
          <cell r="AK37">
            <v>73.6328355905913</v>
          </cell>
          <cell r="AL37">
            <v>73.2216573815465</v>
          </cell>
          <cell r="AM37">
            <v>67.4874312010639</v>
          </cell>
          <cell r="AN37">
            <v>59.0852961125338</v>
          </cell>
          <cell r="AO37">
            <v>56.2263301716047</v>
          </cell>
          <cell r="AP37">
            <v>49.6388629867345</v>
          </cell>
          <cell r="AQ37">
            <v>48.3563277708093</v>
          </cell>
          <cell r="AR37">
            <v>48.5152375621012</v>
          </cell>
          <cell r="AS37">
            <v>47.7593259966016</v>
          </cell>
          <cell r="AT37">
            <v>46.4796502761185</v>
          </cell>
          <cell r="AU37">
            <v>46.2117560382158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.bin" /><Relationship Id="rId1" Type="http://schemas.openxmlformats.org/officeDocument/2006/relationships/drawing" Target="../drawings/drawing1.xml" /></Relationships>
</file>

<file path=xl/worksheets/_rels/sheet10.xml.rels><?xml version="1.0" encoding="UTF-8" standalone="yes"?><Relationships xmlns="http://schemas.openxmlformats.org/package/2006/relationships"><Relationship Id="rId4" Type="http://schemas.openxmlformats.org/officeDocument/2006/relationships/printerSettings" Target="../printerSettings/printerSettings9.bin" /><Relationship Id="rId2" Type="http://schemas.openxmlformats.org/officeDocument/2006/relationships/drawing" Target="../drawings/drawing8.xml" /><Relationship Id="rId3" Type="http://schemas.openxmlformats.org/officeDocument/2006/relationships/vmlDrawing" Target="../drawings/vmlDrawing2.vml" /><Relationship Id="rId1" Type="http://schemas.openxmlformats.org/officeDocument/2006/relationships/comments" Target="../comments10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10.bin" /><Relationship Id="rId1" Type="http://schemas.openxmlformats.org/officeDocument/2006/relationships/comments" Target="../comments11.xml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4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12.bin" /><Relationship Id="rId1" Type="http://schemas.openxmlformats.org/officeDocument/2006/relationships/comments" Target="../comments14.xml" /></Relationships>
</file>

<file path=xl/worksheets/_rels/sheet16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3.bin" /><Relationship Id="rId1" Type="http://schemas.openxmlformats.org/officeDocument/2006/relationships/comments" Target="../comments16.xml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.bin" /><Relationship Id="rId1" Type="http://schemas.openxmlformats.org/officeDocument/2006/relationships/drawing" Target="../drawings/drawing2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3.bin" /><Relationship Id="rId1" Type="http://schemas.openxmlformats.org/officeDocument/2006/relationships/drawing" Target="../drawings/drawing3.xml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4.bin" /><Relationship Id="rId1" Type="http://schemas.openxmlformats.org/officeDocument/2006/relationships/drawing" Target="../drawings/drawing4.xml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5.bin" /><Relationship Id="rId1" Type="http://schemas.openxmlformats.org/officeDocument/2006/relationships/drawing" Target="../drawings/drawing5.xml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6.bin" /><Relationship Id="rId1" Type="http://schemas.openxmlformats.org/officeDocument/2006/relationships/drawing" Target="../drawings/drawing6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7.bin" /><Relationship Id="rId1" Type="http://schemas.openxmlformats.org/officeDocument/2006/relationships/drawing" Target="../drawings/drawing7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8.bin" /><Relationship Id="rId1" Type="http://schemas.openxmlformats.org/officeDocument/2006/relationships/comments" Target="../comments9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workbookViewId="0" topLeftCell="A7">
      <selection pane="topLeft" activeCell="B7" sqref="B7"/>
    </sheetView>
  </sheetViews>
  <sheetFormatPr defaultColWidth="11.4242857142857" defaultRowHeight="15.75"/>
  <cols>
    <col min="1" max="1" width="11.4285714285714" style="715"/>
    <col min="2" max="2" width="81.7142857142857" style="715" customWidth="1"/>
    <col min="3" max="16384" width="11.4285714285714" style="715"/>
  </cols>
  <sheetData>
    <row r="6" spans="2:2" ht="15.75">
      <c r="B6" s="714" t="s">
        <v>745</v>
      </c>
    </row>
    <row r="7" spans="2:2" ht="15.75">
      <c r="B7" s="716" t="s">
        <v>700</v>
      </c>
    </row>
    <row r="8" spans="2:2" ht="15.75">
      <c r="B8" s="716" t="s">
        <v>701</v>
      </c>
    </row>
    <row r="9" spans="2:2" ht="15.75">
      <c r="B9" s="716" t="s">
        <v>706</v>
      </c>
    </row>
    <row r="10" spans="2:2" ht="15.75">
      <c r="B10" s="716" t="s">
        <v>702</v>
      </c>
    </row>
    <row r="11" spans="2:2" ht="15.75">
      <c r="B11" s="716" t="s">
        <v>703</v>
      </c>
    </row>
    <row r="12" spans="2:2" ht="15.75">
      <c r="B12" s="716" t="s">
        <v>704</v>
      </c>
    </row>
  </sheetData>
  <hyperlinks>
    <hyperlink ref="B11" location="GAD!A1" display="4. Flujos de Financiamiento de los Gobiernos Autónomos Descentralizados (GADS) - millones USD -"/>
    <hyperlink ref="B12" location="FSS!A1" display="5. Flujos de Financiamiento de los Fondos de Seguridad Social (FSS) - millones USD -"/>
    <hyperlink ref="B8" location="SPNF!A1" display="1. Flujos de Financiamiento del Sector Público No Financiero (SPNF) - millones USD-"/>
    <hyperlink ref="B9" location="PGE!A1" display="2. Flujos de Financiamiento del PGE - millones USD -"/>
    <hyperlink ref="B10" location="'EPS '!A1" display="3. Flujos de Financiamiento de las Empresas Públicas No Financieras (EPNF) - millones USD-"/>
    <hyperlink ref="B7" location="Notas!A1" display="Notas Informativas"/>
  </hyperlinks>
  <pageMargins left="0.7" right="0.7" top="0.75" bottom="0.75" header="0.3" footer="0.3"/>
  <pageSetup orientation="portrait" paperSize="9" r:id="rId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 topLeftCell="A1">
      <pane xSplit="1" ySplit="3" topLeftCell="DQ4" activePane="bottomRight" state="frozen"/>
      <selection pane="topLeft" activeCell="AD21" sqref="AD21"/>
      <selection pane="bottomLeft" activeCell="AD21" sqref="AD21"/>
      <selection pane="topRight" activeCell="AD21" sqref="AD21"/>
      <selection pane="bottomRight" activeCell="DZ9" sqref="DZ9"/>
    </sheetView>
  </sheetViews>
  <sheetFormatPr defaultColWidth="9.42428571428571" defaultRowHeight="15" outlineLevelCol="1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285714285714" style="302" hidden="1" customWidth="1" outlineLevel="1"/>
    <col min="87" max="87" width="9.14285714285714" style="302" customWidth="1" collapsed="1"/>
    <col min="88" max="121" width="9.14285714285714" style="302" customWidth="1"/>
    <col min="122" max="136" width="9.71428571428571" style="302" customWidth="1"/>
    <col min="137" max="137" width="9.42857142857143" style="232"/>
    <col min="138" max="142" width="9.14285714285714" style="302" customWidth="1"/>
    <col min="143" max="143" width="38.8571428571429" style="303" customWidth="1"/>
    <col min="144" max="152" width="9.14285714285714" style="302" customWidth="1"/>
    <col min="153" max="16384" width="9.42857142857143" style="232"/>
  </cols>
  <sheetData>
    <row r="1" spans="1:170" ht="15">
      <c r="A1" s="356" t="s">
        <v>565</v>
      </c>
      <c s="356">
        <v>2011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/>
      <c s="356"/>
      <c r="EH1" s="783" t="s">
        <v>564</v>
      </c>
      <c s="783"/>
      <c s="783"/>
      <c s="528"/>
      <c s="303"/>
      <c r="EN1" s="783" t="s">
        <v>563</v>
      </c>
      <c s="783"/>
      <c s="783"/>
      <c s="783"/>
      <c s="783"/>
      <c s="783"/>
      <c s="783"/>
      <c s="412"/>
      <c s="412"/>
      <c r="EX1" s="783" t="s">
        <v>562</v>
      </c>
      <c s="783"/>
      <c s="783"/>
      <c s="783"/>
      <c s="783"/>
      <c s="783"/>
      <c s="783"/>
      <c s="412"/>
      <c s="412"/>
      <c r="FH1" s="783" t="s">
        <v>561</v>
      </c>
      <c s="783"/>
      <c s="783"/>
      <c s="783"/>
      <c s="783"/>
      <c s="783"/>
      <c s="783"/>
    </row>
    <row r="2" spans="1:170" ht="15">
      <c r="A2" s="356"/>
      <c s="356" t="str">
        <f>B1&amp;"Q4"</f>
        <v>2011Q4</v>
      </c>
      <c s="356" t="str">
        <f>C1&amp;"Q1"</f>
        <v>2012Q1</v>
      </c>
      <c s="356" t="str">
        <f>D1&amp;"Q1"</f>
        <v>2012Q1</v>
      </c>
      <c s="356" t="str">
        <f>E1&amp;"Q1"</f>
        <v>2012Q1</v>
      </c>
      <c s="356" t="str">
        <f>F1&amp;"Q2"</f>
        <v>2012Q2</v>
      </c>
      <c s="356" t="str">
        <f>G1&amp;"Q2"</f>
        <v>2012Q2</v>
      </c>
      <c s="356" t="str">
        <f>H1&amp;"Q2"</f>
        <v>2012Q2</v>
      </c>
      <c s="356" t="str">
        <f>I1&amp;"Q3"</f>
        <v>2012Q3</v>
      </c>
      <c s="356" t="str">
        <f>J1&amp;"Q3"</f>
        <v>2012Q3</v>
      </c>
      <c s="356" t="str">
        <f>K1&amp;"Q3"</f>
        <v>2012Q3</v>
      </c>
      <c s="356" t="str">
        <f>L1&amp;"Q4"</f>
        <v>2012Q4</v>
      </c>
      <c s="356" t="str">
        <f>M1&amp;"Q4"</f>
        <v>2012Q4</v>
      </c>
      <c s="356" t="str">
        <f>N1&amp;"Q4"</f>
        <v>2012Q4</v>
      </c>
      <c s="356" t="str">
        <f>O1&amp;"Q1"</f>
        <v>2013Q1</v>
      </c>
      <c s="356" t="str">
        <f>P1&amp;"Q1"</f>
        <v>2013Q1</v>
      </c>
      <c s="356" t="str">
        <f>Q1&amp;"Q1"</f>
        <v>2013Q1</v>
      </c>
      <c s="356" t="str">
        <f>R1&amp;"Q2"</f>
        <v>2013Q2</v>
      </c>
      <c s="356" t="str">
        <f>S1&amp;"Q2"</f>
        <v>2013Q2</v>
      </c>
      <c s="356" t="str">
        <f>T1&amp;"Q2"</f>
        <v>2013Q2</v>
      </c>
      <c s="356" t="str">
        <f>U1&amp;"Q3"</f>
        <v>2013Q3</v>
      </c>
      <c s="356" t="str">
        <f>V1&amp;"Q3"</f>
        <v>2013Q3</v>
      </c>
      <c s="356" t="str">
        <f>W1&amp;"Q3"</f>
        <v>2013Q3</v>
      </c>
      <c s="356" t="str">
        <f>X1&amp;"Q4"</f>
        <v>2013Q4</v>
      </c>
      <c s="356" t="str">
        <f>Y1&amp;"Q4"</f>
        <v>2013Q4</v>
      </c>
      <c s="356" t="str">
        <f>Z1&amp;"Q4"</f>
        <v>2013Q4</v>
      </c>
      <c s="356" t="str">
        <f>AA1&amp;"Q1"</f>
        <v>2014Q1</v>
      </c>
      <c s="356" t="str">
        <f>AB1&amp;"Q1"</f>
        <v>2014Q1</v>
      </c>
      <c s="356" t="str">
        <f>AC1&amp;"Q1"</f>
        <v>2014Q1</v>
      </c>
      <c s="356" t="str">
        <f>AD1&amp;"Q2"</f>
        <v>2014Q2</v>
      </c>
      <c s="356" t="str">
        <f>AE1&amp;"Q2"</f>
        <v>2014Q2</v>
      </c>
      <c s="356" t="str">
        <f>AF1&amp;"Q2"</f>
        <v>2014Q2</v>
      </c>
      <c s="356" t="str">
        <f>AG1&amp;"Q3"</f>
        <v>2014Q3</v>
      </c>
      <c s="356" t="str">
        <f>AH1&amp;"Q3"</f>
        <v>2014Q3</v>
      </c>
      <c s="356" t="str">
        <f>AI1&amp;"Q3"</f>
        <v>2014Q3</v>
      </c>
      <c s="356" t="str">
        <f>AJ1&amp;"Q4"</f>
        <v>2014Q4</v>
      </c>
      <c s="356" t="str">
        <f>AK1&amp;"Q4"</f>
        <v>2014Q4</v>
      </c>
      <c s="356" t="str">
        <f>AL1&amp;"Q4"</f>
        <v>2014Q4</v>
      </c>
      <c s="356" t="str">
        <f>AM1&amp;"Q1"</f>
        <v>2015Q1</v>
      </c>
      <c s="356" t="str">
        <f>AN1&amp;"Q1"</f>
        <v>2015Q1</v>
      </c>
      <c s="356" t="str">
        <f>AO1&amp;"Q1"</f>
        <v>2015Q1</v>
      </c>
      <c s="356" t="str">
        <f>AP1&amp;"Q2"</f>
        <v>2015Q2</v>
      </c>
      <c s="356" t="str">
        <f>AQ1&amp;"Q2"</f>
        <v>2015Q2</v>
      </c>
      <c s="356" t="str">
        <f>AR1&amp;"Q2"</f>
        <v>2015Q2</v>
      </c>
      <c s="356" t="str">
        <f>AS1&amp;"Q3"</f>
        <v>2015Q3</v>
      </c>
      <c s="356" t="str">
        <f>AT1&amp;"Q3"</f>
        <v>2015Q3</v>
      </c>
      <c s="356" t="str">
        <f>AU1&amp;"Q3"</f>
        <v>2015Q3</v>
      </c>
      <c s="356" t="str">
        <f>AV1&amp;"Q4"</f>
        <v>2015Q4</v>
      </c>
      <c s="356" t="str">
        <f>AW1&amp;"Q4"</f>
        <v>2015Q4</v>
      </c>
      <c s="356" t="str">
        <f>AX1&amp;"Q4"</f>
        <v>2015Q4</v>
      </c>
      <c s="356" t="str">
        <f>AY1&amp;"Q1"</f>
        <v>2016Q1</v>
      </c>
      <c s="356" t="str">
        <f>AZ1&amp;"Q1"</f>
        <v>2016Q1</v>
      </c>
      <c s="356" t="str">
        <f>BA1&amp;"Q1"</f>
        <v>2016Q1</v>
      </c>
      <c s="356" t="str">
        <f>BB1&amp;"Q2"</f>
        <v>2016Q2</v>
      </c>
      <c s="356" t="str">
        <f>BC1&amp;"Q2"</f>
        <v>2016Q2</v>
      </c>
      <c s="356" t="str">
        <f>BD1&amp;"Q2"</f>
        <v>2016Q2</v>
      </c>
      <c s="356" t="str">
        <f>BE1&amp;"Q3"</f>
        <v>2016Q3</v>
      </c>
      <c s="356" t="str">
        <f>BF1&amp;"Q3"</f>
        <v>2016Q3</v>
      </c>
      <c s="356" t="str">
        <f>BG1&amp;"Q3"</f>
        <v>2016Q3</v>
      </c>
      <c s="356" t="str">
        <f>BH1&amp;"Q4"</f>
        <v>2016Q4</v>
      </c>
      <c s="356" t="str">
        <f>BI1&amp;"Q4"</f>
        <v>2016Q4</v>
      </c>
      <c s="356" t="str">
        <f>BJ1&amp;"Q4"</f>
        <v>2016Q4</v>
      </c>
      <c s="356" t="str">
        <f>BK1&amp;"Q1"</f>
        <v>2017Q1</v>
      </c>
      <c s="356" t="str">
        <f>BL1&amp;"Q1"</f>
        <v>2017Q1</v>
      </c>
      <c s="356" t="str">
        <f>BM1&amp;"Q1"</f>
        <v>2017Q1</v>
      </c>
      <c s="356" t="str">
        <f>BN1&amp;"Q2"</f>
        <v>2017Q2</v>
      </c>
      <c s="356" t="str">
        <f>BO1&amp;"Q2"</f>
        <v>2017Q2</v>
      </c>
      <c s="356" t="str">
        <f>BP1&amp;"Q2"</f>
        <v>2017Q2</v>
      </c>
      <c s="356" t="str">
        <f>BQ1&amp;"Q3"</f>
        <v>2017Q3</v>
      </c>
      <c s="356" t="str">
        <f>BR1&amp;"Q3"</f>
        <v>2017Q3</v>
      </c>
      <c s="356" t="str">
        <f>BS1&amp;"Q3"</f>
        <v>2017Q3</v>
      </c>
      <c s="356" t="str">
        <f>BT1&amp;"Q4"</f>
        <v>2017Q4</v>
      </c>
      <c s="356" t="str">
        <f>BU1&amp;"Q4"</f>
        <v>2017Q4</v>
      </c>
      <c s="356" t="str">
        <f>BV1&amp;"Q4"</f>
        <v>2017Q4</v>
      </c>
      <c s="356" t="str">
        <f>BW1&amp;"Q1"</f>
        <v>2018Q1</v>
      </c>
      <c s="356" t="str">
        <f>BX1&amp;"Q1"</f>
        <v>2018Q1</v>
      </c>
      <c s="356" t="str">
        <f>BY1&amp;"Q1"</f>
        <v>2018Q1</v>
      </c>
      <c s="356" t="str">
        <f>BZ1&amp;"Q2"</f>
        <v>2018Q2</v>
      </c>
      <c s="356" t="str">
        <f>CA1&amp;"Q2"</f>
        <v>2018Q2</v>
      </c>
      <c s="356" t="str">
        <f>CB1&amp;"Q2"</f>
        <v>2018Q2</v>
      </c>
      <c s="356" t="str">
        <f>CC1&amp;"Q3"</f>
        <v>2018Q3</v>
      </c>
      <c s="356" t="str">
        <f>CD1&amp;"Q3"</f>
        <v>2018Q3</v>
      </c>
      <c s="356" t="str">
        <f>CE1&amp;"Q3"</f>
        <v>2018Q3</v>
      </c>
      <c s="356" t="str">
        <f>CF1&amp;"Q4"</f>
        <v>2018Q4</v>
      </c>
      <c s="356" t="str">
        <f>CG1&amp;"Q4"</f>
        <v>2018Q4</v>
      </c>
      <c s="356" t="str">
        <f>CH1&amp;"Q4"</f>
        <v>2018Q4</v>
      </c>
      <c s="356" t="str">
        <f>CI1&amp;"Q1"</f>
        <v>2019Q1</v>
      </c>
      <c s="356" t="str">
        <f>CJ1&amp;"Q1"</f>
        <v>2019Q1</v>
      </c>
      <c s="356" t="str">
        <f>CK1&amp;"Q1"</f>
        <v>2019Q1</v>
      </c>
      <c s="356" t="str">
        <f>CL1&amp;"Q2"</f>
        <v>2019Q2</v>
      </c>
      <c s="356" t="str">
        <f>CM1&amp;"Q2"</f>
        <v>2019Q2</v>
      </c>
      <c s="356" t="str">
        <f>CN1&amp;"Q2"</f>
        <v>2019Q2</v>
      </c>
      <c s="356" t="str">
        <f>CO1&amp;"Q3"</f>
        <v>2019Q3</v>
      </c>
      <c s="356" t="str">
        <f>CP1&amp;"Q3"</f>
        <v>2019Q3</v>
      </c>
      <c s="356" t="str">
        <f>CQ1&amp;"Q3"</f>
        <v>2019Q3</v>
      </c>
      <c s="356" t="str">
        <f>CR1&amp;"Q4"</f>
        <v>2019Q4</v>
      </c>
      <c s="356" t="str">
        <f>CS1&amp;"Q4"</f>
        <v>2019Q4</v>
      </c>
      <c s="356" t="str">
        <f>CT1&amp;"Q4"</f>
        <v>2019Q4</v>
      </c>
      <c s="356" t="str">
        <f>CU1&amp;"Q1"</f>
        <v>2020Q1</v>
      </c>
      <c s="356" t="str">
        <f>CV1&amp;"Q1"</f>
        <v>2020Q1</v>
      </c>
      <c s="356" t="str">
        <f>CW1&amp;"Q1"</f>
        <v>2020Q1</v>
      </c>
      <c s="356" t="str">
        <f>CX1&amp;"Q2"</f>
        <v>2020Q2</v>
      </c>
      <c s="356" t="str">
        <f>CY1&amp;"Q2"</f>
        <v>2020Q2</v>
      </c>
      <c s="356" t="str">
        <f>CZ1&amp;"Q2"</f>
        <v>2020Q2</v>
      </c>
      <c s="356" t="str">
        <f>DA1&amp;"Q3"</f>
        <v>2020Q3</v>
      </c>
      <c s="356" t="str">
        <f>DB1&amp;"Q3"</f>
        <v>2020Q3</v>
      </c>
      <c s="356" t="str">
        <f>DC1&amp;"Q3"</f>
        <v>2020Q3</v>
      </c>
      <c s="356" t="str">
        <f>DD1&amp;"Q4"</f>
        <v>2020Q4</v>
      </c>
      <c s="356" t="str">
        <f>DE1&amp;"Q4"</f>
        <v>2020Q4</v>
      </c>
      <c s="356" t="str">
        <f>DF1&amp;"Q4"</f>
        <v>2020Q4</v>
      </c>
      <c s="356" t="str">
        <f>DG1&amp;"Q1"</f>
        <v>2021Q1</v>
      </c>
      <c s="356" t="str">
        <f>DH1&amp;"Q1"</f>
        <v>2021Q1</v>
      </c>
      <c s="356" t="str">
        <f>DI1&amp;"Q1"</f>
        <v>2021Q1</v>
      </c>
      <c s="356" t="str">
        <f>DJ1&amp;"Q2"</f>
        <v>2021Q2</v>
      </c>
      <c s="356" t="str">
        <f>DK1&amp;"Q2"</f>
        <v>2021Q2</v>
      </c>
      <c s="356" t="str">
        <f>DL1&amp;"Q2"</f>
        <v>2021Q2</v>
      </c>
      <c s="356" t="str">
        <f>DM1&amp;"Q3"</f>
        <v>2021Q3</v>
      </c>
      <c s="356" t="str">
        <f>DN1&amp;"Q3"</f>
        <v>2021Q3</v>
      </c>
      <c s="356" t="str">
        <f>DO1&amp;"Q3"</f>
        <v>2021Q3</v>
      </c>
      <c s="356" t="str">
        <f>DP1&amp;"Q4"</f>
        <v>2021Q4</v>
      </c>
      <c s="356" t="str">
        <f>DQ1&amp;"Q4"</f>
        <v>2021Q4</v>
      </c>
      <c s="356" t="str">
        <f>DR1&amp;"Q4"</f>
        <v>2021Q4</v>
      </c>
      <c s="356" t="s">
        <v>696</v>
      </c>
      <c s="356" t="s">
        <v>696</v>
      </c>
      <c s="356" t="s">
        <v>696</v>
      </c>
      <c s="356" t="s">
        <v>697</v>
      </c>
      <c s="356" t="s">
        <v>697</v>
      </c>
      <c s="356" t="s">
        <v>697</v>
      </c>
      <c s="356" t="s">
        <v>698</v>
      </c>
      <c s="356" t="s">
        <v>698</v>
      </c>
      <c s="356" t="s">
        <v>698</v>
      </c>
      <c s="356" t="s">
        <v>699</v>
      </c>
      <c s="356" t="s">
        <v>699</v>
      </c>
      <c s="356" t="s">
        <v>699</v>
      </c>
      <c s="356"/>
      <c s="356"/>
      <c r="EH2" s="356">
        <v>2019</v>
      </c>
      <c s="356">
        <f>EH2+1</f>
        <v>2020</v>
      </c>
      <c s="356">
        <f>EI2+1</f>
        <v>2021</v>
      </c>
      <c s="356">
        <f>EJ2+1</f>
        <v>2022</v>
      </c>
      <c s="303"/>
      <c r="EN2" s="356">
        <v>2019</v>
      </c>
      <c s="356">
        <f t="shared" si="0" ref="EO2:EV2">EN2+1</f>
        <v>2020</v>
      </c>
      <c s="356">
        <f t="shared" si="0"/>
        <v>2021</v>
      </c>
      <c s="356">
        <f t="shared" si="0"/>
        <v>2022</v>
      </c>
      <c s="356">
        <f t="shared" si="0"/>
        <v>2023</v>
      </c>
      <c s="356">
        <f t="shared" si="0"/>
        <v>2024</v>
      </c>
      <c s="356">
        <f t="shared" si="0"/>
        <v>2025</v>
      </c>
      <c s="356">
        <f t="shared" si="0"/>
        <v>2026</v>
      </c>
      <c s="356">
        <f t="shared" si="0"/>
        <v>2027</v>
      </c>
      <c r="EX2" s="356">
        <v>2019</v>
      </c>
      <c s="356">
        <f t="shared" si="1" ref="EY2:FF2">EX2+1</f>
        <v>2020</v>
      </c>
      <c s="356">
        <f t="shared" si="1"/>
        <v>2021</v>
      </c>
      <c s="356">
        <f t="shared" si="1"/>
        <v>2022</v>
      </c>
      <c s="356">
        <f t="shared" si="1"/>
        <v>2023</v>
      </c>
      <c s="356">
        <f t="shared" si="1"/>
        <v>2024</v>
      </c>
      <c s="356">
        <f t="shared" si="1"/>
        <v>2025</v>
      </c>
      <c s="356">
        <f t="shared" si="1"/>
        <v>2026</v>
      </c>
      <c s="356">
        <f t="shared" si="1"/>
        <v>2027</v>
      </c>
      <c r="FH2" s="356">
        <v>2019</v>
      </c>
      <c s="356">
        <f t="shared" si="2" ref="FI2:FN2">FH2+1</f>
        <v>2020</v>
      </c>
      <c s="356">
        <f t="shared" si="2"/>
        <v>2021</v>
      </c>
      <c s="356">
        <f t="shared" si="2"/>
        <v>2022</v>
      </c>
      <c s="356">
        <f t="shared" si="2"/>
        <v>2023</v>
      </c>
      <c s="356">
        <f t="shared" si="2"/>
        <v>2024</v>
      </c>
      <c s="356">
        <f t="shared" si="2"/>
        <v>2025</v>
      </c>
    </row>
    <row r="3" spans="1:170" ht="15">
      <c r="A3" s="411" t="s">
        <v>560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559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/>
      <c s="356"/>
      <c r="EH3" s="356"/>
      <c s="356"/>
      <c s="356"/>
      <c s="356"/>
      <c s="303"/>
      <c r="EN3" s="356"/>
      <c s="356"/>
      <c s="356"/>
      <c s="356"/>
      <c s="356"/>
      <c s="356"/>
      <c s="356"/>
      <c s="356"/>
      <c s="356"/>
      <c r="EX3" s="356"/>
      <c s="356"/>
      <c s="356"/>
      <c s="356"/>
      <c s="356"/>
      <c s="356"/>
      <c s="356"/>
      <c s="356"/>
      <c s="356"/>
      <c r="FH3" s="356"/>
      <c s="356"/>
      <c s="356"/>
      <c s="356"/>
      <c s="356"/>
      <c s="356"/>
      <c s="356"/>
    </row>
    <row r="4" spans="1:170" ht="15">
      <c r="A4" s="369" t="s">
        <v>558</v>
      </c>
      <c s="369"/>
      <c s="390">
        <f t="shared" si="3" ref="C4:AH4">C5+C10+C20</f>
        <v>2775.6157682986059</v>
      </c>
      <c s="390">
        <f t="shared" si="3"/>
        <v>2601.1190921737152</v>
      </c>
      <c s="390">
        <f t="shared" si="3"/>
        <v>3013.875889167562</v>
      </c>
      <c s="390">
        <f t="shared" si="3"/>
        <v>3433.3153185703086</v>
      </c>
      <c s="390">
        <f t="shared" si="3"/>
        <v>2967.2753870324896</v>
      </c>
      <c s="390">
        <f t="shared" si="3"/>
        <v>2512.0927127156001</v>
      </c>
      <c s="390">
        <f t="shared" si="3"/>
        <v>2685.3972327230563</v>
      </c>
      <c s="390">
        <f t="shared" si="3"/>
        <v>2479.5220165806436</v>
      </c>
      <c s="390">
        <f t="shared" si="3"/>
        <v>2663.5032224279375</v>
      </c>
      <c s="390">
        <f t="shared" si="3"/>
        <v>2611.7689186149018</v>
      </c>
      <c s="390">
        <f t="shared" si="3"/>
        <v>2273.151271869513</v>
      </c>
      <c s="390">
        <f t="shared" si="3"/>
        <v>2335.2359597785376</v>
      </c>
      <c s="390">
        <f t="shared" si="3"/>
        <v>3200.124641097359</v>
      </c>
      <c s="390">
        <f t="shared" si="3"/>
        <v>2150.9492589331894</v>
      </c>
      <c s="390">
        <f t="shared" si="3"/>
        <v>2736.2676615027049</v>
      </c>
      <c s="390">
        <f t="shared" si="3"/>
        <v>3586.0607970585716</v>
      </c>
      <c s="390">
        <f t="shared" si="3"/>
        <v>2964.2133176731741</v>
      </c>
      <c s="390">
        <f t="shared" si="3"/>
        <v>2355.3513145761272</v>
      </c>
      <c s="390">
        <f t="shared" si="3"/>
        <v>3250.7673241800958</v>
      </c>
      <c s="390">
        <f t="shared" si="3"/>
        <v>2761.5751403675654</v>
      </c>
      <c s="390">
        <f t="shared" si="3"/>
        <v>2660.0177212938493</v>
      </c>
      <c s="390">
        <f t="shared" si="3"/>
        <v>3066.240238511064</v>
      </c>
      <c s="390">
        <f t="shared" si="3"/>
        <v>2736.7752644786037</v>
      </c>
      <c s="390">
        <f t="shared" si="3"/>
        <v>2965.6874888602342</v>
      </c>
      <c s="390">
        <f t="shared" si="3"/>
        <v>3322.053277423629</v>
      </c>
      <c s="390">
        <f t="shared" si="3"/>
        <v>2427.2810562185023</v>
      </c>
      <c s="390">
        <f t="shared" si="3"/>
        <v>2953.6230521520897</v>
      </c>
      <c s="390">
        <f t="shared" si="3"/>
        <v>3579.5711608892398</v>
      </c>
      <c s="390">
        <f t="shared" si="3"/>
        <v>2937.1024734238626</v>
      </c>
      <c s="390">
        <f t="shared" si="3"/>
        <v>3024.5649884901995</v>
      </c>
      <c s="390">
        <f t="shared" si="3"/>
        <v>2924.4667802166564</v>
      </c>
      <c s="390">
        <f t="shared" si="3"/>
        <v>2692.4896480132884</v>
      </c>
      <c s="390">
        <f t="shared" si="4" ref="AI4:BN4">AI5+AI10+AI20</f>
        <v>2841.9287061145146</v>
      </c>
      <c s="390">
        <f t="shared" si="4"/>
        <v>2988.630653869549</v>
      </c>
      <c s="390">
        <f t="shared" si="4"/>
        <v>2966.134370601088</v>
      </c>
      <c s="390">
        <f t="shared" si="4"/>
        <v>2836.8429395146063</v>
      </c>
      <c s="390">
        <f t="shared" si="4"/>
        <v>2719.1804990924079</v>
      </c>
      <c s="390">
        <f t="shared" si="4"/>
        <v>2834.2999420773413</v>
      </c>
      <c s="390">
        <f t="shared" si="4"/>
        <v>2659.3248311978523</v>
      </c>
      <c s="390">
        <f t="shared" si="4"/>
        <v>3406.5671952224957</v>
      </c>
      <c s="390">
        <f t="shared" si="4"/>
        <v>2826.2190967336173</v>
      </c>
      <c s="390">
        <f t="shared" si="4"/>
        <v>2974.2607259821662</v>
      </c>
      <c s="390">
        <f t="shared" si="4"/>
        <v>3593.5281797963476</v>
      </c>
      <c s="390">
        <f t="shared" si="4"/>
        <v>2384.7976025034836</v>
      </c>
      <c s="390">
        <f t="shared" si="4"/>
        <v>2426.5426453984473</v>
      </c>
      <c s="390">
        <f t="shared" si="4"/>
        <v>2436.952632844755</v>
      </c>
      <c s="390">
        <f t="shared" si="4"/>
        <v>2319.4317733540638</v>
      </c>
      <c s="390">
        <f t="shared" si="4"/>
        <v>2069.2473779473548</v>
      </c>
      <c s="390">
        <f t="shared" si="4"/>
        <v>2485.6554913504219</v>
      </c>
      <c s="390">
        <f t="shared" si="4"/>
        <v>2076.8053257551105</v>
      </c>
      <c s="390">
        <f t="shared" si="4"/>
        <v>2319.5021641069739</v>
      </c>
      <c s="390">
        <f t="shared" si="4"/>
        <v>2798.2940573285068</v>
      </c>
      <c s="390">
        <f t="shared" si="4"/>
        <v>2218.9754747175252</v>
      </c>
      <c s="390">
        <f t="shared" si="4"/>
        <v>2548.3195269355242</v>
      </c>
      <c s="390">
        <f t="shared" si="4"/>
        <v>2431.2904830285274</v>
      </c>
      <c s="390">
        <f t="shared" si="4"/>
        <v>2640.1740360415497</v>
      </c>
      <c s="390">
        <f t="shared" si="4"/>
        <v>2426.3325018175983</v>
      </c>
      <c s="390">
        <f t="shared" si="4"/>
        <v>2489.1734099565938</v>
      </c>
      <c s="390">
        <f t="shared" si="4"/>
        <v>2175.9544329060927</v>
      </c>
      <c s="390">
        <f t="shared" si="4"/>
        <v>3420.8649250620078</v>
      </c>
      <c s="390">
        <f t="shared" si="4"/>
        <v>3059.9091766627189</v>
      </c>
      <c s="390">
        <f t="shared" si="4"/>
        <v>2346.365947289873</v>
      </c>
      <c s="390">
        <f t="shared" si="4"/>
        <v>2967.8408271413691</v>
      </c>
      <c s="390">
        <f t="shared" si="4"/>
        <v>3144.6247898452443</v>
      </c>
      <c s="390">
        <f t="shared" si="5" ref="BO4:CT4">BO5+BO10+BO20</f>
        <v>2808.0893420265925</v>
      </c>
      <c s="390">
        <f t="shared" si="5"/>
        <v>2640.6111459054782</v>
      </c>
      <c s="390">
        <f t="shared" si="5"/>
        <v>2890.7586365666666</v>
      </c>
      <c s="390">
        <f t="shared" si="5"/>
        <v>2609.3474429357643</v>
      </c>
      <c s="390">
        <f t="shared" si="5"/>
        <v>2596.7913281581809</v>
      </c>
      <c s="390">
        <f t="shared" si="5"/>
        <v>2525.277313743682</v>
      </c>
      <c s="390">
        <f t="shared" si="5"/>
        <v>2807.6113806221529</v>
      </c>
      <c s="390">
        <f t="shared" si="5"/>
        <v>3280.2822829450852</v>
      </c>
      <c s="390">
        <f t="shared" si="5"/>
        <v>2941.0216724959864</v>
      </c>
      <c s="390">
        <f t="shared" si="5"/>
        <v>2305.1756796843952</v>
      </c>
      <c s="390">
        <f t="shared" si="5"/>
        <v>3002.8103482824836</v>
      </c>
      <c s="390">
        <f t="shared" si="5"/>
        <v>3425.2698027614974</v>
      </c>
      <c s="390">
        <f t="shared" si="5"/>
        <v>3405.2269902371299</v>
      </c>
      <c s="390">
        <f t="shared" si="5"/>
        <v>2864.1083333550123</v>
      </c>
      <c s="390">
        <f t="shared" si="5"/>
        <v>3096.8469890787892</v>
      </c>
      <c s="390">
        <f t="shared" si="5"/>
        <v>3132.5917277685448</v>
      </c>
      <c s="390">
        <f t="shared" si="5"/>
        <v>3036.6796732578118</v>
      </c>
      <c s="390">
        <f t="shared" si="5"/>
        <v>2963.8268451176064</v>
      </c>
      <c s="390">
        <f t="shared" si="5"/>
        <v>3099.4543963516626</v>
      </c>
      <c s="390">
        <f t="shared" si="5"/>
        <v>3599.2067497454218</v>
      </c>
      <c s="365">
        <f t="shared" si="5"/>
        <v>3177.4555247920625</v>
      </c>
      <c s="365">
        <f t="shared" si="5"/>
        <v>2719.7874967443904</v>
      </c>
      <c s="365">
        <f t="shared" si="5"/>
        <v>2961.9324704591249</v>
      </c>
      <c s="365">
        <f t="shared" si="5"/>
        <v>3711.2968306662988</v>
      </c>
      <c s="365">
        <f t="shared" si="5"/>
        <v>3444.4276873353356</v>
      </c>
      <c s="365">
        <f t="shared" si="5"/>
        <v>2769.7840717040431</v>
      </c>
      <c s="365">
        <f t="shared" si="5"/>
        <v>2907.147611146183</v>
      </c>
      <c s="365">
        <f t="shared" si="5"/>
        <v>3098.1211250052356</v>
      </c>
      <c s="365">
        <f t="shared" si="5"/>
        <v>3198.632758688414</v>
      </c>
      <c s="365">
        <f t="shared" si="5"/>
        <v>2991.9679913693676</v>
      </c>
      <c s="365">
        <f t="shared" si="5"/>
        <v>2429.361512821386</v>
      </c>
      <c s="365">
        <f t="shared" si="5"/>
        <v>2979.0989564894894</v>
      </c>
      <c s="365">
        <f t="shared" si="6" ref="CU4:DR4">CU5+CU10+CU20</f>
        <v>3219.4605124150498</v>
      </c>
      <c s="365">
        <f t="shared" si="6"/>
        <v>2674.8391269332092</v>
      </c>
      <c s="365">
        <f t="shared" si="6"/>
        <v>3253.7875207799498</v>
      </c>
      <c s="365">
        <f t="shared" si="6"/>
        <v>2283.237638727735</v>
      </c>
      <c s="365">
        <f t="shared" si="6"/>
        <v>1688.4684784790074</v>
      </c>
      <c s="365">
        <f t="shared" si="6"/>
        <v>1680.5281894574205</v>
      </c>
      <c s="365">
        <f t="shared" si="6"/>
        <v>2034.4467857975656</v>
      </c>
      <c s="365">
        <f t="shared" si="6"/>
        <v>2335.3187048562822</v>
      </c>
      <c s="365">
        <f t="shared" si="6"/>
        <v>2728.3124189721461</v>
      </c>
      <c s="365">
        <f t="shared" si="6"/>
        <v>2311.3488515673785</v>
      </c>
      <c s="365">
        <f t="shared" si="6"/>
        <v>2479.7831766681816</v>
      </c>
      <c s="365">
        <f t="shared" si="6"/>
        <v>2516.293148346841</v>
      </c>
      <c s="365">
        <f t="shared" si="6"/>
        <v>2638.3114871055541</v>
      </c>
      <c s="365">
        <f t="shared" si="6"/>
        <v>2280.0681519258733</v>
      </c>
      <c s="365">
        <f t="shared" si="6"/>
        <v>3312.0331209454052</v>
      </c>
      <c s="365">
        <f t="shared" si="6"/>
        <v>3202.4954594606538</v>
      </c>
      <c s="365">
        <f t="shared" si="6"/>
        <v>2770.2585251813834</v>
      </c>
      <c s="365">
        <f t="shared" si="6"/>
        <v>3080.7595212784963</v>
      </c>
      <c s="365">
        <f t="shared" si="6"/>
        <v>2894.3265811999918</v>
      </c>
      <c s="365">
        <f t="shared" si="6"/>
        <v>2766.5422471952306</v>
      </c>
      <c s="365">
        <f t="shared" si="6"/>
        <v>3725.4366363500012</v>
      </c>
      <c s="365">
        <f t="shared" si="6"/>
        <v>3181.6160449500026</v>
      </c>
      <c s="365">
        <f t="shared" si="6"/>
        <v>3274.0171898369254</v>
      </c>
      <c s="379">
        <f t="shared" si="6"/>
        <v>3080.1940827206354</v>
      </c>
      <c s="379">
        <f t="shared" si="7" ref="DS4:ED4">DS5+DS10+DS20</f>
        <v>3292.8372142435178</v>
      </c>
      <c s="379">
        <f t="shared" si="7"/>
        <v>2763.4461410308259</v>
      </c>
      <c s="379">
        <f t="shared" si="7"/>
        <v>3789.7586265235882</v>
      </c>
      <c s="379">
        <f t="shared" si="7"/>
        <v>4078.0528955114619</v>
      </c>
      <c s="379">
        <f t="shared" si="7"/>
        <v>3272.9825550241194</v>
      </c>
      <c s="379">
        <f t="shared" si="7"/>
        <v>3135.3549651462517</v>
      </c>
      <c s="379">
        <f t="shared" si="7"/>
        <v>3325.0046602657058</v>
      </c>
      <c s="379">
        <f t="shared" si="7"/>
        <v>3434.0562723716075</v>
      </c>
      <c s="379">
        <f t="shared" si="7"/>
        <v>3593.1458497096551</v>
      </c>
      <c s="379">
        <f t="shared" si="7"/>
        <v>3670.4226449737466</v>
      </c>
      <c s="379">
        <f t="shared" si="7"/>
        <v>3527.4798651092065</v>
      </c>
      <c s="379">
        <f t="shared" si="7"/>
        <v>3747.3943783521695</v>
      </c>
      <c s="379"/>
      <c s="379"/>
      <c r="EH4" s="365">
        <v>36389.048608231329</v>
      </c>
      <c s="365">
        <v>29205.759144670767</v>
      </c>
      <c s="365">
        <v>36121.046999497026</v>
      </c>
      <c s="365">
        <v>41629.93606826185</v>
      </c>
      <c s="365"/>
      <c s="369" t="s">
        <v>558</v>
      </c>
      <c s="379">
        <v>36389.048608231336</v>
      </c>
      <c s="379">
        <v>29205.75914467077</v>
      </c>
      <c s="379">
        <v>36121.062354815185</v>
      </c>
      <c s="379">
        <v>41630.00038304567</v>
      </c>
      <c s="379">
        <v>43537.590224081658</v>
      </c>
      <c s="379">
        <v>43797.728077036052</v>
      </c>
      <c s="379">
        <v>44754.080009793339</v>
      </c>
      <c s="379">
        <v>45548.538425353545</v>
      </c>
      <c s="379">
        <v>46147.115770263525</v>
      </c>
      <c r="EX4" s="365">
        <f t="shared" si="8" ref="EX4:FF5">EN4/EN$56*100</f>
        <v>33.659900820328062</v>
      </c>
      <c s="365">
        <f t="shared" si="8"/>
        <v>29.414269844171336</v>
      </c>
      <c s="365">
        <f t="shared" si="8"/>
        <v>34.023235259829363</v>
      </c>
      <c s="365">
        <f t="shared" si="8"/>
        <v>36.052940316799962</v>
      </c>
      <c s="365">
        <f t="shared" si="8"/>
        <v>36.193375165794201</v>
      </c>
      <c s="365">
        <f t="shared" si="8"/>
        <v>35.156949430626092</v>
      </c>
      <c s="365">
        <f t="shared" si="8"/>
        <v>34.748400722480021</v>
      </c>
      <c s="365">
        <f t="shared" si="8"/>
        <v>34.207232589795581</v>
      </c>
      <c s="365">
        <f t="shared" si="8"/>
        <v>33.52187628502864</v>
      </c>
      <c r="FH4" s="365"/>
      <c s="365">
        <f t="shared" si="9" ref="FI4:FN5">EY4-EX4</f>
        <v>-4.2456309761567255</v>
      </c>
      <c s="365">
        <f t="shared" si="9"/>
        <v>4.6089654156580266</v>
      </c>
      <c s="365">
        <f t="shared" si="9"/>
        <v>2.0297050569705988</v>
      </c>
      <c s="365">
        <f t="shared" si="9"/>
        <v>0.1404348489942393</v>
      </c>
      <c s="365">
        <f t="shared" si="9"/>
        <v>-1.036425735168109</v>
      </c>
      <c s="365">
        <f t="shared" si="9"/>
        <v>-0.40854870814607125</v>
      </c>
    </row>
    <row r="5" spans="1:170" ht="15">
      <c r="A5" s="369" t="s">
        <v>557</v>
      </c>
      <c s="369"/>
      <c s="390">
        <f t="shared" si="10" ref="C5:AH5">C6+C8</f>
        <v>910.98980088838664</v>
      </c>
      <c s="390">
        <f t="shared" si="10"/>
        <v>828.2155130132777</v>
      </c>
      <c s="390">
        <f t="shared" si="10"/>
        <v>1228.1024995086632</v>
      </c>
      <c s="390">
        <f t="shared" si="10"/>
        <v>1295.783431070869</v>
      </c>
      <c s="390">
        <f t="shared" si="10"/>
        <v>1190.4146741494922</v>
      </c>
      <c s="390">
        <f t="shared" si="10"/>
        <v>920.87782715000003</v>
      </c>
      <c s="390">
        <f t="shared" si="10"/>
        <v>758.34066748000009</v>
      </c>
      <c s="390">
        <f t="shared" si="10"/>
        <v>670.85495875986578</v>
      </c>
      <c s="390">
        <f t="shared" si="10"/>
        <v>785.85414573551918</v>
      </c>
      <c s="390">
        <f t="shared" si="10"/>
        <v>955.53085346000012</v>
      </c>
      <c s="390">
        <f t="shared" si="10"/>
        <v>576.86875294749757</v>
      </c>
      <c s="390">
        <f t="shared" si="10"/>
        <v>516.22498090463182</v>
      </c>
      <c s="390">
        <f t="shared" si="10"/>
        <v>979.43850944817416</v>
      </c>
      <c s="390">
        <f t="shared" si="10"/>
        <v>506.79778940075641</v>
      </c>
      <c s="390">
        <f t="shared" si="10"/>
        <v>864.78745031373569</v>
      </c>
      <c s="390">
        <f t="shared" si="10"/>
        <v>945.37143041764296</v>
      </c>
      <c s="390">
        <f t="shared" si="10"/>
        <v>728.82594785966273</v>
      </c>
      <c s="390">
        <f t="shared" si="10"/>
        <v>446.01306065815669</v>
      </c>
      <c s="390">
        <f t="shared" si="10"/>
        <v>849.04251118591196</v>
      </c>
      <c s="390">
        <f t="shared" si="10"/>
        <v>655.45962794840761</v>
      </c>
      <c s="390">
        <f t="shared" si="10"/>
        <v>690.91045181357003</v>
      </c>
      <c s="390">
        <f t="shared" si="10"/>
        <v>792.58523548812434</v>
      </c>
      <c s="390">
        <f t="shared" si="10"/>
        <v>685.68241534280969</v>
      </c>
      <c s="390">
        <f t="shared" si="10"/>
        <v>894.32968383441994</v>
      </c>
      <c s="390">
        <f t="shared" si="10"/>
        <v>837.67855103104</v>
      </c>
      <c s="390">
        <f t="shared" si="10"/>
        <v>506.56964438133576</v>
      </c>
      <c s="390">
        <f t="shared" si="10"/>
        <v>799.82219854233006</v>
      </c>
      <c s="390">
        <f t="shared" si="10"/>
        <v>698.36863518864106</v>
      </c>
      <c s="390">
        <f t="shared" si="10"/>
        <v>667.58824950987264</v>
      </c>
      <c s="390">
        <f t="shared" si="10"/>
        <v>651.15869771228881</v>
      </c>
      <c s="390">
        <f t="shared" si="10"/>
        <v>571.59608901102069</v>
      </c>
      <c s="390">
        <f t="shared" si="10"/>
        <v>428.71583284942568</v>
      </c>
      <c s="390">
        <f t="shared" si="11" ref="AI5:BN5">AI6+AI8</f>
        <v>679.79414881447769</v>
      </c>
      <c s="390">
        <f t="shared" si="11"/>
        <v>682.25593944577827</v>
      </c>
      <c s="390">
        <f t="shared" si="11"/>
        <v>485.55786012829333</v>
      </c>
      <c s="390">
        <f t="shared" si="11"/>
        <v>507.97297391239636</v>
      </c>
      <c s="390">
        <f t="shared" si="11"/>
        <v>464.76107779940003</v>
      </c>
      <c s="390">
        <f t="shared" si="11"/>
        <v>404.72592540782426</v>
      </c>
      <c s="390">
        <f t="shared" si="11"/>
        <v>437.68768126079385</v>
      </c>
      <c s="390">
        <f t="shared" si="11"/>
        <v>484.72420505309657</v>
      </c>
      <c s="390">
        <f t="shared" si="11"/>
        <v>461.78685640482098</v>
      </c>
      <c s="390">
        <f t="shared" si="11"/>
        <v>514.73581349410836</v>
      </c>
      <c s="390">
        <f t="shared" si="11"/>
        <v>547.97167810793769</v>
      </c>
      <c s="390">
        <f t="shared" si="11"/>
        <v>457.83984589183581</v>
      </c>
      <c s="390">
        <f t="shared" si="11"/>
        <v>433.49099394473967</v>
      </c>
      <c s="390">
        <f t="shared" si="11"/>
        <v>424.80155527009504</v>
      </c>
      <c s="390">
        <f t="shared" si="11"/>
        <v>432.0198804744457</v>
      </c>
      <c s="390">
        <f t="shared" si="11"/>
        <v>390.53772129137377</v>
      </c>
      <c s="390">
        <f t="shared" si="11"/>
        <v>343.12980129430434</v>
      </c>
      <c s="390">
        <f t="shared" si="11"/>
        <v>273.90908565036273</v>
      </c>
      <c s="390">
        <f t="shared" si="11"/>
        <v>316.69009797670094</v>
      </c>
      <c s="390">
        <f t="shared" si="11"/>
        <v>348.81995436041768</v>
      </c>
      <c s="390">
        <f t="shared" si="11"/>
        <v>400.21182262723511</v>
      </c>
      <c s="390">
        <f t="shared" si="11"/>
        <v>422.8173299520825</v>
      </c>
      <c s="390">
        <f t="shared" si="11"/>
        <v>387.7857469418318</v>
      </c>
      <c s="390">
        <f t="shared" si="11"/>
        <v>461.41720035919053</v>
      </c>
      <c s="390">
        <f t="shared" si="11"/>
        <v>468.27204662058182</v>
      </c>
      <c s="390">
        <f t="shared" si="11"/>
        <v>432.08030570836087</v>
      </c>
      <c s="390">
        <f t="shared" si="11"/>
        <v>414.3034403721752</v>
      </c>
      <c s="390">
        <f t="shared" si="11"/>
        <v>608.13987823802836</v>
      </c>
      <c s="390">
        <f t="shared" si="11"/>
        <v>363.18758261596702</v>
      </c>
      <c s="390">
        <f t="shared" si="11"/>
        <v>383.6926662945437</v>
      </c>
      <c s="390">
        <f t="shared" si="11"/>
        <v>551.64993874068932</v>
      </c>
      <c s="390">
        <f t="shared" si="11"/>
        <v>433.70235339834193</v>
      </c>
      <c s="390">
        <f t="shared" si="12" ref="BO5:CT5">BO6+BO8</f>
        <v>535.03402078202009</v>
      </c>
      <c s="390">
        <f t="shared" si="12"/>
        <v>461.25395342214085</v>
      </c>
      <c s="390">
        <f t="shared" si="12"/>
        <v>508.79533561194455</v>
      </c>
      <c s="390">
        <f t="shared" si="12"/>
        <v>496.85510630522299</v>
      </c>
      <c s="390">
        <f t="shared" si="12"/>
        <v>472.22354144100842</v>
      </c>
      <c s="390">
        <f t="shared" si="12"/>
        <v>442.70011596570112</v>
      </c>
      <c s="390">
        <f t="shared" si="12"/>
        <v>559.82099282702688</v>
      </c>
      <c s="390">
        <f t="shared" si="12"/>
        <v>613.19572418253961</v>
      </c>
      <c s="390">
        <f t="shared" si="12"/>
        <v>395.68958142693708</v>
      </c>
      <c s="390">
        <f t="shared" si="12"/>
        <v>402.64876016650976</v>
      </c>
      <c s="390">
        <f t="shared" si="12"/>
        <v>639.55825967729834</v>
      </c>
      <c s="390">
        <f t="shared" si="12"/>
        <v>539.59818581549916</v>
      </c>
      <c s="390">
        <f t="shared" si="12"/>
        <v>608.28300148947369</v>
      </c>
      <c s="390">
        <f t="shared" si="12"/>
        <v>723.85677985947382</v>
      </c>
      <c s="390">
        <f t="shared" si="12"/>
        <v>727.15036654842106</v>
      </c>
      <c s="390">
        <f t="shared" si="12"/>
        <v>840.45561013789472</v>
      </c>
      <c s="390">
        <f t="shared" si="12"/>
        <v>754.74343615901125</v>
      </c>
      <c s="390">
        <f t="shared" si="12"/>
        <v>891.25737177947371</v>
      </c>
      <c s="390">
        <f t="shared" si="12"/>
        <v>929.59693047157896</v>
      </c>
      <c s="390">
        <f t="shared" si="12"/>
        <v>802.35300174631573</v>
      </c>
      <c s="365">
        <f t="shared" si="12"/>
        <v>602.5216953668421</v>
      </c>
      <c s="365">
        <f t="shared" si="12"/>
        <v>612.67304812315786</v>
      </c>
      <c s="365">
        <f t="shared" si="12"/>
        <v>739.7037079078948</v>
      </c>
      <c s="365">
        <f t="shared" si="12"/>
        <v>566.28209141105265</v>
      </c>
      <c s="365">
        <f t="shared" si="12"/>
        <v>846.28091482210527</v>
      </c>
      <c s="365">
        <f t="shared" si="12"/>
        <v>580.76698076281139</v>
      </c>
      <c s="365">
        <f t="shared" si="12"/>
        <v>605.80758479894735</v>
      </c>
      <c s="365">
        <f t="shared" si="12"/>
        <v>734.30494884999996</v>
      </c>
      <c s="365">
        <f t="shared" si="12"/>
        <v>719.92608965368413</v>
      </c>
      <c s="365">
        <f t="shared" si="12"/>
        <v>622.89644675473687</v>
      </c>
      <c s="365">
        <f t="shared" si="12"/>
        <v>709.09679005315786</v>
      </c>
      <c s="365">
        <f t="shared" si="12"/>
        <v>551.97847026052625</v>
      </c>
      <c s="365">
        <v>645.58087648842104</v>
      </c>
      <c s="365">
        <v>614.61453771368429</v>
      </c>
      <c s="365">
        <v>553.55185635578948</v>
      </c>
      <c s="365">
        <v>147.00741571105263</v>
      </c>
      <c s="365">
        <v>173.80523501368421</v>
      </c>
      <c s="365">
        <v>207.20637043789475</v>
      </c>
      <c s="365">
        <v>333.41287137315788</v>
      </c>
      <c s="365">
        <v>272.73055571421048</v>
      </c>
      <c s="365">
        <v>532.36315641368424</v>
      </c>
      <c s="365">
        <v>449.88453769315788</v>
      </c>
      <c s="365">
        <v>464.70347920596498</v>
      </c>
      <c s="365">
        <v>444.38289805774855</v>
      </c>
      <c s="365">
        <v>475.30000000000001</v>
      </c>
      <c s="365">
        <v>415</v>
      </c>
      <c s="365">
        <v>854.39999999999998</v>
      </c>
      <c s="365">
        <v>655.29999999999995</v>
      </c>
      <c s="365">
        <v>785</v>
      </c>
      <c s="365">
        <v>906.5</v>
      </c>
      <c s="365">
        <v>723.29999999999995</v>
      </c>
      <c s="365">
        <v>720.20000000000005</v>
      </c>
      <c s="365">
        <v>1008.9</v>
      </c>
      <c s="365">
        <v>806.60000000000002</v>
      </c>
      <c s="365">
        <v>1006.2</v>
      </c>
      <c s="379">
        <v>684.60000000000002</v>
      </c>
      <c s="379">
        <v>772.72753534914455</v>
      </c>
      <c s="379">
        <v>714.71972912893455</v>
      </c>
      <c s="379">
        <v>1054.7309076642857</v>
      </c>
      <c s="379">
        <v>948.7076994133414</v>
      </c>
      <c s="379">
        <v>975.56379088501512</v>
      </c>
      <c s="379">
        <v>1006.1120627038709</v>
      </c>
      <c s="379">
        <v>1058.6253244575353</v>
      </c>
      <c s="379">
        <v>1052.5939305670181</v>
      </c>
      <c s="379">
        <v>1025.2835770115312</v>
      </c>
      <c s="379">
        <v>1014.081326190034</v>
      </c>
      <c s="379">
        <v>988.98158205555626</v>
      </c>
      <c s="379">
        <v>1021.5349938622019</v>
      </c>
      <c s="379"/>
      <c s="379"/>
      <c r="EH5" s="365">
        <v>7892.238768764917</v>
      </c>
      <c s="365">
        <v>4839.2437901784497</v>
      </c>
      <c s="365">
        <v>9041.2846446818421</v>
      </c>
      <c s="365">
        <v>11633.662459288469</v>
      </c>
      <c s="365"/>
      <c s="369" t="s">
        <v>557</v>
      </c>
      <c s="379">
        <v>7892.238768764917</v>
      </c>
      <c s="379">
        <v>4839.2437901784497</v>
      </c>
      <c s="379">
        <v>9041.3000000000011</v>
      </c>
      <c s="379">
        <v>11633.665431011144</v>
      </c>
      <c s="379">
        <v>11746.840815552174</v>
      </c>
      <c s="379">
        <v>11281.607212193212</v>
      </c>
      <c s="379">
        <v>11123.393347291496</v>
      </c>
      <c s="379">
        <v>10454.90090696367</v>
      </c>
      <c s="379">
        <v>9944.0291567802306</v>
      </c>
      <c r="EX5" s="365">
        <f t="shared" si="8"/>
        <v>7.3003275536828323</v>
      </c>
      <c s="365">
        <f t="shared" si="8"/>
        <v>4.8737929386099506</v>
      </c>
      <c s="365">
        <f t="shared" si="8"/>
        <v>8.516202373369234</v>
      </c>
      <c s="365">
        <f t="shared" si="8"/>
        <v>10.075134316373457</v>
      </c>
      <c s="365">
        <f t="shared" si="8"/>
        <v>9.7653042913472756</v>
      </c>
      <c s="365">
        <f t="shared" si="8"/>
        <v>9.0558782765543064</v>
      </c>
      <c s="365">
        <f t="shared" si="8"/>
        <v>8.6365339057550248</v>
      </c>
      <c s="365">
        <f t="shared" si="8"/>
        <v>7.851694903753546</v>
      </c>
      <c s="365">
        <f t="shared" si="8"/>
        <v>7.2234745249909045</v>
      </c>
      <c r="FH5" s="365"/>
      <c s="365">
        <f t="shared" si="9"/>
        <v>-2.4265346150728817</v>
      </c>
      <c s="365">
        <f t="shared" si="9"/>
        <v>3.6424094347592835</v>
      </c>
      <c s="365">
        <f t="shared" si="9"/>
        <v>1.5589319430042234</v>
      </c>
      <c s="365">
        <f t="shared" si="9"/>
        <v>-0.30983002502618184</v>
      </c>
      <c s="365">
        <f t="shared" si="9"/>
        <v>-0.70942601479296918</v>
      </c>
      <c s="365">
        <f t="shared" si="9"/>
        <v>-0.41934437079928166</v>
      </c>
    </row>
    <row r="6" spans="1:190" ht="15">
      <c r="A6" s="385" t="s">
        <v>556</v>
      </c>
      <c s="385"/>
      <c s="384">
        <v>783.48980088838664</v>
      </c>
      <c s="381">
        <v>705.2155130132777</v>
      </c>
      <c s="381">
        <v>977.10249950866319</v>
      </c>
      <c s="381">
        <v>988.83172403086917</v>
      </c>
      <c s="381">
        <v>979.41467414949216</v>
      </c>
      <c s="381">
        <v>714.50498734999996</v>
      </c>
      <c s="381">
        <v>591.34066748000009</v>
      </c>
      <c s="381">
        <v>510.85495875986578</v>
      </c>
      <c s="381">
        <v>618.85414573551918</v>
      </c>
      <c s="381">
        <v>756.53085346000012</v>
      </c>
      <c s="381">
        <v>355.86875294749751</v>
      </c>
      <c s="381">
        <v>331.42498090463181</v>
      </c>
      <c s="381">
        <v>740.43850944817416</v>
      </c>
      <c s="381">
        <v>326.57778940075644</v>
      </c>
      <c s="381">
        <v>636.2774503137357</v>
      </c>
      <c s="381">
        <v>795.37143041764296</v>
      </c>
      <c s="381">
        <v>519.82594785966273</v>
      </c>
      <c s="381">
        <v>241.01306065815669</v>
      </c>
      <c s="381">
        <v>630.04251118591196</v>
      </c>
      <c s="381">
        <v>429.23962794840764</v>
      </c>
      <c s="381">
        <v>522.47045181357009</v>
      </c>
      <c s="381">
        <v>616.33523548812434</v>
      </c>
      <c s="381">
        <v>532.05445959280962</v>
      </c>
      <c s="381">
        <v>524.29968383441997</v>
      </c>
      <c s="381">
        <v>676.17855103104</v>
      </c>
      <c s="381">
        <v>361.98764438133583</v>
      </c>
      <c s="381">
        <v>667.91869654233005</v>
      </c>
      <c s="381">
        <v>545.58863518864109</v>
      </c>
      <c s="381">
        <v>515.88824950987271</v>
      </c>
      <c s="381">
        <v>494.60869771228886</v>
      </c>
      <c s="381">
        <v>391.3360890110207</v>
      </c>
      <c s="381">
        <v>256.8873361894257</v>
      </c>
      <c s="381">
        <v>471.14764047057378</v>
      </c>
      <c s="381">
        <v>438.1365969370903</v>
      </c>
      <c s="381">
        <v>347.2778601282933</v>
      </c>
      <c s="381">
        <v>321.49297391239634</v>
      </c>
      <c s="381">
        <v>276.36820435633763</v>
      </c>
      <c s="381">
        <v>260.02270148782424</v>
      </c>
      <c s="381">
        <v>252.64378442079388</v>
      </c>
      <c s="381">
        <v>280.22843740309656</v>
      </c>
      <c s="381">
        <v>309.22742184482098</v>
      </c>
      <c s="381">
        <v>325.56173065410837</v>
      </c>
      <c s="381">
        <v>343.96720361873366</v>
      </c>
      <c s="381">
        <v>291.01968106183585</v>
      </c>
      <c s="381">
        <v>287.50263170372222</v>
      </c>
      <c s="381">
        <v>288.34385633009504</v>
      </c>
      <c s="381">
        <v>306.72110707444568</v>
      </c>
      <c s="381">
        <v>222.4415080813738</v>
      </c>
      <c s="381">
        <v>230.06430082430435</v>
      </c>
      <c s="381">
        <v>190.81038199036274</v>
      </c>
      <c s="381">
        <v>206.64136257670091</v>
      </c>
      <c s="381">
        <v>232.78120656041767</v>
      </c>
      <c s="381">
        <v>297.97219001723511</v>
      </c>
      <c s="381">
        <v>296.25939004208249</v>
      </c>
      <c s="381">
        <v>305.69875888183179</v>
      </c>
      <c s="381">
        <v>339.78992057919055</v>
      </c>
      <c s="381">
        <v>343.19404066058178</v>
      </c>
      <c s="381">
        <v>350.82647164836089</v>
      </c>
      <c s="381">
        <v>315.27969521217523</v>
      </c>
      <c s="381">
        <v>451.93987823802831</v>
      </c>
      <c s="381">
        <v>268.68758261596702</v>
      </c>
      <c s="381">
        <v>312.63466629454371</v>
      </c>
      <c s="381">
        <v>440.67993874068929</v>
      </c>
      <c s="381">
        <v>362.91235339834191</v>
      </c>
      <c s="381">
        <v>447.43402078202013</v>
      </c>
      <c s="381">
        <v>339.75395342214085</v>
      </c>
      <c s="381">
        <v>415.03681138194452</v>
      </c>
      <c s="381">
        <v>389.02510630522301</v>
      </c>
      <c s="381">
        <v>349.42354144100841</v>
      </c>
      <c s="381">
        <v>310.30632156570107</v>
      </c>
      <c s="381">
        <v>292.4203891870269</v>
      </c>
      <c s="381">
        <v>431.79572418253963</v>
      </c>
      <c s="381">
        <v>310.38958142693707</v>
      </c>
      <c s="381">
        <v>319.69912380650976</v>
      </c>
      <c s="381">
        <v>538.52620242729836</v>
      </c>
      <c s="381">
        <v>446.88773581549918</v>
      </c>
      <c s="381">
        <v>484.88300148947366</v>
      </c>
      <c s="381">
        <v>608.85677985947382</v>
      </c>
      <c s="381">
        <v>523.67665154842109</v>
      </c>
      <c s="381">
        <v>650.95486495789476</v>
      </c>
      <c s="381">
        <v>598.4434361590113</v>
      </c>
      <c s="381">
        <v>609.2450249994738</v>
      </c>
      <c s="381">
        <v>716.49693047157893</v>
      </c>
      <c s="381">
        <v>575.87262435631578</v>
      </c>
      <c s="386">
        <v>387.92169536684213</v>
      </c>
      <c s="386">
        <v>495.77304812315788</v>
      </c>
      <c s="386">
        <v>595.00370790789475</v>
      </c>
      <c s="386">
        <v>416.48209141105264</v>
      </c>
      <c s="386">
        <v>639.8809148221053</v>
      </c>
      <c s="386">
        <v>382.9814407428114</v>
      </c>
      <c s="386">
        <v>439.14440479894739</v>
      </c>
      <c s="386">
        <v>575.09534884999994</v>
      </c>
      <c s="386">
        <v>515.90403220368421</v>
      </c>
      <c s="386">
        <v>368.39484675473688</v>
      </c>
      <c s="386">
        <v>464.11324505315787</v>
      </c>
      <c s="386">
        <v>342.16271526052623</v>
      </c>
      <c s="386">
        <v>363.90329148842108</v>
      </c>
      <c s="386">
        <v>427.23540871368431</v>
      </c>
      <c s="386">
        <v>388.8626163557895</v>
      </c>
      <c s="386">
        <v>124.76117462105265</v>
      </c>
      <c s="386">
        <v>84.212623793684216</v>
      </c>
      <c s="386">
        <v>104.92790773789476</v>
      </c>
      <c s="386">
        <v>161.75122342315791</v>
      </c>
      <c s="386">
        <v>181.21704521421054</v>
      </c>
      <c s="386">
        <v>341.69101874368431</v>
      </c>
      <c s="386">
        <v>247.39256250315785</v>
      </c>
      <c s="386">
        <v>252.27063289596492</v>
      </c>
      <c s="386">
        <v>242.45905311774857</v>
      </c>
      <c s="386">
        <v>293.24581958473681</v>
      </c>
      <c s="386">
        <v>238.56669723473684</v>
      </c>
      <c s="386">
        <v>579.66983362210522</v>
      </c>
      <c s="386">
        <v>442.8185760231579</v>
      </c>
      <c s="386">
        <v>492.57971589526312</v>
      </c>
      <c s="386">
        <v>565.29955504421059</v>
      </c>
      <c s="386">
        <v>384.1823859978947</v>
      </c>
      <c s="386">
        <v>371.77709422473686</v>
      </c>
      <c s="386">
        <v>746.07177504947379</v>
      </c>
      <c s="386">
        <v>521.31531627842105</v>
      </c>
      <c s="386">
        <v>656.46150764421054</v>
      </c>
      <c s="386">
        <v>330.22206595289464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/>
      <c s="386"/>
      <c s="386"/>
      <c s="386"/>
      <c s="386"/>
      <c r="EH6" s="365">
        <v>0</v>
      </c>
      <c s="365">
        <v>0</v>
      </c>
      <c s="365">
        <v>0</v>
      </c>
      <c s="365">
        <v>0</v>
      </c>
      <c s="386"/>
      <c s="382" t="s">
        <v>556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6" s="386"/>
      <c s="386"/>
      <c s="386"/>
      <c s="386"/>
      <c s="386"/>
      <c s="386"/>
      <c s="386"/>
      <c s="386"/>
      <c s="386"/>
      <c r="FH6" s="386"/>
      <c s="386"/>
      <c s="386"/>
      <c s="386"/>
      <c s="386"/>
      <c s="386"/>
      <c s="386"/>
      <c r="GC6" s="232">
        <v>11634</v>
      </c>
      <c s="232">
        <v>11747</v>
      </c>
      <c s="232">
        <v>11282</v>
      </c>
      <c s="232">
        <v>11123</v>
      </c>
      <c s="232">
        <v>10455</v>
      </c>
      <c s="232">
        <v>9944</v>
      </c>
    </row>
    <row r="7" spans="1:170" ht="15">
      <c r="A7" s="410" t="s">
        <v>554</v>
      </c>
      <c s="410"/>
      <c s="384">
        <v>396.69999999999999</v>
      </c>
      <c s="381">
        <v>538.52999999999997</v>
      </c>
      <c s="381">
        <v>343.82999999999998</v>
      </c>
      <c s="381">
        <v>185.75999999999999</v>
      </c>
      <c s="381">
        <v>334.30000000000001</v>
      </c>
      <c s="381">
        <v>296.71000000000004</v>
      </c>
      <c s="381">
        <v>364.02999999999997</v>
      </c>
      <c s="381">
        <v>421.32999999999998</v>
      </c>
      <c s="381">
        <v>461.45999999999998</v>
      </c>
      <c s="381">
        <v>340.12164386646748</v>
      </c>
      <c s="381">
        <v>329.75061815305844</v>
      </c>
      <c s="381">
        <v>357.46520534944591</v>
      </c>
      <c s="381">
        <v>429.44567582000002</v>
      </c>
      <c s="381">
        <v>404.85263271000002</v>
      </c>
      <c s="381">
        <v>255.99115753999999</v>
      </c>
      <c s="381">
        <v>350.60590783999999</v>
      </c>
      <c s="381">
        <v>514.43887532999997</v>
      </c>
      <c s="381">
        <v>370.44728535000002</v>
      </c>
      <c s="381">
        <v>623.37939633000008</v>
      </c>
      <c s="381">
        <v>536.93441989999997</v>
      </c>
      <c s="381">
        <v>338.65597122760573</v>
      </c>
      <c s="381">
        <v>603.49473754999997</v>
      </c>
      <c s="381">
        <v>445.05067885737327</v>
      </c>
      <c s="381">
        <v>468.22653849000005</v>
      </c>
      <c s="381">
        <v>620.67637635999995</v>
      </c>
      <c s="381">
        <v>397.88690990999999</v>
      </c>
      <c s="381">
        <v>464.97914229000003</v>
      </c>
      <c s="381">
        <v>570.08617321999998</v>
      </c>
      <c s="381">
        <v>485.29620763000003</v>
      </c>
      <c s="381">
        <v>742.08600655999999</v>
      </c>
      <c s="381">
        <v>449.91680577</v>
      </c>
      <c s="381">
        <v>599.08597020000002</v>
      </c>
      <c s="381">
        <v>539.33286602999999</v>
      </c>
      <c s="381">
        <v>454.26509226999997</v>
      </c>
      <c s="381">
        <v>637.82467152999993</v>
      </c>
      <c s="381">
        <v>556.4352044100001</v>
      </c>
      <c s="381">
        <v>174.785</v>
      </c>
      <c s="381">
        <v>269.31966600000004</v>
      </c>
      <c s="381">
        <v>361.15244799999999</v>
      </c>
      <c s="381">
        <v>277.39695526999998</v>
      </c>
      <c s="381">
        <v>375.50120499999997</v>
      </c>
      <c s="381">
        <v>375.66133273000003</v>
      </c>
      <c s="381">
        <v>345.35349199999996</v>
      </c>
      <c s="381">
        <v>229.78102999000001</v>
      </c>
      <c s="381">
        <v>182.50401699999998</v>
      </c>
      <c s="381">
        <v>235.435676</v>
      </c>
      <c s="381">
        <v>177.35751699999997</v>
      </c>
      <c s="381">
        <v>162.76299999999998</v>
      </c>
      <c s="381">
        <v>162.11634308999999</v>
      </c>
      <c s="381">
        <v>198.52674356999998</v>
      </c>
      <c s="381">
        <v>157.75681469000003</v>
      </c>
      <c s="381">
        <v>174.17954801000002</v>
      </c>
      <c s="381">
        <v>173.29519719000001</v>
      </c>
      <c s="381">
        <v>228.46321095000002</v>
      </c>
      <c s="381">
        <v>168.56314380000001</v>
      </c>
      <c s="381">
        <v>256.71594033000002</v>
      </c>
      <c s="381">
        <v>228.81920402999998</v>
      </c>
      <c s="381">
        <v>178.10731601000001</v>
      </c>
      <c s="381">
        <v>220.01403200999997</v>
      </c>
      <c s="381">
        <v>307.45382612000003</v>
      </c>
      <c s="381">
        <v>413.40571189999997</v>
      </c>
      <c s="381">
        <v>205.06897606999999</v>
      </c>
      <c s="381">
        <v>389.96536933000004</v>
      </c>
      <c s="381">
        <v>198.04646953</v>
      </c>
      <c s="381">
        <v>275.11605575999999</v>
      </c>
      <c s="381">
        <v>315.41828717999999</v>
      </c>
      <c s="381">
        <v>316.22675529000003</v>
      </c>
      <c s="381">
        <v>242.90323668999997</v>
      </c>
      <c s="381">
        <v>253.40054794000002</v>
      </c>
      <c s="381">
        <v>183.25844036000001</v>
      </c>
      <c s="381">
        <v>281.15715934000002</v>
      </c>
      <c s="381">
        <v>761.98486494000008</v>
      </c>
      <c s="381">
        <v>432.46179885000004</v>
      </c>
      <c s="381">
        <v>299.61156341000003</v>
      </c>
      <c s="381">
        <v>663.52034662999995</v>
      </c>
      <c s="381">
        <v>381.13038779999999</v>
      </c>
      <c s="381">
        <v>406.84419954999998</v>
      </c>
      <c s="381">
        <v>413.48503802999994</v>
      </c>
      <c s="381">
        <v>404.89030557000001</v>
      </c>
      <c s="381">
        <v>401.05885731000006</v>
      </c>
      <c s="381">
        <v>359.12134552000003</v>
      </c>
      <c s="381">
        <v>238.43409277999999</v>
      </c>
      <c s="381">
        <v>343.51451063000002</v>
      </c>
      <c s="381">
        <v>222.21674615000001</v>
      </c>
      <c s="386">
        <v>187.35973793999997</v>
      </c>
      <c s="386">
        <v>302.62359275999995</v>
      </c>
      <c s="386">
        <v>420.85364099999993</v>
      </c>
      <c s="386">
        <v>320.98774162999996</v>
      </c>
      <c s="386">
        <v>487.76929504999998</v>
      </c>
      <c s="386">
        <v>361.71988093000004</v>
      </c>
      <c s="386">
        <v>397.39730504000005</v>
      </c>
      <c s="386">
        <v>495.15616503000001</v>
      </c>
      <c s="386">
        <v>395.17417476000003</v>
      </c>
      <c s="386">
        <v>255.07294077</v>
      </c>
      <c s="386">
        <v>372.44007597000001</v>
      </c>
      <c s="386">
        <v>359.06</v>
      </c>
      <c s="386">
        <v>263.69379301999999</v>
      </c>
      <c s="386">
        <v>333.96451074000009</v>
      </c>
      <c s="386">
        <v>294.76637447000007</v>
      </c>
      <c s="386">
        <v>221.23792723000003</v>
      </c>
      <c s="386">
        <v>110.29821418</v>
      </c>
      <c s="386">
        <v>55.551202709999998</v>
      </c>
      <c s="386">
        <v>105.41897990000001</v>
      </c>
      <c s="386">
        <v>230.94445776999999</v>
      </c>
      <c s="386">
        <v>274.93351415000001</v>
      </c>
      <c s="386">
        <v>341.58457577000007</v>
      </c>
      <c s="386">
        <v>302.63024725999998</v>
      </c>
      <c s="386">
        <v>280.16904662000002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/>
      <c s="386"/>
      <c s="386"/>
      <c s="386"/>
      <c s="386"/>
      <c r="EH7" s="365">
        <v>0</v>
      </c>
      <c s="365">
        <v>0</v>
      </c>
      <c s="365">
        <v>0</v>
      </c>
      <c s="365">
        <v>0</v>
      </c>
      <c s="386"/>
      <c s="398" t="s">
        <v>554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7" s="386"/>
      <c s="386"/>
      <c s="386"/>
      <c s="386"/>
      <c s="386"/>
      <c s="386"/>
      <c s="386"/>
      <c s="386"/>
      <c s="386"/>
      <c r="FH7" s="386"/>
      <c s="386"/>
      <c s="386"/>
      <c s="386"/>
      <c s="386"/>
      <c s="386"/>
      <c s="386"/>
    </row>
    <row r="8" spans="1:170" ht="15">
      <c r="A8" s="385" t="s">
        <v>555</v>
      </c>
      <c s="385"/>
      <c s="384">
        <v>127.5</v>
      </c>
      <c s="381">
        <v>123</v>
      </c>
      <c s="381">
        <v>251</v>
      </c>
      <c s="381">
        <v>306.95170703999997</v>
      </c>
      <c s="381">
        <v>211</v>
      </c>
      <c s="381">
        <v>206.37283980000001</v>
      </c>
      <c s="381">
        <v>167</v>
      </c>
      <c s="381">
        <v>160</v>
      </c>
      <c s="381">
        <v>167</v>
      </c>
      <c s="381">
        <v>199</v>
      </c>
      <c s="381">
        <v>221</v>
      </c>
      <c s="381">
        <v>184.80000000000001</v>
      </c>
      <c s="381">
        <v>239</v>
      </c>
      <c s="381">
        <v>180.22</v>
      </c>
      <c s="381">
        <v>228.50999999999999</v>
      </c>
      <c s="381">
        <v>150</v>
      </c>
      <c s="381">
        <v>209</v>
      </c>
      <c s="381">
        <v>205</v>
      </c>
      <c s="381">
        <v>219</v>
      </c>
      <c s="381">
        <v>226.22</v>
      </c>
      <c s="381">
        <v>168.44</v>
      </c>
      <c s="381">
        <v>176.25</v>
      </c>
      <c s="381">
        <v>153.62795575000001</v>
      </c>
      <c s="381">
        <v>370.02999999999997</v>
      </c>
      <c s="381">
        <v>161.5</v>
      </c>
      <c s="381">
        <v>144.58199999999994</v>
      </c>
      <c s="381">
        <v>131.903502</v>
      </c>
      <c s="381">
        <v>152.78000000000003</v>
      </c>
      <c s="381">
        <v>151.69999999999999</v>
      </c>
      <c s="381">
        <v>156.55000000000001</v>
      </c>
      <c s="381">
        <v>180.25999999999999</v>
      </c>
      <c s="381">
        <v>171.82849665999998</v>
      </c>
      <c s="381">
        <v>208.64650834390397</v>
      </c>
      <c s="381">
        <v>244.11934250868796</v>
      </c>
      <c s="381">
        <v>138.28</v>
      </c>
      <c s="381">
        <v>186.47999999999999</v>
      </c>
      <c s="381">
        <v>188.39287344306243</v>
      </c>
      <c s="381">
        <v>144.70322392000003</v>
      </c>
      <c s="381">
        <v>185.04389684</v>
      </c>
      <c s="381">
        <v>204.49576765</v>
      </c>
      <c s="381">
        <v>152.55943456</v>
      </c>
      <c s="381">
        <v>189.17408284000001</v>
      </c>
      <c s="381">
        <v>204.004474489204</v>
      </c>
      <c s="381">
        <v>166.82016482999998</v>
      </c>
      <c s="381">
        <v>145.98836224101746</v>
      </c>
      <c s="381">
        <v>136.45769894</v>
      </c>
      <c s="381">
        <v>125.29877339999999</v>
      </c>
      <c s="381">
        <v>168.09621320999997</v>
      </c>
      <c s="381">
        <v>113.06550047</v>
      </c>
      <c s="381">
        <v>83.098703659999998</v>
      </c>
      <c s="381">
        <v>110.04873540000001</v>
      </c>
      <c s="381">
        <v>116.03874780000001</v>
      </c>
      <c s="381">
        <v>102.23963261</v>
      </c>
      <c s="381">
        <v>126.55793991000002</v>
      </c>
      <c s="381">
        <v>82.086988059999982</v>
      </c>
      <c s="381">
        <v>121.62727977999999</v>
      </c>
      <c s="381">
        <v>125.07800596000003</v>
      </c>
      <c s="381">
        <v>81.253834059999988</v>
      </c>
      <c s="381">
        <v>99.02374515999999</v>
      </c>
      <c s="381">
        <v>156.19999999999999</v>
      </c>
      <c s="381">
        <v>94.5</v>
      </c>
      <c s="381">
        <v>71.058000000000007</v>
      </c>
      <c s="381">
        <v>110.97</v>
      </c>
      <c s="381">
        <v>70.790000000000006</v>
      </c>
      <c s="381">
        <v>87.599999999999994</v>
      </c>
      <c s="381">
        <v>121.5</v>
      </c>
      <c s="381">
        <v>93.758524230000006</v>
      </c>
      <c s="381">
        <v>107.83</v>
      </c>
      <c s="381">
        <v>122.8</v>
      </c>
      <c s="381">
        <v>132.39379440000002</v>
      </c>
      <c s="381">
        <v>267.40060363999999</v>
      </c>
      <c s="381">
        <v>181.40000000000001</v>
      </c>
      <c s="381">
        <v>85.299999999999997</v>
      </c>
      <c s="381">
        <v>82.94963636</v>
      </c>
      <c s="381">
        <v>101.03205724999999</v>
      </c>
      <c s="381">
        <v>92.710449999999994</v>
      </c>
      <c s="381">
        <v>123.40000000000001</v>
      </c>
      <c s="381">
        <v>115</v>
      </c>
      <c s="381">
        <v>203.473715</v>
      </c>
      <c s="381">
        <v>189.50074518</v>
      </c>
      <c s="381">
        <v>156.30000000000001</v>
      </c>
      <c s="381">
        <v>282.01234677999997</v>
      </c>
      <c s="381">
        <v>213.09999999999999</v>
      </c>
      <c s="381">
        <v>226.48037738999997</v>
      </c>
      <c s="386">
        <v>214.59999999999999</v>
      </c>
      <c s="386">
        <v>116.90000000000001</v>
      </c>
      <c s="386">
        <v>144.69999999999999</v>
      </c>
      <c s="386">
        <v>149.80000000000001</v>
      </c>
      <c s="386">
        <v>206.40000000000001</v>
      </c>
      <c s="386">
        <v>197.78554002000001</v>
      </c>
      <c s="386">
        <v>166.66318000000001</v>
      </c>
      <c s="386">
        <v>159.20959999999999</v>
      </c>
      <c s="386">
        <v>204.02205744999998</v>
      </c>
      <c s="386">
        <v>254.5016</v>
      </c>
      <c s="386">
        <v>244.98354499999999</v>
      </c>
      <c s="386">
        <v>209.815755</v>
      </c>
      <c s="386">
        <v>281.67758500000002</v>
      </c>
      <c s="386">
        <v>187.37912900000001</v>
      </c>
      <c s="386">
        <v>164.68924000000001</v>
      </c>
      <c s="386">
        <v>22.246241090000002</v>
      </c>
      <c s="386">
        <v>89.592611219999995</v>
      </c>
      <c s="386">
        <v>102.27846270000001</v>
      </c>
      <c s="386">
        <v>171.66164794999997</v>
      </c>
      <c s="386">
        <v>91.513510499999995</v>
      </c>
      <c s="386">
        <v>190.67213767000001</v>
      </c>
      <c s="386">
        <v>202.49197519000001</v>
      </c>
      <c s="386">
        <v>212.43284631</v>
      </c>
      <c s="386">
        <v>201.92384494000001</v>
      </c>
      <c s="386">
        <v>182.06076999999999</v>
      </c>
      <c s="386">
        <v>176.45538999999999</v>
      </c>
      <c s="386">
        <v>274.68674156000003</v>
      </c>
      <c s="386">
        <v>212.48176254000003</v>
      </c>
      <c s="386">
        <v>292.44439845000005</v>
      </c>
      <c s="386">
        <v>341.20911868000002</v>
      </c>
      <c s="386">
        <v>339.11530362000002</v>
      </c>
      <c s="386">
        <v>348.36476754</v>
      </c>
      <c s="386">
        <v>262.85450926999999</v>
      </c>
      <c s="386">
        <v>285.26659000000001</v>
      </c>
      <c s="386">
        <v>349.77087047000003</v>
      </c>
      <c s="386">
        <v>354.36408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/>
      <c s="386"/>
      <c s="386"/>
      <c s="386"/>
      <c s="386"/>
      <c r="EH8" s="365">
        <v>0</v>
      </c>
      <c s="365">
        <v>0</v>
      </c>
      <c s="365">
        <v>0</v>
      </c>
      <c s="365">
        <v>0</v>
      </c>
      <c s="386"/>
      <c s="382" t="s">
        <v>555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8" s="386"/>
      <c s="386"/>
      <c s="386"/>
      <c s="386"/>
      <c s="386"/>
      <c s="386"/>
      <c s="386"/>
      <c s="386"/>
      <c s="386"/>
      <c r="FH8" s="386"/>
      <c s="386"/>
      <c s="386"/>
      <c s="386"/>
      <c s="386"/>
      <c s="386"/>
      <c s="386"/>
    </row>
    <row r="9" spans="1:170" ht="15">
      <c r="A9" s="410" t="s">
        <v>554</v>
      </c>
      <c s="410"/>
      <c s="384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10</v>
      </c>
      <c s="386">
        <v>24.623842920000001</v>
      </c>
      <c s="386">
        <v>7.3662592999999994</v>
      </c>
      <c s="386">
        <v>23.7987529</v>
      </c>
      <c s="386">
        <v>22.635038970000004</v>
      </c>
      <c s="386">
        <v>28.293798710000001</v>
      </c>
      <c s="386">
        <v>22.635038959999999</v>
      </c>
      <c s="386">
        <v>22.635038959999999</v>
      </c>
      <c s="386">
        <v>28.293798700000004</v>
      </c>
      <c s="386">
        <v>22.635038959999999</v>
      </c>
      <c s="386">
        <v>22.635038959999999</v>
      </c>
      <c s="386">
        <v>28.293798700000004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/>
      <c s="386"/>
      <c s="386"/>
      <c s="386"/>
      <c s="386"/>
      <c r="EH9" s="365">
        <v>0</v>
      </c>
      <c s="365">
        <v>0</v>
      </c>
      <c s="365">
        <v>0</v>
      </c>
      <c s="365">
        <v>0</v>
      </c>
      <c s="386"/>
      <c s="398" t="s">
        <v>554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9" s="386"/>
      <c s="386"/>
      <c s="386"/>
      <c s="386"/>
      <c s="386"/>
      <c s="386"/>
      <c s="386"/>
      <c s="386"/>
      <c s="386"/>
      <c r="FH9" s="386"/>
      <c s="386"/>
      <c s="386"/>
      <c s="386"/>
      <c s="386"/>
      <c s="386"/>
      <c s="386"/>
    </row>
    <row r="10" spans="1:170" ht="15">
      <c r="A10" s="369" t="s">
        <v>553</v>
      </c>
      <c s="369"/>
      <c s="390">
        <f t="shared" si="13" ref="C10:AH10">C11+C17+C18</f>
        <v>1600.4734909692311</v>
      </c>
      <c s="390">
        <f t="shared" si="13"/>
        <v>1367.3594033773149</v>
      </c>
      <c s="390">
        <f t="shared" si="13"/>
        <v>1599.3256666793732</v>
      </c>
      <c s="390">
        <f t="shared" si="13"/>
        <v>2119.7856082819362</v>
      </c>
      <c s="390">
        <f t="shared" si="13"/>
        <v>1628.7969393914825</v>
      </c>
      <c s="390">
        <f t="shared" si="13"/>
        <v>1458.5959278163227</v>
      </c>
      <c s="390">
        <f t="shared" si="13"/>
        <v>1715.240522006718</v>
      </c>
      <c s="390">
        <f t="shared" si="13"/>
        <v>1564.3871081657589</v>
      </c>
      <c s="390">
        <f t="shared" si="13"/>
        <v>1602.145036165389</v>
      </c>
      <c s="390">
        <f t="shared" si="13"/>
        <v>1497.5331573407875</v>
      </c>
      <c s="390">
        <f t="shared" si="13"/>
        <v>1549.7916424799878</v>
      </c>
      <c s="390">
        <f t="shared" si="13"/>
        <v>1719.0497351377194</v>
      </c>
      <c s="390">
        <f t="shared" si="13"/>
        <v>1903.0908486086284</v>
      </c>
      <c s="390">
        <f t="shared" si="13"/>
        <v>1395.9928853016268</v>
      </c>
      <c s="390">
        <f t="shared" si="13"/>
        <v>1763.2313657109949</v>
      </c>
      <c s="390">
        <f t="shared" si="13"/>
        <v>2439.4965627198603</v>
      </c>
      <c s="390">
        <f t="shared" si="13"/>
        <v>1899.856343240529</v>
      </c>
      <c s="390">
        <f t="shared" si="13"/>
        <v>1688.7136461112211</v>
      </c>
      <c s="390">
        <f t="shared" si="13"/>
        <v>1976.9503308532044</v>
      </c>
      <c s="390">
        <f t="shared" si="13"/>
        <v>1730.0032347615315</v>
      </c>
      <c s="390">
        <f t="shared" si="13"/>
        <v>1799.9672525894171</v>
      </c>
      <c s="390">
        <f t="shared" si="13"/>
        <v>1867.0831856249933</v>
      </c>
      <c s="390">
        <f t="shared" si="13"/>
        <v>1808.7041510432114</v>
      </c>
      <c s="390">
        <f t="shared" si="13"/>
        <v>1947.3856269724886</v>
      </c>
      <c s="390">
        <f t="shared" si="13"/>
        <v>2022.8984405147503</v>
      </c>
      <c s="390">
        <f t="shared" si="13"/>
        <v>1692.2050161762488</v>
      </c>
      <c s="390">
        <f t="shared" si="13"/>
        <v>1830.0762914401475</v>
      </c>
      <c s="390">
        <f t="shared" si="13"/>
        <v>2495.1121852419265</v>
      </c>
      <c s="390">
        <f t="shared" si="13"/>
        <v>1990.5854990716434</v>
      </c>
      <c s="390">
        <f t="shared" si="13"/>
        <v>1844.3675436193269</v>
      </c>
      <c s="390">
        <f t="shared" si="13"/>
        <v>2067.419211479501</v>
      </c>
      <c s="390">
        <f t="shared" si="13"/>
        <v>1857.3496812639812</v>
      </c>
      <c s="390">
        <f t="shared" si="14" ref="AI10:BN10">AI11+AI17+AI18</f>
        <v>1815.0953692956573</v>
      </c>
      <c s="390">
        <f t="shared" si="14"/>
        <v>2026.4746571103833</v>
      </c>
      <c s="390">
        <f t="shared" si="14"/>
        <v>2009.7391759204479</v>
      </c>
      <c s="390">
        <f t="shared" si="14"/>
        <v>2135.5928281032429</v>
      </c>
      <c s="390">
        <f t="shared" si="14"/>
        <v>2204.3418696876483</v>
      </c>
      <c s="390">
        <f t="shared" si="14"/>
        <v>2312.155876725451</v>
      </c>
      <c s="390">
        <f t="shared" si="14"/>
        <v>2023.9662711746703</v>
      </c>
      <c s="390">
        <f t="shared" si="14"/>
        <v>2778.7902813077967</v>
      </c>
      <c s="390">
        <f t="shared" si="14"/>
        <v>2185.6323610247464</v>
      </c>
      <c s="390">
        <f t="shared" si="14"/>
        <v>2242.2529738285471</v>
      </c>
      <c s="390">
        <f t="shared" si="14"/>
        <v>2874.1258289339253</v>
      </c>
      <c s="390">
        <f t="shared" si="14"/>
        <v>1845.3640522823739</v>
      </c>
      <c s="390">
        <f t="shared" si="14"/>
        <v>1962.6440114401389</v>
      </c>
      <c s="390">
        <f t="shared" si="14"/>
        <v>1928.1226335405281</v>
      </c>
      <c s="390">
        <f t="shared" si="14"/>
        <v>1902.3642411984399</v>
      </c>
      <c s="390">
        <f t="shared" si="14"/>
        <v>1866.2714268667842</v>
      </c>
      <c s="390">
        <f t="shared" si="14"/>
        <v>2082.2099835415638</v>
      </c>
      <c s="390">
        <f t="shared" si="14"/>
        <v>1733.2216738083396</v>
      </c>
      <c s="390">
        <f t="shared" si="14"/>
        <v>1998.0187012031874</v>
      </c>
      <c s="390">
        <f t="shared" si="14"/>
        <v>2423.5681238044886</v>
      </c>
      <c s="390">
        <f t="shared" si="14"/>
        <v>1807.7458615204448</v>
      </c>
      <c s="390">
        <f t="shared" si="14"/>
        <v>2038.6690348752552</v>
      </c>
      <c s="390">
        <f t="shared" si="14"/>
        <v>2018.3806958697614</v>
      </c>
      <c s="390">
        <f t="shared" si="14"/>
        <v>2058.4349007621427</v>
      </c>
      <c s="390">
        <f t="shared" si="14"/>
        <v>1897.7964421391273</v>
      </c>
      <c s="390">
        <f t="shared" si="14"/>
        <v>2015.1341647984791</v>
      </c>
      <c s="390">
        <f t="shared" si="14"/>
        <v>1689.0725757513699</v>
      </c>
      <c s="390">
        <f t="shared" si="14"/>
        <v>2779.4008506693954</v>
      </c>
      <c s="390">
        <f t="shared" si="14"/>
        <v>2391.2344648556182</v>
      </c>
      <c s="390">
        <f t="shared" si="14"/>
        <v>1884.4622334091373</v>
      </c>
      <c s="390">
        <f t="shared" si="14"/>
        <v>2153.3573452972569</v>
      </c>
      <c s="390">
        <f t="shared" si="14"/>
        <v>2664.5404173587585</v>
      </c>
      <c s="390">
        <f t="shared" si="15" ref="BO10:CT10">BO11+BO17+BO18</f>
        <v>2158.9358814083234</v>
      </c>
      <c s="390">
        <f t="shared" si="15"/>
        <v>2013.9426804154486</v>
      </c>
      <c s="390">
        <f t="shared" si="15"/>
        <v>2203.3332331075317</v>
      </c>
      <c s="390">
        <f t="shared" si="15"/>
        <v>1997.3546895863965</v>
      </c>
      <c s="390">
        <f t="shared" si="15"/>
        <v>2013.8474576712817</v>
      </c>
      <c s="390">
        <f t="shared" si="15"/>
        <v>2050.7974225588214</v>
      </c>
      <c s="390">
        <f t="shared" si="15"/>
        <v>2123.4146313111128</v>
      </c>
      <c s="390">
        <f t="shared" si="15"/>
        <v>2107.7217393093088</v>
      </c>
      <c s="390">
        <f t="shared" si="15"/>
        <v>2225.9299175059591</v>
      </c>
      <c s="390">
        <f t="shared" si="15"/>
        <v>1732.7139658393712</v>
      </c>
      <c s="390">
        <f t="shared" si="15"/>
        <v>1847.4924258121778</v>
      </c>
      <c s="390">
        <f t="shared" si="15"/>
        <v>2650.57020041233</v>
      </c>
      <c s="390">
        <f t="shared" si="15"/>
        <v>2522.0780148713347</v>
      </c>
      <c s="390">
        <f t="shared" si="15"/>
        <v>1879.6345254739522</v>
      </c>
      <c s="390">
        <f t="shared" si="15"/>
        <v>2112.2726681237118</v>
      </c>
      <c s="390">
        <f t="shared" si="15"/>
        <v>2024.8159394778811</v>
      </c>
      <c s="390">
        <f t="shared" si="15"/>
        <v>2042.2596163779563</v>
      </c>
      <c s="390">
        <f t="shared" si="15"/>
        <v>1993.9199074201879</v>
      </c>
      <c s="390">
        <f t="shared" si="15"/>
        <v>1961.6906055402819</v>
      </c>
      <c s="390">
        <f t="shared" si="15"/>
        <v>2778.2714088333105</v>
      </c>
      <c s="365">
        <f t="shared" si="15"/>
        <v>2507.3242977052209</v>
      </c>
      <c s="365">
        <f t="shared" si="15"/>
        <v>1933.3827632712325</v>
      </c>
      <c s="365">
        <f t="shared" si="15"/>
        <v>1958.7534612712307</v>
      </c>
      <c s="365">
        <f t="shared" si="15"/>
        <v>2987.3845964552461</v>
      </c>
      <c s="365">
        <f t="shared" si="15"/>
        <v>2266.6410441632302</v>
      </c>
      <c s="365">
        <f t="shared" si="15"/>
        <v>1966.4645803712319</v>
      </c>
      <c s="365">
        <f t="shared" si="15"/>
        <v>2055.1853010372356</v>
      </c>
      <c s="365">
        <f t="shared" si="15"/>
        <v>2003.2050278552356</v>
      </c>
      <c s="365">
        <f t="shared" si="15"/>
        <v>2220.0646403647302</v>
      </c>
      <c s="365">
        <f t="shared" si="15"/>
        <v>2248.2072755346308</v>
      </c>
      <c s="365">
        <f t="shared" si="15"/>
        <v>1490.974420458228</v>
      </c>
      <c s="365">
        <f t="shared" si="15"/>
        <v>2227.5116714232317</v>
      </c>
      <c s="365">
        <f t="shared" si="16" ref="CU10:ED10">CU11+CU17+CU18</f>
        <v>2371.9133338640063</v>
      </c>
      <c s="365">
        <f t="shared" si="16"/>
        <v>1843.5277724497068</v>
      </c>
      <c s="365">
        <f t="shared" si="16"/>
        <v>2511.8995394540002</v>
      </c>
      <c s="365">
        <f t="shared" si="16"/>
        <v>1982.8038824200014</v>
      </c>
      <c s="365">
        <f t="shared" si="16"/>
        <v>1472.770072400001</v>
      </c>
      <c s="365">
        <f t="shared" si="16"/>
        <v>1506.7349924209493</v>
      </c>
      <c s="365">
        <f t="shared" si="16"/>
        <v>1679.0407194738643</v>
      </c>
      <c s="365">
        <f t="shared" si="16"/>
        <v>1920.5696635100085</v>
      </c>
      <c s="365">
        <f t="shared" si="16"/>
        <v>2009.4118573444935</v>
      </c>
      <c s="365">
        <f t="shared" si="16"/>
        <v>1617.3806392019021</v>
      </c>
      <c s="365">
        <f t="shared" si="16"/>
        <v>1816.1619508100023</v>
      </c>
      <c s="365">
        <f t="shared" si="16"/>
        <v>1898.5095055282877</v>
      </c>
      <c s="365">
        <f t="shared" si="16"/>
        <v>2090.9362596055539</v>
      </c>
      <c s="365">
        <f t="shared" si="16"/>
        <v>1754.4505471558734</v>
      </c>
      <c s="365">
        <f t="shared" si="16"/>
        <v>2138.4248717854052</v>
      </c>
      <c s="365">
        <f t="shared" si="16"/>
        <v>2350.4442455906537</v>
      </c>
      <c s="365">
        <f t="shared" si="16"/>
        <v>1736.7983116013838</v>
      </c>
      <c s="365">
        <f t="shared" si="16"/>
        <v>2045.9117651684962</v>
      </c>
      <c s="365">
        <f t="shared" si="16"/>
        <v>1993.803637479991</v>
      </c>
      <c s="365">
        <f t="shared" si="16"/>
        <v>1854.0251095952306</v>
      </c>
      <c s="365">
        <f t="shared" si="16"/>
        <v>2038.183159070001</v>
      </c>
      <c s="365">
        <f t="shared" si="16"/>
        <v>2121.0966244400033</v>
      </c>
      <c s="365">
        <f t="shared" si="16"/>
        <v>2051.8106870269257</v>
      </c>
      <c s="379">
        <f t="shared" si="16"/>
        <v>2260.4323359206355</v>
      </c>
      <c s="379">
        <f t="shared" si="16"/>
        <v>2395.9833450167421</v>
      </c>
      <c s="379">
        <f t="shared" si="16"/>
        <v>1779.0034825703342</v>
      </c>
      <c s="379">
        <f t="shared" si="16"/>
        <v>2447.0177888425446</v>
      </c>
      <c s="379">
        <f t="shared" si="16"/>
        <v>2831.9363814249755</v>
      </c>
      <c s="379">
        <f t="shared" si="16"/>
        <v>2001.3995885537365</v>
      </c>
      <c s="379">
        <f t="shared" si="16"/>
        <v>1864.8967564721038</v>
      </c>
      <c s="379">
        <f t="shared" si="16"/>
        <v>1996.960003168665</v>
      </c>
      <c s="379">
        <f t="shared" si="16"/>
        <v>2093.5206283864036</v>
      </c>
      <c s="379">
        <f t="shared" si="16"/>
        <v>2276.1889830396135</v>
      </c>
      <c s="379">
        <f t="shared" si="16"/>
        <v>2347.2977178244869</v>
      </c>
      <c s="379">
        <f t="shared" si="16"/>
        <v>2339.0389265897784</v>
      </c>
      <c s="379">
        <f t="shared" si="16"/>
        <v>2514.3995472567249</v>
      </c>
      <c s="379"/>
      <c s="379"/>
      <c r="EH10" s="365">
        <v>25865.099079910688</v>
      </c>
      <c s="365">
        <v>22630.723928877225</v>
      </c>
      <c s="365">
        <v>24361.671854445183</v>
      </c>
      <c s="365">
        <v>26887.643149146112</v>
      </c>
      <c s="365"/>
      <c s="369" t="s">
        <v>553</v>
      </c>
      <c s="379">
        <v>25865.099079910688</v>
      </c>
      <c s="379">
        <v>22630.723928877225</v>
      </c>
      <c s="379">
        <v>24361.671854445183</v>
      </c>
      <c s="379">
        <v>26887.726412835807</v>
      </c>
      <c s="379">
        <v>28709.50090146231</v>
      </c>
      <c s="379">
        <v>29570.687342411173</v>
      </c>
      <c s="379">
        <v>30785.277755148283</v>
      </c>
      <c s="379">
        <v>32286.40844050765</v>
      </c>
      <c s="379">
        <v>33456.043569074791</v>
      </c>
      <c r="EX10" s="365">
        <f t="shared" si="17" ref="EX10:EX22">EN10/EN$56*100</f>
        <v>23.925238582379855</v>
      </c>
      <c s="365">
        <f t="shared" si="18" ref="EY10:EY22">EO10/EO$56*100</f>
        <v>22.792293023973851</v>
      </c>
      <c s="365">
        <f t="shared" si="19" ref="EZ10:EZ22">EP10/EP$56*100</f>
        <v>22.946802745851652</v>
      </c>
      <c s="365">
        <f t="shared" si="20" ref="FA10:FA22">EQ10/EQ$56*100</f>
        <v>23.285649452244726</v>
      </c>
      <c s="365">
        <f t="shared" si="21" ref="FB10:FB22">ER10/ER$56*100</f>
        <v>23.866588196573758</v>
      </c>
      <c s="365">
        <f t="shared" si="22" ref="FC10:FC22">ES10/ES$56*100</f>
        <v>23.736737159001038</v>
      </c>
      <c s="365">
        <f t="shared" si="23" ref="FD10:FD22">ET10/ET$56*100</f>
        <v>23.902606590385869</v>
      </c>
      <c s="365">
        <f t="shared" si="24" ref="FE10:FE22">EU10/EU$56*100</f>
        <v>24.247291377385441</v>
      </c>
      <c s="365">
        <f t="shared" si="25" ref="FF10:FF22">EV10/EV$56*100</f>
        <v>24.30291329781733</v>
      </c>
      <c r="FH10" s="365"/>
      <c s="365">
        <f t="shared" si="26" ref="FI10:FI22">EY10-EX10</f>
        <v>-1.1329455584060035</v>
      </c>
      <c s="365">
        <f t="shared" si="27" ref="FJ10:FJ22">EZ10-EY10</f>
        <v>0.1545097218778011</v>
      </c>
      <c s="365">
        <f t="shared" si="28" ref="FK10:FK22">FA10-EZ10</f>
        <v>0.33884670639307402</v>
      </c>
      <c s="365">
        <f t="shared" si="29" ref="FL10:FL22">FB10-FA10</f>
        <v>0.58093874432903192</v>
      </c>
      <c s="365">
        <f t="shared" si="30" ref="FM10:FM22">FC10-FB10</f>
        <v>-0.12985103757272043</v>
      </c>
      <c s="365">
        <f t="shared" si="31" ref="FN10:FN22">FD10-FC10</f>
        <v>0.16586943138483079</v>
      </c>
    </row>
    <row r="11" spans="1:170" ht="15">
      <c r="A11" s="385" t="s">
        <v>552</v>
      </c>
      <c s="385"/>
      <c s="409">
        <f t="shared" si="32" ref="C11:AH11">C13+C14+C12+C15+C16</f>
        <v>1072.3192941771001</v>
      </c>
      <c s="409">
        <f t="shared" si="32"/>
        <v>828.06003163970013</v>
      </c>
      <c s="409">
        <f t="shared" si="32"/>
        <v>929.93841937510001</v>
      </c>
      <c s="409">
        <f t="shared" si="32"/>
        <v>1503.4917214346001</v>
      </c>
      <c s="409">
        <f t="shared" si="32"/>
        <v>941.63932387600005</v>
      </c>
      <c s="409">
        <f t="shared" si="32"/>
        <v>916.39945490939999</v>
      </c>
      <c s="409">
        <f t="shared" si="32"/>
        <v>1024.0153035304002</v>
      </c>
      <c s="409">
        <f t="shared" si="32"/>
        <v>972.47549630390006</v>
      </c>
      <c s="409">
        <f t="shared" si="32"/>
        <v>1020.3416561873</v>
      </c>
      <c s="409">
        <f t="shared" si="32"/>
        <v>898.74658019610001</v>
      </c>
      <c s="409">
        <f t="shared" si="32"/>
        <v>966.56573852449992</v>
      </c>
      <c s="409">
        <f t="shared" si="32"/>
        <v>1096.9871375567</v>
      </c>
      <c s="409">
        <f t="shared" si="32"/>
        <v>1274.7204838189164</v>
      </c>
      <c s="409">
        <f t="shared" si="32"/>
        <v>940.13586771850112</v>
      </c>
      <c s="409">
        <f t="shared" si="32"/>
        <v>1023.2150406807251</v>
      </c>
      <c s="409">
        <f t="shared" si="32"/>
        <v>1723.1130786476556</v>
      </c>
      <c s="409">
        <f t="shared" si="32"/>
        <v>1066.4784972882601</v>
      </c>
      <c s="409">
        <f t="shared" si="32"/>
        <v>998.85084988538256</v>
      </c>
      <c s="409">
        <f t="shared" si="32"/>
        <v>1214.0405557658087</v>
      </c>
      <c s="409">
        <f t="shared" si="32"/>
        <v>1059.1364083492883</v>
      </c>
      <c s="409">
        <f t="shared" si="32"/>
        <v>1147.7813978976244</v>
      </c>
      <c s="409">
        <f t="shared" si="32"/>
        <v>1080.2298844169868</v>
      </c>
      <c s="409">
        <f t="shared" si="32"/>
        <v>1057.9203281853395</v>
      </c>
      <c s="409">
        <f t="shared" si="32"/>
        <v>1081.9317118566471</v>
      </c>
      <c s="409">
        <f t="shared" si="32"/>
        <v>1304.4889510831747</v>
      </c>
      <c s="409">
        <f t="shared" si="32"/>
        <v>986.35903414715517</v>
      </c>
      <c s="409">
        <f t="shared" si="32"/>
        <v>1067.9872679059315</v>
      </c>
      <c s="409">
        <f t="shared" si="32"/>
        <v>1799.5637968521032</v>
      </c>
      <c s="409">
        <f t="shared" si="32"/>
        <v>1099.4685743247842</v>
      </c>
      <c s="409">
        <f t="shared" si="32"/>
        <v>1042.1514084350943</v>
      </c>
      <c s="409">
        <f t="shared" si="32"/>
        <v>1271.1004189937321</v>
      </c>
      <c s="409">
        <f t="shared" si="32"/>
        <v>1114.3102190747873</v>
      </c>
      <c s="409">
        <f t="shared" si="33" ref="AI11:BN11">AI13+AI14+AI12+AI15+AI16</f>
        <v>1239.8064216482019</v>
      </c>
      <c s="409">
        <f t="shared" si="33"/>
        <v>1160.1866149840666</v>
      </c>
      <c s="409">
        <f t="shared" si="33"/>
        <v>1171.3697255112018</v>
      </c>
      <c s="409">
        <f t="shared" si="33"/>
        <v>1203.1882832564004</v>
      </c>
      <c s="409">
        <f t="shared" si="33"/>
        <v>1538.7086905717999</v>
      </c>
      <c s="409">
        <f t="shared" si="33"/>
        <v>1094.2170029596</v>
      </c>
      <c s="409">
        <f t="shared" si="33"/>
        <v>1239.7472283054001</v>
      </c>
      <c s="409">
        <f t="shared" si="33"/>
        <v>1972.1512487044497</v>
      </c>
      <c s="409">
        <f t="shared" si="33"/>
        <v>1208.1722590914501</v>
      </c>
      <c s="409">
        <f t="shared" si="33"/>
        <v>1206.4124222426499</v>
      </c>
      <c s="409">
        <f t="shared" si="33"/>
        <v>2052.2624933213501</v>
      </c>
      <c s="409">
        <f t="shared" si="33"/>
        <v>1113.1553401422998</v>
      </c>
      <c s="409">
        <f t="shared" si="33"/>
        <v>1266.3735881021498</v>
      </c>
      <c s="409">
        <f t="shared" si="33"/>
        <v>1091.25689826855</v>
      </c>
      <c s="409">
        <f t="shared" si="33"/>
        <v>1092.2716518499999</v>
      </c>
      <c s="409">
        <f t="shared" si="33"/>
        <v>1086.1525683581499</v>
      </c>
      <c s="409">
        <f t="shared" si="33"/>
        <v>1321.0360965446998</v>
      </c>
      <c s="409">
        <f t="shared" si="33"/>
        <v>900.57339888599995</v>
      </c>
      <c s="409">
        <f t="shared" si="33"/>
        <v>1086.6171352440999</v>
      </c>
      <c s="409">
        <f t="shared" si="33"/>
        <v>1608.9156340500003</v>
      </c>
      <c s="409">
        <f t="shared" si="33"/>
        <v>980.94024110329997</v>
      </c>
      <c s="409">
        <f t="shared" si="33"/>
        <v>1197.690624481</v>
      </c>
      <c s="409">
        <f t="shared" si="33"/>
        <v>1331.7515891919782</v>
      </c>
      <c s="409">
        <f t="shared" si="33"/>
        <v>1266.4351142659998</v>
      </c>
      <c s="409">
        <f t="shared" si="33"/>
        <v>1168.2047293499993</v>
      </c>
      <c s="409">
        <f t="shared" si="33"/>
        <v>1159.5321442057141</v>
      </c>
      <c s="409">
        <f t="shared" si="33"/>
        <v>1077.5859547760001</v>
      </c>
      <c s="409">
        <f t="shared" si="33"/>
        <v>1154.0834914791972</v>
      </c>
      <c s="409">
        <f t="shared" si="33"/>
        <v>1403.1250420192955</v>
      </c>
      <c s="409">
        <f t="shared" si="33"/>
        <v>973.10441996229383</v>
      </c>
      <c s="409">
        <f t="shared" si="33"/>
        <v>1107.1769953431522</v>
      </c>
      <c s="409">
        <f t="shared" si="33"/>
        <v>1787.0661710162956</v>
      </c>
      <c s="409">
        <f t="shared" si="34" ref="BO11:CT11">BO13+BO14+BO12+BO15+BO16</f>
        <v>1061.5438365445461</v>
      </c>
      <c s="409">
        <f t="shared" si="34"/>
        <v>1100.9465698840002</v>
      </c>
      <c s="409">
        <f t="shared" si="34"/>
        <v>1209.6080173277483</v>
      </c>
      <c s="409">
        <f t="shared" si="34"/>
        <v>1099.3930037404923</v>
      </c>
      <c s="409">
        <f t="shared" si="34"/>
        <v>1197.6440710914596</v>
      </c>
      <c s="409">
        <f t="shared" si="34"/>
        <v>1101.8226928974877</v>
      </c>
      <c s="409">
        <f t="shared" si="34"/>
        <v>1161.2980787613192</v>
      </c>
      <c s="409">
        <f t="shared" si="34"/>
        <v>1151.108296995528</v>
      </c>
      <c s="409">
        <f t="shared" si="34"/>
        <v>1397.7067660474581</v>
      </c>
      <c s="409">
        <f t="shared" si="34"/>
        <v>991.77408880186135</v>
      </c>
      <c s="409">
        <f t="shared" si="34"/>
        <v>1149.9215739174654</v>
      </c>
      <c s="409">
        <f t="shared" si="34"/>
        <v>1765.2828541690635</v>
      </c>
      <c s="409">
        <f t="shared" si="34"/>
        <v>1173.8572398492101</v>
      </c>
      <c s="409">
        <f t="shared" si="34"/>
        <v>1078.1491523105735</v>
      </c>
      <c s="409">
        <f t="shared" si="34"/>
        <v>1258.5417453234313</v>
      </c>
      <c s="409">
        <f t="shared" si="34"/>
        <v>1144.9340317214489</v>
      </c>
      <c s="409">
        <f t="shared" si="34"/>
        <v>1212.329265948521</v>
      </c>
      <c s="409">
        <f t="shared" si="34"/>
        <v>1169.7263248197983</v>
      </c>
      <c s="409">
        <f t="shared" si="34"/>
        <v>1140.2929740868278</v>
      </c>
      <c s="409">
        <f t="shared" si="34"/>
        <v>1934.9376837635261</v>
      </c>
      <c s="400">
        <f t="shared" si="34"/>
        <v>1383.2472924119952</v>
      </c>
      <c s="400">
        <f t="shared" si="34"/>
        <v>1014.3642638080069</v>
      </c>
      <c s="400">
        <f t="shared" si="34"/>
        <v>1092.1244994480051</v>
      </c>
      <c s="400">
        <f t="shared" si="34"/>
        <v>2006.1399347060044</v>
      </c>
      <c s="400">
        <f t="shared" si="34"/>
        <v>1166.0574267900056</v>
      </c>
      <c s="400">
        <f t="shared" si="34"/>
        <v>1058.5762549380058</v>
      </c>
      <c s="400">
        <f t="shared" si="34"/>
        <v>1172.4063755840098</v>
      </c>
      <c s="400">
        <f t="shared" si="34"/>
        <v>1195.6809833920097</v>
      </c>
      <c s="400">
        <f t="shared" si="34"/>
        <v>1126.0515964915041</v>
      </c>
      <c s="400">
        <f t="shared" si="34"/>
        <v>1147.6275135160026</v>
      </c>
      <c s="400">
        <f t="shared" si="34"/>
        <v>1079.454160794005</v>
      </c>
      <c s="400">
        <f t="shared" si="34"/>
        <v>1043.9084143000057</v>
      </c>
      <c s="400">
        <f t="shared" si="35" ref="CU11:ED11">CU13+CU14+CU12+CU15+CU16</f>
        <v>1433.9294408740056</v>
      </c>
      <c s="400">
        <f t="shared" si="35"/>
        <v>919.42574078970574</v>
      </c>
      <c s="400">
        <f t="shared" si="35"/>
        <v>1163.9356701440011</v>
      </c>
      <c s="400">
        <f t="shared" si="35"/>
        <v>1289.5669776400014</v>
      </c>
      <c s="400">
        <f t="shared" si="35"/>
        <v>746.35886761000154</v>
      </c>
      <c s="400">
        <f t="shared" si="35"/>
        <v>795.8718134400051</v>
      </c>
      <c s="400">
        <f t="shared" si="35"/>
        <v>890.88114761000463</v>
      </c>
      <c s="400">
        <f t="shared" si="35"/>
        <v>915.82307103000699</v>
      </c>
      <c s="400">
        <f t="shared" si="35"/>
        <v>1257.180026700493</v>
      </c>
      <c s="400">
        <f t="shared" si="35"/>
        <v>891.9241180400029</v>
      </c>
      <c s="400">
        <f t="shared" si="35"/>
        <v>988.47707257999889</v>
      </c>
      <c s="400">
        <f t="shared" si="35"/>
        <v>1072.6245917482868</v>
      </c>
      <c s="400">
        <f t="shared" si="35"/>
        <v>1297.9537655699908</v>
      </c>
      <c s="400">
        <f t="shared" si="35"/>
        <v>921.35318934999566</v>
      </c>
      <c s="400">
        <f t="shared" si="35"/>
        <v>1182.438831445404</v>
      </c>
      <c s="400">
        <f t="shared" si="35"/>
        <v>1354.0822103865337</v>
      </c>
      <c s="400">
        <f t="shared" si="35"/>
        <v>1039.9023689699943</v>
      </c>
      <c s="400">
        <f t="shared" si="35"/>
        <v>1063.7687394999941</v>
      </c>
      <c s="400">
        <f t="shared" si="35"/>
        <v>1121.1550817899924</v>
      </c>
      <c s="400">
        <f t="shared" si="35"/>
        <v>1076.4336962052294</v>
      </c>
      <c s="400">
        <f t="shared" si="35"/>
        <v>1152.0505441599973</v>
      </c>
      <c s="400">
        <f t="shared" si="35"/>
        <v>1108.0824260900022</v>
      </c>
      <c s="400">
        <f t="shared" si="35"/>
        <v>1114.1503618999941</v>
      </c>
      <c s="401">
        <f t="shared" si="35"/>
        <v>1191.9845260655304</v>
      </c>
      <c s="401">
        <f t="shared" si="35"/>
        <v>1542.0459355699297</v>
      </c>
      <c s="401">
        <f t="shared" si="35"/>
        <v>1029.2425464738653</v>
      </c>
      <c s="401">
        <f t="shared" si="35"/>
        <v>1664.9362538849941</v>
      </c>
      <c s="401">
        <f t="shared" si="35"/>
        <v>2040.8284691700001</v>
      </c>
      <c s="401">
        <f t="shared" si="35"/>
        <v>1000.9790579202436</v>
      </c>
      <c s="401">
        <f t="shared" si="35"/>
        <v>969.7968303254828</v>
      </c>
      <c s="401">
        <f t="shared" si="35"/>
        <v>1022.626415802761</v>
      </c>
      <c s="401">
        <f t="shared" si="35"/>
        <v>1058.524980070385</v>
      </c>
      <c s="401">
        <f t="shared" si="35"/>
        <v>1205.5615456259181</v>
      </c>
      <c s="401">
        <f t="shared" si="35"/>
        <v>1251.9494596712871</v>
      </c>
      <c s="401">
        <f t="shared" si="35"/>
        <v>1255.05150538569</v>
      </c>
      <c s="401">
        <f t="shared" si="35"/>
        <v>1270.9512920868719</v>
      </c>
      <c s="401"/>
      <c s="401"/>
      <c r="EH11" s="365">
        <v>14485.638716179561</v>
      </c>
      <c s="365">
        <v>12365.998538206513</v>
      </c>
      <c s="365">
        <v>13623.355741432659</v>
      </c>
      <c s="365">
        <v>15312.49429198743</v>
      </c>
      <c s="400"/>
      <c s="382" t="s">
        <v>552</v>
      </c>
      <c s="379">
        <v>14485.638716179561</v>
      </c>
      <c s="379">
        <v>12365.998538206513</v>
      </c>
      <c s="379">
        <v>13623.355741432659</v>
      </c>
      <c s="379">
        <v>15312.494291987428</v>
      </c>
      <c s="379">
        <v>16256.496998673972</v>
      </c>
      <c s="379">
        <v>16737.277706605586</v>
      </c>
      <c s="379">
        <v>17564.584394516492</v>
      </c>
      <c s="379">
        <v>18622.993554820048</v>
      </c>
      <c s="379">
        <v>19275.211189123074</v>
      </c>
      <c r="EX11" s="400">
        <f t="shared" si="17"/>
        <v>13.399228096208452</v>
      </c>
      <c s="400">
        <f t="shared" si="18"/>
        <v>12.454283968229138</v>
      </c>
      <c s="400">
        <f t="shared" si="19"/>
        <v>12.832142999175138</v>
      </c>
      <c s="400">
        <f t="shared" si="20"/>
        <v>13.261120291394379</v>
      </c>
      <c s="400">
        <f t="shared" si="21"/>
        <v>13.514241181616185</v>
      </c>
      <c s="400">
        <f t="shared" si="22"/>
        <v>13.435208897193995</v>
      </c>
      <c s="400">
        <f t="shared" si="23"/>
        <v>13.637666486070543</v>
      </c>
      <c s="400">
        <f t="shared" si="24"/>
        <v>13.985982735582118</v>
      </c>
      <c s="400">
        <f t="shared" si="25"/>
        <v>14.001768779359915</v>
      </c>
      <c r="FH11" s="400"/>
      <c s="400">
        <f t="shared" si="26"/>
        <v>-0.94494412797931382</v>
      </c>
      <c s="400">
        <f t="shared" si="27"/>
        <v>0.37785903094600037</v>
      </c>
      <c s="400">
        <f t="shared" si="28"/>
        <v>0.42897729221924052</v>
      </c>
      <c s="400">
        <f t="shared" si="29"/>
        <v>0.2531208902218065</v>
      </c>
      <c s="400">
        <f t="shared" si="30"/>
        <v>-0.079032284422190457</v>
      </c>
      <c s="400">
        <f t="shared" si="31"/>
        <v>0.2024575888765483</v>
      </c>
    </row>
    <row r="12" spans="1:170" ht="15">
      <c r="A12" s="408" t="s">
        <v>551</v>
      </c>
      <c s="408"/>
      <c s="384">
        <v>294.73113410702081</v>
      </c>
      <c s="381">
        <v>141.90742949725433</v>
      </c>
      <c s="381">
        <v>235.22192699760222</v>
      </c>
      <c s="381">
        <v>817.89784262615979</v>
      </c>
      <c s="381">
        <v>206.44832656121216</v>
      </c>
      <c s="381">
        <v>169.61716388755286</v>
      </c>
      <c s="381">
        <v>277.77779913880016</v>
      </c>
      <c s="381">
        <v>181.48666322763484</v>
      </c>
      <c s="381">
        <v>290.04203727668909</v>
      </c>
      <c s="381">
        <v>188.2128383343848</v>
      </c>
      <c s="381">
        <v>187.91538008796277</v>
      </c>
      <c s="381">
        <v>228.49874655022109</v>
      </c>
      <c s="381">
        <v>330.71337835804513</v>
      </c>
      <c s="381">
        <v>171.97741725184812</v>
      </c>
      <c s="381">
        <v>256.16809127350962</v>
      </c>
      <c s="381">
        <v>914.52708084644041</v>
      </c>
      <c s="381">
        <v>224.00797783165854</v>
      </c>
      <c s="381">
        <v>197.56256055874584</v>
      </c>
      <c s="381">
        <v>382.88730911206932</v>
      </c>
      <c s="381">
        <v>210.13399183635897</v>
      </c>
      <c s="381">
        <v>335.51689260339447</v>
      </c>
      <c s="381">
        <v>220.47252959137828</v>
      </c>
      <c s="381">
        <v>214.02318224092113</v>
      </c>
      <c s="381">
        <v>264.98527091028706</v>
      </c>
      <c s="381">
        <v>337.3699261222468</v>
      </c>
      <c s="381">
        <v>192.44874330336924</v>
      </c>
      <c s="381">
        <v>288.9646091177799</v>
      </c>
      <c s="381">
        <v>970.86400201868048</v>
      </c>
      <c s="381">
        <v>259.8512292683244</v>
      </c>
      <c s="381">
        <v>213.64147624586681</v>
      </c>
      <c s="381">
        <v>394.258597510794</v>
      </c>
      <c s="381">
        <v>245.50030917364347</v>
      </c>
      <c s="381">
        <v>364.76575179207219</v>
      </c>
      <c s="381">
        <v>249.6983012077433</v>
      </c>
      <c s="381">
        <v>231.02713038297026</v>
      </c>
      <c s="381">
        <v>282.8502464641777</v>
      </c>
      <c s="381">
        <v>409.29122589497183</v>
      </c>
      <c s="381">
        <v>183.27101484463509</v>
      </c>
      <c s="381">
        <v>309.5656366796444</v>
      </c>
      <c s="381">
        <v>1016.7487150322822</v>
      </c>
      <c s="381">
        <v>310.59300242725448</v>
      </c>
      <c s="381">
        <v>317.40980941928939</v>
      </c>
      <c s="381">
        <v>996.6861333807833</v>
      </c>
      <c s="381">
        <v>224.77678947993482</v>
      </c>
      <c s="381">
        <v>376.80938111114767</v>
      </c>
      <c s="381">
        <v>231.79828698799946</v>
      </c>
      <c s="381">
        <v>225.20876250234608</v>
      </c>
      <c s="381">
        <v>252.33601707530349</v>
      </c>
      <c s="381">
        <v>321.23598841777488</v>
      </c>
      <c s="381">
        <v>181.80361096951884</v>
      </c>
      <c s="381">
        <v>332.51172786443027</v>
      </c>
      <c s="381">
        <v>869.98866233704814</v>
      </c>
      <c s="381">
        <v>245.56688301670448</v>
      </c>
      <c s="381">
        <v>218.38148495560407</v>
      </c>
      <c s="381">
        <v>346.59658888451577</v>
      </c>
      <c s="381">
        <v>224.62042465757264</v>
      </c>
      <c s="381">
        <v>346.31408506962299</v>
      </c>
      <c s="381">
        <v>255.23331301275402</v>
      </c>
      <c s="381">
        <v>223.59332544972224</v>
      </c>
      <c s="381">
        <v>247.71386701539504</v>
      </c>
      <c s="381">
        <v>342.31134147107059</v>
      </c>
      <c s="381">
        <v>212.66137738582202</v>
      </c>
      <c s="381">
        <v>302.01601185803167</v>
      </c>
      <c s="381">
        <v>960.54307771071706</v>
      </c>
      <c s="381">
        <v>247.83707668807577</v>
      </c>
      <c s="381">
        <v>239.93981641217718</v>
      </c>
      <c s="381">
        <v>353.09110822392751</v>
      </c>
      <c s="381">
        <v>229.25976791247004</v>
      </c>
      <c s="381">
        <v>362.97463117056424</v>
      </c>
      <c s="381">
        <v>244.5762880271167</v>
      </c>
      <c s="381">
        <v>252.31316851025926</v>
      </c>
      <c s="381">
        <v>258.23773996297439</v>
      </c>
      <c s="381">
        <v>385.91676319000015</v>
      </c>
      <c s="381">
        <v>196.27557220000062</v>
      </c>
      <c s="381">
        <v>315.48898400000053</v>
      </c>
      <c s="381">
        <v>935.14292983999962</v>
      </c>
      <c s="381">
        <v>307.87218666999979</v>
      </c>
      <c s="381">
        <v>234.9068112800006</v>
      </c>
      <c s="381">
        <v>352.52095284000063</v>
      </c>
      <c s="381">
        <v>238.13598508000044</v>
      </c>
      <c s="381">
        <v>372.24877273999994</v>
      </c>
      <c s="381">
        <v>257.16584084000118</v>
      </c>
      <c s="381">
        <v>262.72411712000047</v>
      </c>
      <c s="381">
        <v>944.43569370000102</v>
      </c>
      <c s="386">
        <v>372.56093718000085</v>
      </c>
      <c s="386">
        <v>196.12657967000044</v>
      </c>
      <c s="386">
        <v>303.94822232000104</v>
      </c>
      <c s="386">
        <v>1180.0451213800011</v>
      </c>
      <c s="386">
        <v>275.6880059800007</v>
      </c>
      <c s="386">
        <v>238.94437011000079</v>
      </c>
      <c s="386">
        <v>294.84654059000241</v>
      </c>
      <c s="386">
        <v>320.77289946000008</v>
      </c>
      <c s="386">
        <v>298.12025309000126</v>
      </c>
      <c s="386">
        <v>286.1037535300008</v>
      </c>
      <c s="386">
        <v>290.82498235000139</v>
      </c>
      <c s="386">
        <v>252.67935583000079</v>
      </c>
      <c s="386">
        <v>395.40375375000087</v>
      </c>
      <c s="386">
        <v>204.02315221000069</v>
      </c>
      <c s="386">
        <v>306.24053756000018</v>
      </c>
      <c s="386">
        <v>798.29791130999968</v>
      </c>
      <c s="386">
        <v>284.71275986000029</v>
      </c>
      <c s="386">
        <v>245.56856484000099</v>
      </c>
      <c s="386">
        <v>275.03400848000098</v>
      </c>
      <c s="386">
        <v>275.46679829000198</v>
      </c>
      <c s="386">
        <v>528.1911560399991</v>
      </c>
      <c s="386">
        <v>214.54583630000138</v>
      </c>
      <c s="386">
        <v>239.50970984999822</v>
      </c>
      <c s="386">
        <v>267.17280004999913</v>
      </c>
      <c s="386">
        <v>409.63143594000002</v>
      </c>
      <c s="386">
        <v>233.60070687999908</v>
      </c>
      <c s="386">
        <v>317.99307192999868</v>
      </c>
      <c s="386">
        <v>605.61206622000009</v>
      </c>
      <c s="386">
        <v>299.44462304000047</v>
      </c>
      <c s="386">
        <v>287.13784129000027</v>
      </c>
      <c s="386">
        <v>281.28804234999888</v>
      </c>
      <c s="386">
        <v>278.36542925999993</v>
      </c>
      <c s="386">
        <v>282.39341410000003</v>
      </c>
      <c s="386">
        <v>283.93897105000048</v>
      </c>
      <c s="386">
        <v>270.67281577000006</v>
      </c>
      <c s="387">
        <v>304.05269148029413</v>
      </c>
      <c s="387">
        <v>424.91676079000075</v>
      </c>
      <c s="387">
        <v>250.95136863999997</v>
      </c>
      <c s="387">
        <v>380.96806826999949</v>
      </c>
      <c s="387">
        <v>905.49009196000009</v>
      </c>
      <c s="387">
        <v>280.76225883125494</v>
      </c>
      <c s="387">
        <v>265.46474378659093</v>
      </c>
      <c s="387">
        <v>292.78258572587202</v>
      </c>
      <c s="387">
        <v>312.28155676587699</v>
      </c>
      <c s="387">
        <v>362.88099652945402</v>
      </c>
      <c s="387">
        <v>395.79428600927002</v>
      </c>
      <c s="387">
        <v>402.92572269377996</v>
      </c>
      <c s="387">
        <v>424.68125386519102</v>
      </c>
      <c s="387"/>
      <c s="387"/>
      <c r="EH12" s="365">
        <v>4310.661021490012</v>
      </c>
      <c s="365">
        <v>4034.1669885400038</v>
      </c>
      <c s="365">
        <v>3854.1311093102918</v>
      </c>
      <c s="365">
        <v>4699.8996938672899</v>
      </c>
      <c s="386"/>
      <c s="345" t="s">
        <v>551</v>
      </c>
      <c s="379">
        <v>4310.661021490012</v>
      </c>
      <c s="379">
        <v>4034.1669885400038</v>
      </c>
      <c s="379">
        <v>3854.1311093102918</v>
      </c>
      <c s="379">
        <v>4699.8996938672899</v>
      </c>
      <c s="379">
        <v>5331.4558944280225</v>
      </c>
      <c s="379">
        <v>5592.57863012282</v>
      </c>
      <c s="379">
        <v>5821.1646628575463</v>
      </c>
      <c s="379">
        <v>6164.6525266217859</v>
      </c>
      <c s="379">
        <v>6386.379791507662</v>
      </c>
      <c r="EX12" s="386">
        <f t="shared" si="17"/>
        <v>3.9873651002952171</v>
      </c>
      <c s="386">
        <f t="shared" si="18"/>
        <v>4.0629683963895946</v>
      </c>
      <c s="386">
        <f t="shared" si="19"/>
        <v>3.6302921593559008</v>
      </c>
      <c s="386">
        <f t="shared" si="20"/>
        <v>4.0702666730445776</v>
      </c>
      <c s="386">
        <f t="shared" si="21"/>
        <v>4.4321098704306738</v>
      </c>
      <c s="386">
        <f t="shared" si="22"/>
        <v>4.4892283850933019</v>
      </c>
      <c s="386">
        <f t="shared" si="23"/>
        <v>4.5197256279707041</v>
      </c>
      <c s="386">
        <f t="shared" si="24"/>
        <v>4.6296919748371845</v>
      </c>
      <c s="386">
        <f t="shared" si="25"/>
        <v>4.639150891811072</v>
      </c>
      <c r="FH12" s="386"/>
      <c s="386">
        <f t="shared" si="26"/>
        <v>0.075603296094377548</v>
      </c>
      <c s="386">
        <f t="shared" si="27"/>
        <v>-0.43267623703369384</v>
      </c>
      <c s="386">
        <f t="shared" si="28"/>
        <v>0.43997451368867679</v>
      </c>
      <c s="386">
        <f t="shared" si="29"/>
        <v>0.36184319738609627</v>
      </c>
      <c s="386">
        <f t="shared" si="30"/>
        <v>0.057118514662628073</v>
      </c>
      <c s="386">
        <f t="shared" si="31"/>
        <v>0.030497242877402186</v>
      </c>
    </row>
    <row r="13" spans="1:170" ht="15">
      <c r="A13" s="408" t="s">
        <v>550</v>
      </c>
      <c s="408"/>
      <c s="384">
        <v>509.73761323468977</v>
      </c>
      <c s="381">
        <v>407.15218559011646</v>
      </c>
      <c s="381">
        <v>408.62336040690536</v>
      </c>
      <c s="381">
        <v>407.29798284768646</v>
      </c>
      <c s="381">
        <v>449.44943384865951</v>
      </c>
      <c s="381">
        <v>440.48298631650448</v>
      </c>
      <c s="381">
        <v>449.14462263078951</v>
      </c>
      <c s="381">
        <v>474.53089873981901</v>
      </c>
      <c s="381">
        <v>440.99348283951861</v>
      </c>
      <c s="381">
        <v>437.98415397317848</v>
      </c>
      <c s="381">
        <v>473.69572277747307</v>
      </c>
      <c s="381">
        <v>522.21994305369549</v>
      </c>
      <c s="381">
        <v>606.75291934146492</v>
      </c>
      <c s="381">
        <v>450.27912983024402</v>
      </c>
      <c s="381">
        <v>449.86970528794978</v>
      </c>
      <c s="381">
        <v>490.45555323147005</v>
      </c>
      <c s="381">
        <v>518.11817456600807</v>
      </c>
      <c s="381">
        <v>486.88698534483217</v>
      </c>
      <c s="381">
        <v>507.62009082029539</v>
      </c>
      <c s="381">
        <v>521.36231628644236</v>
      </c>
      <c s="381">
        <v>495.21109702540497</v>
      </c>
      <c s="381">
        <v>533.99589503203322</v>
      </c>
      <c s="381">
        <v>517.91307041147388</v>
      </c>
      <c s="381">
        <v>499.37644378439506</v>
      </c>
      <c s="381">
        <v>629.67452313278443</v>
      </c>
      <c s="381">
        <v>490.07815240530624</v>
      </c>
      <c s="381">
        <v>470.86347482672096</v>
      </c>
      <c s="381">
        <v>513.44853163923233</v>
      </c>
      <c s="381">
        <v>517.20478889676406</v>
      </c>
      <c s="381">
        <v>511.63300982671581</v>
      </c>
      <c s="381">
        <v>543.3170809756258</v>
      </c>
      <c s="381">
        <v>528.27624553181204</v>
      </c>
      <c s="381">
        <v>535.72521359954328</v>
      </c>
      <c s="381">
        <v>558.75203150054676</v>
      </c>
      <c s="381">
        <v>551.11150712003132</v>
      </c>
      <c s="381">
        <v>562.83816777433321</v>
      </c>
      <c s="381">
        <v>721.59929134072684</v>
      </c>
      <c s="381">
        <v>565.41315926369589</v>
      </c>
      <c s="381">
        <v>552.99441740398993</v>
      </c>
      <c s="381">
        <v>571.71590980828341</v>
      </c>
      <c s="381">
        <v>506.79872927949157</v>
      </c>
      <c s="381">
        <v>492.25225200173207</v>
      </c>
      <c s="381">
        <v>569.57374932014659</v>
      </c>
      <c s="381">
        <v>511.06621140725298</v>
      </c>
      <c s="381">
        <v>511.59053189233339</v>
      </c>
      <c s="381">
        <v>494.34532444431051</v>
      </c>
      <c s="381">
        <v>515.54146399296224</v>
      </c>
      <c s="381">
        <v>489.02481586579881</v>
      </c>
      <c s="381">
        <v>597.32444670506993</v>
      </c>
      <c s="381">
        <v>418.72602218085422</v>
      </c>
      <c s="381">
        <v>444.8495392935784</v>
      </c>
      <c s="381">
        <v>430.33805826751075</v>
      </c>
      <c s="381">
        <v>432.67337329920275</v>
      </c>
      <c s="381">
        <v>475.54745574023167</v>
      </c>
      <c s="381">
        <v>432.40436838657422</v>
      </c>
      <c s="381">
        <v>481.51936077629449</v>
      </c>
      <c s="381">
        <v>450.79882552845089</v>
      </c>
      <c s="381">
        <v>501.05689751040717</v>
      </c>
      <c s="381">
        <v>483.85128308184937</v>
      </c>
      <c s="381">
        <v>511.61406201100749</v>
      </c>
      <c s="381">
        <v>680.80117629350673</v>
      </c>
      <c s="381">
        <v>435.31212213847317</v>
      </c>
      <c s="381">
        <v>471.37913977541064</v>
      </c>
      <c s="381">
        <v>495.83180790849087</v>
      </c>
      <c s="381">
        <v>493.81045822127334</v>
      </c>
      <c s="381">
        <v>511.48439686109168</v>
      </c>
      <c s="381">
        <v>521.18949825340997</v>
      </c>
      <c s="381">
        <v>525.09636681727659</v>
      </c>
      <c s="381">
        <v>499.08177416132219</v>
      </c>
      <c s="381">
        <v>518.53617601284111</v>
      </c>
      <c s="381">
        <v>541.71314078228795</v>
      </c>
      <c s="381">
        <v>535.33425236222035</v>
      </c>
      <c s="381">
        <v>645.47072463145798</v>
      </c>
      <c s="381">
        <v>464.49635792286097</v>
      </c>
      <c s="381">
        <v>485.33508216946501</v>
      </c>
      <c s="381">
        <v>493.69289964106395</v>
      </c>
      <c s="381">
        <v>512.04136334321038</v>
      </c>
      <c s="381">
        <v>504.40390579857274</v>
      </c>
      <c s="381">
        <v>536.16535065143069</v>
      </c>
      <c s="381">
        <v>560.43882296544859</v>
      </c>
      <c s="381">
        <v>506.39592678852108</v>
      </c>
      <c s="381">
        <v>558.20759437379706</v>
      </c>
      <c s="381">
        <v>529.84278028682752</v>
      </c>
      <c s="381">
        <v>584.62847928752535</v>
      </c>
      <c s="386">
        <v>656.06268956999395</v>
      </c>
      <c s="386">
        <v>498.92406292000595</v>
      </c>
      <c s="386">
        <v>468.11021841000365</v>
      </c>
      <c s="386">
        <v>508.98726941000291</v>
      </c>
      <c s="386">
        <v>554.21191683000461</v>
      </c>
      <c s="386">
        <v>497.59225542000479</v>
      </c>
      <c s="386">
        <v>529.91521868000746</v>
      </c>
      <c s="386">
        <v>544.13122052000949</v>
      </c>
      <c s="386">
        <v>504.02817457000288</v>
      </c>
      <c s="386">
        <v>532.98843615000226</v>
      </c>
      <c s="386">
        <v>486.85214306000364</v>
      </c>
      <c s="386">
        <v>488.16628604000488</v>
      </c>
      <c s="386">
        <v>700.81699445000481</v>
      </c>
      <c s="386">
        <v>446.40418915170494</v>
      </c>
      <c s="386">
        <v>446.95263604000138</v>
      </c>
      <c s="386">
        <v>323.5984316000019</v>
      </c>
      <c s="386">
        <v>298.06796579000138</v>
      </c>
      <c s="386">
        <v>321.51565287000471</v>
      </c>
      <c s="386">
        <v>371.58199138000401</v>
      </c>
      <c s="386">
        <v>400.64661396000503</v>
      </c>
      <c s="386">
        <v>490.02524679999362</v>
      </c>
      <c s="386">
        <v>417.45955060000159</v>
      </c>
      <c s="386">
        <v>471.53907911000067</v>
      </c>
      <c s="386">
        <v>512.23584632828783</v>
      </c>
      <c s="386">
        <v>597.45282807999058</v>
      </c>
      <c s="386">
        <v>433.55203219999601</v>
      </c>
      <c s="386">
        <v>422.5901468654049</v>
      </c>
      <c s="386">
        <v>458.32572519653348</v>
      </c>
      <c s="386">
        <v>480.45615668999312</v>
      </c>
      <c s="386">
        <v>463.22687229999326</v>
      </c>
      <c s="386">
        <v>501.46078123999308</v>
      </c>
      <c s="386">
        <v>499.37599545999518</v>
      </c>
      <c s="386">
        <v>530.28576943999724</v>
      </c>
      <c s="386">
        <v>515.85935556000243</v>
      </c>
      <c s="386">
        <v>530.14537400999393</v>
      </c>
      <c s="387">
        <v>553.20458056736413</v>
      </c>
      <c s="387">
        <v>795.0872095549289</v>
      </c>
      <c s="387">
        <v>507.27711467886508</v>
      </c>
      <c s="387">
        <v>492.85930815999393</v>
      </c>
      <c s="387">
        <v>493.18244521999998</v>
      </c>
      <c s="387">
        <v>466.56812430806644</v>
      </c>
      <c s="387">
        <v>450.45746272332144</v>
      </c>
      <c s="387">
        <v>466.276591738685</v>
      </c>
      <c s="387">
        <v>478.97453326246369</v>
      </c>
      <c s="387">
        <v>490.04357981564903</v>
      </c>
      <c s="387">
        <v>492.45993925814997</v>
      </c>
      <c s="387">
        <v>495.96071204675599</v>
      </c>
      <c s="387">
        <v>482.799270536449</v>
      </c>
      <c s="387"/>
      <c s="387"/>
      <c r="EH13" s="365">
        <v>6269.9698915800473</v>
      </c>
      <c s="365">
        <v>5200.8441980800126</v>
      </c>
      <c s="365">
        <v>5985.9356176092579</v>
      </c>
      <c s="365">
        <v>6111.9462913033276</v>
      </c>
      <c s="386"/>
      <c s="345" t="s">
        <v>550</v>
      </c>
      <c s="379">
        <v>6269.9698915800473</v>
      </c>
      <c s="379">
        <v>5200.8441980800126</v>
      </c>
      <c s="379">
        <v>5985.9356176092579</v>
      </c>
      <c s="379">
        <v>6111.9462913033276</v>
      </c>
      <c s="379">
        <v>6551.6532377580588</v>
      </c>
      <c s="379">
        <v>6961.4459762421275</v>
      </c>
      <c s="379">
        <v>7353.679954116722</v>
      </c>
      <c s="379">
        <v>7830.7010026933276</v>
      </c>
      <c s="379">
        <v>8095.811359488308</v>
      </c>
      <c r="EX13" s="386">
        <f>EN13/EN$56*100</f>
        <v>5.7997274666116985</v>
      </c>
      <c s="386">
        <f t="shared" si="18"/>
        <v>5.2379749453536375</v>
      </c>
      <c s="386">
        <f t="shared" si="19"/>
        <v>5.6382864315440688</v>
      </c>
      <c s="386">
        <f t="shared" si="20"/>
        <v>5.2931451557129323</v>
      </c>
      <c s="386">
        <f t="shared" si="21"/>
        <v>5.4464760766480715</v>
      </c>
      <c s="386">
        <f t="shared" si="22"/>
        <v>5.5880342405044363</v>
      </c>
      <c s="386">
        <f t="shared" si="23"/>
        <v>5.7096161461614257</v>
      </c>
      <c s="386">
        <f t="shared" si="24"/>
        <v>5.8809046305462642</v>
      </c>
      <c s="386">
        <f t="shared" si="25"/>
        <v>5.8809046305462482</v>
      </c>
      <c r="FH13" s="386"/>
      <c s="386">
        <f t="shared" si="26"/>
        <v>-0.56175252125806097</v>
      </c>
      <c s="386">
        <f t="shared" si="27"/>
        <v>0.40031148619043133</v>
      </c>
      <c s="386">
        <f t="shared" si="28"/>
        <v>-0.34514127583113652</v>
      </c>
      <c s="386">
        <f t="shared" si="29"/>
        <v>0.15333092093513923</v>
      </c>
      <c s="386">
        <f t="shared" si="30"/>
        <v>0.14155816385636477</v>
      </c>
      <c s="386">
        <f t="shared" si="31"/>
        <v>0.12158190565698934</v>
      </c>
    </row>
    <row r="14" spans="1:170" ht="15">
      <c r="A14" s="408" t="s">
        <v>549</v>
      </c>
      <c s="408"/>
      <c s="384">
        <v>55.829263789999999</v>
      </c>
      <c s="381">
        <v>46.2367439</v>
      </c>
      <c s="381">
        <v>49.474811369999998</v>
      </c>
      <c s="381">
        <v>57.113831019999992</v>
      </c>
      <c s="381">
        <v>56.77349688000001</v>
      </c>
      <c s="381">
        <v>60.980271419999994</v>
      </c>
      <c s="381">
        <v>62.249162140000003</v>
      </c>
      <c s="381">
        <v>60.899451600000006</v>
      </c>
      <c s="381">
        <v>57.061126490000014</v>
      </c>
      <c s="381">
        <v>52.063033529999998</v>
      </c>
      <c s="381">
        <v>58.966389759999998</v>
      </c>
      <c s="381">
        <v>66.85524873</v>
      </c>
      <c s="381">
        <v>65.247513480000009</v>
      </c>
      <c s="381">
        <v>63.163610270000007</v>
      </c>
      <c s="381">
        <v>57.787619129999996</v>
      </c>
      <c s="381">
        <v>59.947515330000009</v>
      </c>
      <c s="381">
        <v>62.341382699999997</v>
      </c>
      <c s="381">
        <v>59.401357259999997</v>
      </c>
      <c s="381">
        <v>60.518204690000012</v>
      </c>
      <c s="381">
        <v>59.362393900000001</v>
      </c>
      <c s="381">
        <v>61.652928799999998</v>
      </c>
      <c s="381">
        <v>62.504902400000006</v>
      </c>
      <c s="381">
        <v>64.36233141000001</v>
      </c>
      <c s="381">
        <v>67.336541519999997</v>
      </c>
      <c s="381">
        <v>74.90400824999999</v>
      </c>
      <c s="381">
        <v>56.995754590000004</v>
      </c>
      <c s="381">
        <v>59.587161999999999</v>
      </c>
      <c s="381">
        <v>60.143474630000007</v>
      </c>
      <c s="381">
        <v>65.191193610000013</v>
      </c>
      <c s="381">
        <v>64.730327529999997</v>
      </c>
      <c s="381">
        <v>67.68981399089094</v>
      </c>
      <c s="381">
        <v>69.15978677999999</v>
      </c>
      <c s="381">
        <v>70.780676820000011</v>
      </c>
      <c s="381">
        <v>75.549212319999995</v>
      </c>
      <c s="381">
        <v>70.020565820000002</v>
      </c>
      <c s="381">
        <v>68.593982969999999</v>
      </c>
      <c s="381">
        <v>90.851896629999999</v>
      </c>
      <c s="381">
        <v>61.974237349999989</v>
      </c>
      <c s="381">
        <v>66.139727322100001</v>
      </c>
      <c s="381">
        <v>67.82670014</v>
      </c>
      <c s="381">
        <v>60.282218659999998</v>
      </c>
      <c s="381">
        <v>73.184453230000003</v>
      </c>
      <c s="381">
        <v>117.51248132000002</v>
      </c>
      <c s="381">
        <v>63.903900369999995</v>
      </c>
      <c s="381">
        <v>58.806418390000005</v>
      </c>
      <c s="381">
        <v>59.661314485200002</v>
      </c>
      <c s="381">
        <v>65.33031957</v>
      </c>
      <c s="381">
        <v>60.269768000000006</v>
      </c>
      <c s="381">
        <v>83.645505799999995</v>
      </c>
      <c s="381">
        <v>52.282146320000003</v>
      </c>
      <c s="381">
        <v>49.251528780000008</v>
      </c>
      <c s="381">
        <v>60.318892480000017</v>
      </c>
      <c s="381">
        <v>56.578706919999988</v>
      </c>
      <c s="381">
        <v>59.809219809999995</v>
      </c>
      <c s="381">
        <v>77.113597889978024</v>
      </c>
      <c s="381">
        <v>66.871872139999994</v>
      </c>
      <c s="381">
        <v>67.755179530000007</v>
      </c>
      <c s="381">
        <v>85.479687960000007</v>
      </c>
      <c s="381">
        <v>73.485748290000004</v>
      </c>
      <c s="381">
        <v>65.737593052397031</v>
      </c>
      <c s="381">
        <v>93.366265800000036</v>
      </c>
      <c s="381">
        <v>67.943489920000005</v>
      </c>
      <c s="381">
        <v>64.181259080000004</v>
      </c>
      <c s="381">
        <v>73.967615760000029</v>
      </c>
      <c s="381">
        <v>73.656080770000017</v>
      </c>
      <c s="381">
        <v>81.030909789999981</v>
      </c>
      <c s="381">
        <v>81.887642180000014</v>
      </c>
      <c s="381">
        <v>79.713303719999999</v>
      </c>
      <c s="381">
        <v>80.899974640000011</v>
      </c>
      <c s="381">
        <v>77.589201299999999</v>
      </c>
      <c s="381">
        <v>92.555302930000025</v>
      </c>
      <c s="381">
        <v>82.611080639999983</v>
      </c>
      <c s="381">
        <v>96.496510499999999</v>
      </c>
      <c s="381">
        <v>78.125899060000023</v>
      </c>
      <c s="381">
        <v>81.036068239999977</v>
      </c>
      <c s="381">
        <v>75.723250409999991</v>
      </c>
      <c s="381">
        <v>84.65495826999998</v>
      </c>
      <c s="381">
        <v>82.454988920000005</v>
      </c>
      <c s="381">
        <v>87.839340880000009</v>
      </c>
      <c s="381">
        <v>78.424829479999985</v>
      </c>
      <c s="381">
        <v>78.703839529999996</v>
      </c>
      <c s="381">
        <v>82.314215539999992</v>
      </c>
      <c s="381">
        <v>79.605979100000013</v>
      </c>
      <c s="381">
        <v>72.871012319999977</v>
      </c>
      <c s="386">
        <v>87.42677765000002</v>
      </c>
      <c s="386">
        <v>68.485465879999978</v>
      </c>
      <c s="386">
        <v>70.677768140000012</v>
      </c>
      <c s="386">
        <v>71.249335540000004</v>
      </c>
      <c s="386">
        <v>77.265209220000031</v>
      </c>
      <c s="386">
        <v>76.752986829999955</v>
      </c>
      <c s="386">
        <v>78.911611190000002</v>
      </c>
      <c s="386">
        <v>74.75043385000005</v>
      </c>
      <c s="386">
        <v>73.772498830000004</v>
      </c>
      <c s="386">
        <v>77.735661680000021</v>
      </c>
      <c s="386">
        <v>69.034820170000046</v>
      </c>
      <c s="386">
        <v>72.432037190000003</v>
      </c>
      <c s="386">
        <v>91.140610330000001</v>
      </c>
      <c s="386">
        <v>65.104965009999958</v>
      </c>
      <c s="386">
        <v>76.136839920000014</v>
      </c>
      <c s="386">
        <v>36.947875719999999</v>
      </c>
      <c s="386">
        <v>32.289112240000009</v>
      </c>
      <c s="386">
        <v>50.062179970000003</v>
      </c>
      <c s="386">
        <v>55.272709290000009</v>
      </c>
      <c s="386">
        <v>59.124632459999965</v>
      </c>
      <c s="386">
        <v>57.303118609999963</v>
      </c>
      <c s="386">
        <v>68.47745879</v>
      </c>
      <c s="386">
        <v>69.565154730000017</v>
      </c>
      <c s="386">
        <v>76.090966299999977</v>
      </c>
      <c s="386">
        <v>77.351005440000023</v>
      </c>
      <c s="386">
        <v>60.805711809999998</v>
      </c>
      <c s="386">
        <v>63.705604479999977</v>
      </c>
      <c s="386">
        <v>63.995600790000012</v>
      </c>
      <c s="386">
        <v>59.045876550000003</v>
      </c>
      <c s="386">
        <v>63.575529129999964</v>
      </c>
      <c s="386">
        <v>81.036755029999981</v>
      </c>
      <c s="386">
        <v>64.39963539</v>
      </c>
      <c s="386">
        <v>67.076204999999987</v>
      </c>
      <c s="386">
        <v>78.328088250000008</v>
      </c>
      <c s="386">
        <v>67.762729369999988</v>
      </c>
      <c s="387">
        <v>74.347308909999981</v>
      </c>
      <c s="387">
        <v>90.64065396999996</v>
      </c>
      <c s="387">
        <v>52.462303220000052</v>
      </c>
      <c s="387">
        <v>77.008486009999999</v>
      </c>
      <c s="387">
        <v>67.27662844999999</v>
      </c>
      <c s="387">
        <v>61.4207773011466</v>
      </c>
      <c s="387">
        <v>60.223854134426105</v>
      </c>
      <c s="387">
        <v>66.885936349664107</v>
      </c>
      <c s="387">
        <v>67.5276725797724</v>
      </c>
      <c s="387">
        <v>81.187395994269096</v>
      </c>
      <c s="387">
        <v>80.475939434063406</v>
      </c>
      <c s="387">
        <v>73.413416849883504</v>
      </c>
      <c s="387">
        <v>78.789043542425304</v>
      </c>
      <c s="387"/>
      <c s="387"/>
      <c r="EH14" s="365">
        <v>898.49460617000011</v>
      </c>
      <c s="365">
        <v>737.51562336999996</v>
      </c>
      <c s="365">
        <v>821.43005014999994</v>
      </c>
      <c s="365">
        <v>857.31210783565052</v>
      </c>
      <c s="386"/>
      <c s="345" t="s">
        <v>549</v>
      </c>
      <c s="379">
        <v>898.49460617000011</v>
      </c>
      <c s="379">
        <v>737.51562336999996</v>
      </c>
      <c s="379">
        <v>821.43005014999994</v>
      </c>
      <c s="379">
        <v>857.31210783565052</v>
      </c>
      <c s="379">
        <v>892.78662895910111</v>
      </c>
      <c s="379">
        <v>929.86040649717279</v>
      </c>
      <c s="379">
        <v>962.9923819581519</v>
      </c>
      <c s="379">
        <v>1025.460104061804</v>
      </c>
      <c s="379">
        <v>1060.1773144333069</v>
      </c>
      <c r="EX14" s="386">
        <f t="shared" si="17"/>
        <v>0.83110827262575893</v>
      </c>
      <c s="386">
        <f t="shared" si="18"/>
        <v>0.74278101975157418</v>
      </c>
      <c s="386">
        <f t="shared" si="19"/>
        <v>0.7737233077814295</v>
      </c>
      <c s="386">
        <f t="shared" si="20"/>
        <v>0.74246029239184419</v>
      </c>
      <c s="386">
        <f t="shared" si="21"/>
        <v>0.74218534463233565</v>
      </c>
      <c s="386">
        <f t="shared" si="22"/>
        <v>0.74640984188179937</v>
      </c>
      <c s="386">
        <f t="shared" si="23"/>
        <v>0.74769596813642381</v>
      </c>
      <c s="386">
        <f t="shared" si="24"/>
        <v>0.77012684718051594</v>
      </c>
      <c s="386">
        <f t="shared" si="25"/>
        <v>0.77012684718051394</v>
      </c>
      <c r="FH14" s="386"/>
      <c s="386">
        <f t="shared" si="26"/>
        <v>-0.088327252874184747</v>
      </c>
      <c s="386">
        <f t="shared" si="27"/>
        <v>0.030942288029855325</v>
      </c>
      <c s="386">
        <f t="shared" si="28"/>
        <v>-0.031263015389585314</v>
      </c>
      <c s="386">
        <f t="shared" si="29"/>
        <v>-0.000274947759508537</v>
      </c>
      <c s="386">
        <f t="shared" si="30"/>
        <v>0.0042244972494637212</v>
      </c>
      <c s="386">
        <f t="shared" si="31"/>
        <v>0.0012861262546244312</v>
      </c>
    </row>
    <row r="15" spans="1:170" ht="15">
      <c r="A15" s="408" t="s">
        <v>548</v>
      </c>
      <c s="408"/>
      <c s="384">
        <v>96.38246498000008</v>
      </c>
      <c s="381">
        <v>94.374759470000043</v>
      </c>
      <c s="381">
        <v>102.72361870000002</v>
      </c>
      <c s="381">
        <v>91.54494643000001</v>
      </c>
      <c s="381">
        <v>108.03510921999994</v>
      </c>
      <c s="381">
        <v>115.67739738999988</v>
      </c>
      <c s="381">
        <v>109.44774058000004</v>
      </c>
      <c s="381">
        <v>125.23143068000007</v>
      </c>
      <c s="381">
        <v>102.52909275000005</v>
      </c>
      <c s="381">
        <v>102.40873336000004</v>
      </c>
      <c s="381">
        <v>114.84278603000003</v>
      </c>
      <c s="381">
        <v>100.57656243000004</v>
      </c>
      <c s="381">
        <v>115.50047403744964</v>
      </c>
      <c s="381">
        <v>95.05465429833437</v>
      </c>
      <c s="381">
        <v>101.09794190965856</v>
      </c>
      <c s="381">
        <v>110.57733737448888</v>
      </c>
      <c s="381">
        <v>113.66448829889352</v>
      </c>
      <c s="381">
        <v>104.13756486291588</v>
      </c>
      <c s="381">
        <v>112.30017980154217</v>
      </c>
      <c s="381">
        <v>116.29767507782168</v>
      </c>
      <c s="381">
        <v>105.3344778129577</v>
      </c>
      <c s="381">
        <v>122.03480850331989</v>
      </c>
      <c s="381">
        <v>118.85043483497284</v>
      </c>
      <c s="381">
        <v>108.84145364998052</v>
      </c>
      <c s="381">
        <v>100.24429131954142</v>
      </c>
      <c s="381">
        <v>96.482735219021691</v>
      </c>
      <c s="381">
        <v>93.901687636298277</v>
      </c>
      <c s="381">
        <v>107.34283525966922</v>
      </c>
      <c s="381">
        <v>120.90350670195082</v>
      </c>
      <c s="381">
        <v>111.52215125406076</v>
      </c>
      <c s="381">
        <v>113.81037539989897</v>
      </c>
      <c s="381">
        <v>121.38865973255392</v>
      </c>
      <c s="381">
        <v>124.15829376276869</v>
      </c>
      <c s="381">
        <v>126.66620855803333</v>
      </c>
      <c s="381">
        <v>128.37260326796849</v>
      </c>
      <c s="381">
        <v>131.936461899367</v>
      </c>
      <c s="381">
        <v>141.49126326999999</v>
      </c>
      <c s="381">
        <v>120.46300646</v>
      </c>
      <c s="381">
        <v>147.73852851000004</v>
      </c>
      <c s="381">
        <v>166.28510786000001</v>
      </c>
      <c s="381">
        <v>191.77568137</v>
      </c>
      <c s="381">
        <v>191.47865032999999</v>
      </c>
      <c s="381">
        <v>194.28770459999996</v>
      </c>
      <c s="381">
        <v>178.24171144000002</v>
      </c>
      <c s="381">
        <v>187.96096488000001</v>
      </c>
      <c s="381">
        <v>175.78747989000001</v>
      </c>
      <c s="381">
        <v>166.97669441999997</v>
      </c>
      <c s="381">
        <v>163.98791373999998</v>
      </c>
      <c s="381">
        <v>136.515839</v>
      </c>
      <c s="381">
        <v>116.152815</v>
      </c>
      <c s="381">
        <v>124.66985500000001</v>
      </c>
      <c s="381">
        <v>120.897913</v>
      </c>
      <c s="381">
        <v>130.669861</v>
      </c>
      <c s="381">
        <v>116.12064699999999</v>
      </c>
      <c s="381">
        <v>131.589719</v>
      </c>
      <c s="381">
        <v>149.21020300000001</v>
      </c>
      <c s="381">
        <v>134.34695600000001</v>
      </c>
      <c s="381">
        <v>167.62572700000001</v>
      </c>
      <c s="381">
        <v>155.65939</v>
      </c>
      <c s="381">
        <v>147.64512599999998</v>
      </c>
      <c s="381">
        <v>143.18166692</v>
      </c>
      <c s="381">
        <v>118.92138323000007</v>
      </c>
      <c s="381">
        <v>131.38961001999996</v>
      </c>
      <c s="381">
        <v>116.18211405000007</v>
      </c>
      <c s="381">
        <v>109.52584430999998</v>
      </c>
      <c s="381">
        <v>119.24219761999983</v>
      </c>
      <c s="381">
        <v>115.90942146000015</v>
      </c>
      <c s="381">
        <v>127.43355724000004</v>
      </c>
      <c s="381">
        <v>111.40688339</v>
      </c>
      <c s="381">
        <v>125.40577178999969</v>
      </c>
      <c s="381">
        <v>141.33939534000012</v>
      </c>
      <c s="381">
        <v>115.04482887000009</v>
      </c>
      <c s="381">
        <v>128.61224970000004</v>
      </c>
      <c s="381">
        <v>112.33673998999986</v>
      </c>
      <c s="381">
        <v>117.47112630999989</v>
      </c>
      <c s="381">
        <v>120.03403996999999</v>
      </c>
      <c s="381">
        <v>129.69689621000001</v>
      </c>
      <c s="381">
        <v>125.06215862000018</v>
      </c>
      <c s="381">
        <v>140.11758988000008</v>
      </c>
      <c s="381">
        <v>142.58451462000002</v>
      </c>
      <c s="381">
        <v>122.49999033</v>
      </c>
      <c s="381">
        <v>155.7976436600002</v>
      </c>
      <c s="381">
        <v>144.75721018000007</v>
      </c>
      <c s="381">
        <v>120.38282716999996</v>
      </c>
      <c s="386">
        <v>131.28475924999989</v>
      </c>
      <c s="386">
        <v>111.73364143000009</v>
      </c>
      <c s="386">
        <v>110.26789639000005</v>
      </c>
      <c s="386">
        <v>114.84042188000001</v>
      </c>
      <c s="386">
        <v>128.09400136000014</v>
      </c>
      <c s="386">
        <v>108.65937203000003</v>
      </c>
      <c s="386">
        <v>133.69995300999997</v>
      </c>
      <c s="386">
        <v>123.7295854499999</v>
      </c>
      <c s="386">
        <v>113.18203334999986</v>
      </c>
      <c s="386">
        <v>126.74651210999993</v>
      </c>
      <c s="386">
        <v>112.91695990000005</v>
      </c>
      <c s="386">
        <v>98.464400430000055</v>
      </c>
      <c s="386">
        <v>116.48697939000009</v>
      </c>
      <c s="386">
        <v>80.789610300000092</v>
      </c>
      <c s="386">
        <v>76.886158219999942</v>
      </c>
      <c s="386">
        <v>40.971478579999946</v>
      </c>
      <c s="386">
        <v>51.998295889999952</v>
      </c>
      <c s="386">
        <v>69.917839950000044</v>
      </c>
      <c s="386">
        <v>66.683807449999961</v>
      </c>
      <c s="386">
        <v>72.70442237999994</v>
      </c>
      <c s="386">
        <v>77.884225210000182</v>
      </c>
      <c s="386">
        <v>88.636729790000018</v>
      </c>
      <c s="386">
        <v>95.439837890000021</v>
      </c>
      <c s="386">
        <v>106.05737784999994</v>
      </c>
      <c s="386">
        <v>94.214292389999997</v>
      </c>
      <c s="386">
        <v>82.090000000000003</v>
      </c>
      <c s="386">
        <v>96.480000000000004</v>
      </c>
      <c s="386">
        <v>90.549999999999997</v>
      </c>
      <c s="386">
        <v>93.58484476000001</v>
      </c>
      <c s="386">
        <v>110.79307782000001</v>
      </c>
      <c s="386">
        <v>114.04645246</v>
      </c>
      <c s="386">
        <v>101.82857951523411</v>
      </c>
      <c s="386">
        <v>103.84373706000002</v>
      </c>
      <c s="386">
        <v>101.53318267000002</v>
      </c>
      <c s="386">
        <v>105.12277147</v>
      </c>
      <c s="387">
        <v>113.02251029</v>
      </c>
      <c s="387">
        <v>94.957842590000027</v>
      </c>
      <c s="387">
        <v>83.13314668000001</v>
      </c>
      <c s="387">
        <v>100.33861569000001</v>
      </c>
      <c s="387">
        <v>91.327872599999992</v>
      </c>
      <c s="387">
        <v>94.106305678037003</v>
      </c>
      <c s="387">
        <v>96.322467768997001</v>
      </c>
      <c s="387">
        <v>94.950931655575005</v>
      </c>
      <c s="387">
        <v>97.197019019227994</v>
      </c>
      <c s="387">
        <v>125.95198976795901</v>
      </c>
      <c s="387">
        <v>135.39023627056298</v>
      </c>
      <c s="387">
        <v>133.60615342821001</v>
      </c>
      <c s="387">
        <v>133.339810777975</v>
      </c>
      <c s="387"/>
      <c s="387"/>
      <c r="EH15" s="365">
        <v>1413.6195365900001</v>
      </c>
      <c s="365">
        <v>944.45676290000017</v>
      </c>
      <c s="365">
        <v>1207.1094484352341</v>
      </c>
      <c s="365">
        <v>1280.622391926544</v>
      </c>
      <c s="386"/>
      <c s="345" t="s">
        <v>548</v>
      </c>
      <c s="379">
        <v>1413.6195365900001</v>
      </c>
      <c s="379">
        <v>944.45676290000017</v>
      </c>
      <c s="379">
        <v>1207.1094484352341</v>
      </c>
      <c s="379">
        <v>1280.622391926544</v>
      </c>
      <c s="379">
        <v>1344.3567846579742</v>
      </c>
      <c s="379">
        <v>1411.2631294358882</v>
      </c>
      <c s="379">
        <v>1459.6039998722194</v>
      </c>
      <c s="379">
        <v>1501.1084590779478</v>
      </c>
      <c s="379">
        <v>1518.4062827496537</v>
      </c>
      <c r="EX15" s="386">
        <f t="shared" si="17"/>
        <v>1.3075992700873809</v>
      </c>
      <c s="386">
        <f t="shared" si="18"/>
        <v>0.95119958849493957</v>
      </c>
      <c s="386">
        <f t="shared" si="19"/>
        <v>1.13700334572247</v>
      </c>
      <c s="386">
        <f t="shared" si="20"/>
        <v>1.1090608272799507</v>
      </c>
      <c s="386">
        <f t="shared" si="21"/>
        <v>1.1175815935925102</v>
      </c>
      <c s="386">
        <f t="shared" si="22"/>
        <v>1.13283744735835</v>
      </c>
      <c s="386">
        <f t="shared" si="23"/>
        <v>1.1332800198908339</v>
      </c>
      <c s="386">
        <f t="shared" si="24"/>
        <v>1.1273416881716427</v>
      </c>
      <c s="386">
        <f t="shared" si="25"/>
        <v>1.1029904407057907</v>
      </c>
      <c r="FH15" s="386"/>
      <c s="386">
        <f t="shared" si="26"/>
        <v>-0.35639968159244129</v>
      </c>
      <c s="386">
        <f t="shared" si="27"/>
        <v>0.1858037572275304</v>
      </c>
      <c s="386">
        <f t="shared" si="28"/>
        <v>-0.027942518442519271</v>
      </c>
      <c s="386">
        <f t="shared" si="29"/>
        <v>0.0085207663125594912</v>
      </c>
      <c s="386">
        <f t="shared" si="30"/>
        <v>0.015255853765839822</v>
      </c>
      <c s="386">
        <f t="shared" si="31"/>
        <v>0.00044257253248392026</v>
      </c>
    </row>
    <row r="16" spans="1:170" ht="15">
      <c r="A16" s="408" t="s">
        <v>547</v>
      </c>
      <c s="408"/>
      <c s="384">
        <v>115.63881806538943</v>
      </c>
      <c s="381">
        <v>138.38891318232922</v>
      </c>
      <c s="381">
        <v>133.89470190059239</v>
      </c>
      <c s="381">
        <v>129.63711851075391</v>
      </c>
      <c s="381">
        <v>120.93295736612838</v>
      </c>
      <c s="381">
        <v>129.64163589534266</v>
      </c>
      <c s="381">
        <v>125.39597904081039</v>
      </c>
      <c s="381">
        <v>130.32705205644615</v>
      </c>
      <c s="381">
        <v>129.7159168310923</v>
      </c>
      <c s="381">
        <v>118.07782099853675</v>
      </c>
      <c s="381">
        <v>131.14545986906415</v>
      </c>
      <c s="381">
        <v>178.83663679278342</v>
      </c>
      <c s="381">
        <v>156.5061986019567</v>
      </c>
      <c s="381">
        <v>159.66105606807454</v>
      </c>
      <c s="381">
        <v>158.29168307960717</v>
      </c>
      <c s="381">
        <v>147.60559186525617</v>
      </c>
      <c s="381">
        <v>148.34647389169996</v>
      </c>
      <c s="381">
        <v>150.86238185888865</v>
      </c>
      <c s="381">
        <v>150.71477134190204</v>
      </c>
      <c s="381">
        <v>151.98003124866517</v>
      </c>
      <c s="381">
        <v>150.06600165586718</v>
      </c>
      <c s="381">
        <v>141.2217488902553</v>
      </c>
      <c s="381">
        <v>142.77130928797163</v>
      </c>
      <c s="381">
        <v>141.39200199198453</v>
      </c>
      <c s="381">
        <v>162.29620225860214</v>
      </c>
      <c s="381">
        <v>150.35364862945784</v>
      </c>
      <c s="381">
        <v>154.67033432513242</v>
      </c>
      <c s="381">
        <v>147.76495330452087</v>
      </c>
      <c s="381">
        <v>136.31785584774491</v>
      </c>
      <c s="381">
        <v>140.62444357845084</v>
      </c>
      <c s="381">
        <v>152.02455111652247</v>
      </c>
      <c s="381">
        <v>149.98521785677784</v>
      </c>
      <c s="381">
        <v>144.37648567381783</v>
      </c>
      <c s="381">
        <v>149.52086139774326</v>
      </c>
      <c s="381">
        <v>190.83791892023169</v>
      </c>
      <c s="381">
        <v>156.96942414852248</v>
      </c>
      <c s="381">
        <v>175.47501343610134</v>
      </c>
      <c s="381">
        <v>163.09558504126906</v>
      </c>
      <c s="381">
        <v>163.30891838966562</v>
      </c>
      <c s="381">
        <v>149.57481586388411</v>
      </c>
      <c s="381">
        <v>138.72262735470395</v>
      </c>
      <c s="381">
        <v>132.08725726162854</v>
      </c>
      <c s="381">
        <v>174.20242470042032</v>
      </c>
      <c s="381">
        <v>135.16672744511209</v>
      </c>
      <c s="381">
        <v>131.2062918286689</v>
      </c>
      <c s="381">
        <v>129.66449246104006</v>
      </c>
      <c s="381">
        <v>119.2144113646917</v>
      </c>
      <c s="381">
        <v>120.53405367704759</v>
      </c>
      <c s="381">
        <v>182.31431662185517</v>
      </c>
      <c s="381">
        <v>131.60880441562688</v>
      </c>
      <c s="381">
        <v>135.33448430609127</v>
      </c>
      <c s="381">
        <v>127.3721079654412</v>
      </c>
      <c s="381">
        <v>115.45141686739281</v>
      </c>
      <c s="381">
        <v>327.83181697516426</v>
      </c>
      <c s="381">
        <v>344.04731503091006</v>
      </c>
      <c s="381">
        <v>344.21325369213275</v>
      </c>
      <c s="381">
        <v>168.98968322192547</v>
      </c>
      <c s="381">
        <v>150.13651872255292</v>
      </c>
      <c s="381">
        <v>140.99620795442834</v>
      </c>
      <c s="381">
        <v>181.3728434003975</v>
      </c>
      <c s="381">
        <v>143.46459153471801</v>
      </c>
      <c s="381">
        <v>138.26604728799856</v>
      </c>
      <c s="381">
        <v>138.21097460970987</v>
      </c>
      <c s="381">
        <v>140.54155558708746</v>
      </c>
      <c s="381">
        <v>136.71437655519691</v>
      </c>
      <c s="381">
        <v>149.2492492007315</v>
      </c>
      <c s="381">
        <v>137.53034721041047</v>
      </c>
      <c s="381">
        <v>137.89000805074562</v>
      </c>
      <c s="381">
        <v>143.28080772957304</v>
      </c>
      <c s="381">
        <v>135.71525576753021</v>
      </c>
      <c s="381">
        <v>133.37707119877166</v>
      </c>
      <c s="381">
        <v>159.88039516033331</v>
      </c>
      <c s="381">
        <v>141.21051802599973</v>
      </c>
      <c s="381">
        <v>140.5395196289999</v>
      </c>
      <c s="381">
        <v>150.59031319799996</v>
      </c>
      <c s="381">
        <v>140.68973430799994</v>
      </c>
      <c s="381">
        <v>139.59183535599996</v>
      </c>
      <c s="381">
        <v>131.32128769199988</v>
      </c>
      <c s="381">
        <v>141.89851107200013</v>
      </c>
      <c s="381">
        <v>125.34987957600001</v>
      </c>
      <c s="381">
        <v>132.48073656000003</v>
      </c>
      <c s="381">
        <v>116.24103040599984</v>
      </c>
      <c s="381">
        <v>123.36288739999968</v>
      </c>
      <c s="381">
        <v>212.61967128599983</v>
      </c>
      <c s="386">
        <v>135.91212876200058</v>
      </c>
      <c s="386">
        <v>139.09451390800047</v>
      </c>
      <c s="386">
        <v>139.12039418800026</v>
      </c>
      <c s="386">
        <v>131.01778649600024</v>
      </c>
      <c s="386">
        <v>130.79829339999998</v>
      </c>
      <c s="386">
        <v>136.62727054800027</v>
      </c>
      <c s="386">
        <v>135.03305211399993</v>
      </c>
      <c s="386">
        <v>132.29684411200017</v>
      </c>
      <c s="386">
        <v>136.94863665150018</v>
      </c>
      <c s="386">
        <v>124.05315004599979</v>
      </c>
      <c s="386">
        <v>119.82525531399989</v>
      </c>
      <c s="386">
        <v>132.16633480999997</v>
      </c>
      <c s="386">
        <v>130.08110295400002</v>
      </c>
      <c s="386">
        <v>123.10382411800009</v>
      </c>
      <c s="386">
        <v>257.71949840399952</v>
      </c>
      <c s="386">
        <v>89.751280429999838</v>
      </c>
      <c s="386">
        <v>79.290733829999795</v>
      </c>
      <c s="386">
        <v>108.80757580999934</v>
      </c>
      <c s="386">
        <v>122.30863100999964</v>
      </c>
      <c s="386">
        <v>107.88060394000003</v>
      </c>
      <c s="386">
        <v>103.77628004049998</v>
      </c>
      <c s="386">
        <v>102.80454255999992</v>
      </c>
      <c s="386">
        <v>112.42329099999996</v>
      </c>
      <c s="386">
        <v>111.06760121999999</v>
      </c>
      <c s="386">
        <v>119.3042037200001</v>
      </c>
      <c s="386">
        <v>111.30473846000054</v>
      </c>
      <c s="386">
        <v>281.67000817000064</v>
      </c>
      <c s="386">
        <v>135.59881818000031</v>
      </c>
      <c s="386">
        <v>107.37086793000063</v>
      </c>
      <c s="386">
        <v>139.03541896000078</v>
      </c>
      <c s="386">
        <v>143.32305071000064</v>
      </c>
      <c s="386">
        <v>132.46405658000018</v>
      </c>
      <c s="386">
        <v>168.45141856000012</v>
      </c>
      <c s="386">
        <v>128.42282855999949</v>
      </c>
      <c s="386">
        <v>140.44667128000012</v>
      </c>
      <c s="387">
        <v>147.3574348178723</v>
      </c>
      <c s="387">
        <v>136.44346866500018</v>
      </c>
      <c s="387">
        <v>135.4186132550002</v>
      </c>
      <c s="387">
        <v>613.7617757550006</v>
      </c>
      <c s="387">
        <v>483.55143093999982</v>
      </c>
      <c s="387">
        <v>98.121591801738646</v>
      </c>
      <c s="387">
        <v>97.328301912147367</v>
      </c>
      <c s="387">
        <v>101.73037033296498</v>
      </c>
      <c s="387">
        <v>102.5441984430438</v>
      </c>
      <c s="387">
        <v>145.49758351858691</v>
      </c>
      <c s="387">
        <v>147.8290586992407</v>
      </c>
      <c s="387">
        <v>149.14550036706055</v>
      </c>
      <c s="387">
        <v>151.34191336483173</v>
      </c>
      <c s="387"/>
      <c s="387"/>
      <c r="EH16" s="365">
        <v>1592.8936603495017</v>
      </c>
      <c s="365">
        <v>1449.0149653164981</v>
      </c>
      <c s="365">
        <v>1754.7495159278758</v>
      </c>
      <c s="365">
        <v>2362.7138070546157</v>
      </c>
      <c s="386"/>
      <c s="345" t="s">
        <v>547</v>
      </c>
      <c s="379">
        <v>1592.8936603495013</v>
      </c>
      <c s="379">
        <v>1449.0149653164979</v>
      </c>
      <c s="379">
        <v>1754.7495159278758</v>
      </c>
      <c s="379">
        <v>2362.7138070546157</v>
      </c>
      <c s="379">
        <v>2136.2444528708183</v>
      </c>
      <c s="379">
        <v>1842.1295643075775</v>
      </c>
      <c s="379">
        <v>1967.1433957118534</v>
      </c>
      <c s="379">
        <v>2101.0714623651852</v>
      </c>
      <c s="379">
        <v>2214.4364409441428</v>
      </c>
      <c r="EX16" s="386">
        <f t="shared" si="17"/>
        <v>1.4734279865883952</v>
      </c>
      <c s="386">
        <f t="shared" si="18"/>
        <v>1.4593600182393927</v>
      </c>
      <c s="386">
        <f t="shared" si="19"/>
        <v>1.6528377547712709</v>
      </c>
      <c s="386">
        <f t="shared" si="20"/>
        <v>2.0461873429650748</v>
      </c>
      <c s="386">
        <f t="shared" si="21"/>
        <v>1.7758882963125957</v>
      </c>
      <c s="386">
        <f t="shared" si="22"/>
        <v>1.4786989823561087</v>
      </c>
      <c s="386">
        <f t="shared" si="23"/>
        <v>1.5273487239111547</v>
      </c>
      <c s="386">
        <f t="shared" si="24"/>
        <v>1.5779175948465125</v>
      </c>
      <c s="386">
        <f t="shared" si="25"/>
        <v>1.6085959691162901</v>
      </c>
      <c r="FH16" s="386"/>
      <c s="386">
        <f t="shared" si="26"/>
        <v>-0.014067968349002591</v>
      </c>
      <c s="386">
        <f t="shared" si="27"/>
        <v>0.19347773653187827</v>
      </c>
      <c s="386">
        <f t="shared" si="28"/>
        <v>0.39334958819380383</v>
      </c>
      <c s="386">
        <f t="shared" si="29"/>
        <v>-0.27029904665247906</v>
      </c>
      <c s="386">
        <f t="shared" si="30"/>
        <v>-0.29718931395648696</v>
      </c>
      <c s="386">
        <f t="shared" si="31"/>
        <v>0.048649741555045978</v>
      </c>
    </row>
    <row r="17" spans="1:170" ht="15">
      <c r="A17" s="385" t="s">
        <v>546</v>
      </c>
      <c s="385"/>
      <c s="384">
        <v>338.57635307999999</v>
      </c>
      <c s="381">
        <v>363.95351391999998</v>
      </c>
      <c s="381">
        <v>424.63533999999999</v>
      </c>
      <c s="381">
        <v>429.13052399999998</v>
      </c>
      <c s="381">
        <v>394.85079999999999</v>
      </c>
      <c s="381">
        <v>341.71625999999998</v>
      </c>
      <c s="381">
        <v>448.83071799999993</v>
      </c>
      <c s="381">
        <v>404.23521199999988</v>
      </c>
      <c s="381">
        <v>440.849062</v>
      </c>
      <c s="381">
        <v>390.33281899999997</v>
      </c>
      <c s="381">
        <v>392.04301733333335</v>
      </c>
      <c s="381">
        <v>385.83382333333338</v>
      </c>
      <c s="381">
        <v>317.38725292590425</v>
      </c>
      <c s="381">
        <v>215.13198413151707</v>
      </c>
      <c s="381">
        <v>479.229836986941</v>
      </c>
      <c s="381">
        <v>412.09419851415805</v>
      </c>
      <c s="381">
        <v>343.86652038413996</v>
      </c>
      <c s="381">
        <v>370.54478607493644</v>
      </c>
      <c s="381">
        <v>382.82774148354241</v>
      </c>
      <c s="381">
        <v>354.84985748281326</v>
      </c>
      <c s="381">
        <v>398.54641870279158</v>
      </c>
      <c s="381">
        <v>412.01543686314022</v>
      </c>
      <c s="381">
        <v>396.56378171537864</v>
      </c>
      <c s="381">
        <v>470.05637018848728</v>
      </c>
      <c s="381">
        <v>369.0742944984907</v>
      </c>
      <c s="381">
        <v>335.79761237533518</v>
      </c>
      <c s="381">
        <v>439.52996165446143</v>
      </c>
      <c s="381">
        <v>354.94120584440071</v>
      </c>
      <c s="381">
        <v>396.5907134231897</v>
      </c>
      <c s="381">
        <v>454.73878200471643</v>
      </c>
      <c s="381">
        <v>362.8863370478681</v>
      </c>
      <c s="381">
        <v>396.06519363252744</v>
      </c>
      <c s="381">
        <v>244.64353723522566</v>
      </c>
      <c s="381">
        <v>499.60955202297936</v>
      </c>
      <c s="381">
        <v>483.50169341560979</v>
      </c>
      <c s="381">
        <v>389.77766262233177</v>
      </c>
      <c s="381">
        <v>413.93751168754591</v>
      </c>
      <c s="381">
        <v>393.84812775220951</v>
      </c>
      <c s="381">
        <v>378.1575357759786</v>
      </c>
      <c s="381">
        <v>418.99738322690621</v>
      </c>
      <c s="381">
        <v>408.34690929800854</v>
      </c>
      <c s="381">
        <v>634.33790948898013</v>
      </c>
      <c s="381">
        <v>408.01485555000005</v>
      </c>
      <c s="381">
        <v>403.61711149999996</v>
      </c>
      <c s="381">
        <v>404.53791968999997</v>
      </c>
      <c s="381">
        <v>423.35279342999996</v>
      </c>
      <c s="381">
        <v>411.67641321042129</v>
      </c>
      <c s="381">
        <v>363.10083936026683</v>
      </c>
      <c s="381">
        <v>399.76416394178239</v>
      </c>
      <c s="381">
        <v>400.23456674140897</v>
      </c>
      <c s="381">
        <v>497.84596408230902</v>
      </c>
      <c s="381">
        <v>405.13943726651723</v>
      </c>
      <c s="381">
        <v>289.85089881562317</v>
      </c>
      <c s="381">
        <v>319.05219202827999</v>
      </c>
      <c s="381">
        <v>375.41652404940294</v>
      </c>
      <c s="381">
        <v>406.14327456176989</v>
      </c>
      <c s="381">
        <v>402.51413798255771</v>
      </c>
      <c s="381">
        <v>369.49472288563402</v>
      </c>
      <c s="381">
        <v>361.60175266252207</v>
      </c>
      <c s="381">
        <v>528.09379020718927</v>
      </c>
      <c s="381">
        <v>504.80427941632195</v>
      </c>
      <c s="381">
        <v>504.87916880484323</v>
      </c>
      <c s="381">
        <v>558.99044519310485</v>
      </c>
      <c s="381">
        <v>446.44874854246262</v>
      </c>
      <c s="381">
        <v>434.23976184367729</v>
      </c>
      <c s="381">
        <v>438.91679524134827</v>
      </c>
      <c s="381">
        <v>478.40208036968357</v>
      </c>
      <c s="381">
        <v>425.20604221580453</v>
      </c>
      <c s="381">
        <v>404.66986859972246</v>
      </c>
      <c s="381">
        <v>437.39361444123398</v>
      </c>
      <c s="381">
        <v>354.235689079883</v>
      </c>
      <c s="381">
        <v>440.15372253367059</v>
      </c>
      <c s="381">
        <v>433.89878005516778</v>
      </c>
      <c s="381">
        <v>441.61909622417625</v>
      </c>
      <c s="381">
        <v>445.97132376137893</v>
      </c>
      <c s="381">
        <v>473.82631131093319</v>
      </c>
      <c s="381">
        <v>543.92627820879102</v>
      </c>
      <c s="381">
        <v>471.44000171004541</v>
      </c>
      <c s="381">
        <v>489.22274914694697</v>
      </c>
      <c s="381">
        <v>433.08166551309887</v>
      </c>
      <c s="381">
        <v>439.13935366610269</v>
      </c>
      <c s="381">
        <v>445.04660794705677</v>
      </c>
      <c s="381">
        <v>453.95409366012041</v>
      </c>
      <c s="381">
        <v>470.278840226451</v>
      </c>
      <c s="386">
        <v>578.89319154999976</v>
      </c>
      <c s="386">
        <v>488.12144504000025</v>
      </c>
      <c s="386">
        <v>459.26539284</v>
      </c>
      <c s="386">
        <v>558.26290243999972</v>
      </c>
      <c s="386">
        <v>464.56544064999991</v>
      </c>
      <c s="386">
        <v>487.08780855999993</v>
      </c>
      <c s="386">
        <v>494.57937725000011</v>
      </c>
      <c s="386">
        <v>528.41059554000026</v>
      </c>
      <c s="386">
        <v>483.93606065000017</v>
      </c>
      <c s="386">
        <v>368.08426257999952</v>
      </c>
      <c s="386">
        <v>-34.430343939999879</v>
      </c>
      <c s="386">
        <v>826.73224219000031</v>
      </c>
      <c s="386">
        <v>461.84019468000008</v>
      </c>
      <c s="386">
        <v>394.50499116999976</v>
      </c>
      <c s="386">
        <v>517.31207619999964</v>
      </c>
      <c s="386">
        <v>407.24454860999981</v>
      </c>
      <c s="386">
        <v>409.71505143999991</v>
      </c>
      <c s="386">
        <v>389.39390060000022</v>
      </c>
      <c s="386">
        <v>423.26616156000034</v>
      </c>
      <c s="386">
        <v>403.63850420000023</v>
      </c>
      <c s="386">
        <v>411.34809947000019</v>
      </c>
      <c s="386">
        <v>392.42901354000037</v>
      </c>
      <c s="386">
        <v>418.37669598999986</v>
      </c>
      <c s="386">
        <v>449.65115745999969</v>
      </c>
      <c s="386">
        <v>382.45999999999998</v>
      </c>
      <c s="386">
        <v>497.44999999999999</v>
      </c>
      <c s="386">
        <v>399.18000000000001</v>
      </c>
      <c s="386">
        <v>469.83999999999997</v>
      </c>
      <c s="386">
        <v>313.97000000000003</v>
      </c>
      <c s="386">
        <v>487.98000000000002</v>
      </c>
      <c s="386">
        <v>452.48000000000002</v>
      </c>
      <c s="386">
        <v>385.70999999999998</v>
      </c>
      <c s="386">
        <v>454.17000000000002</v>
      </c>
      <c s="386">
        <v>558.67999999999995</v>
      </c>
      <c s="386">
        <v>453.37</v>
      </c>
      <c s="387">
        <v>450.10000000000002</v>
      </c>
      <c s="387">
        <v>408.08456707811314</v>
      </c>
      <c s="387">
        <v>350.21345626745557</v>
      </c>
      <c s="387">
        <v>437.06658081441356</v>
      </c>
      <c s="387">
        <v>437.47169318771944</v>
      </c>
      <c s="387">
        <v>531.5023622433547</v>
      </c>
      <c s="387">
        <v>456.3494949729448</v>
      </c>
      <c s="387">
        <v>460.1187541430852</v>
      </c>
      <c s="387">
        <v>509.1117393957432</v>
      </c>
      <c s="387">
        <v>508.1320483724752</v>
      </c>
      <c s="387">
        <v>542.5324860183847</v>
      </c>
      <c s="387">
        <v>504.72594912026386</v>
      </c>
      <c s="387">
        <v>541.63164562696431</v>
      </c>
      <c s="387"/>
      <c s="387"/>
      <c r="EH17" s="365">
        <v>5703.5083753500003</v>
      </c>
      <c s="365">
        <v>5078.7203949200002</v>
      </c>
      <c s="365">
        <v>5305.3899999999994</v>
      </c>
      <c s="365">
        <v>5686.9407772409177</v>
      </c>
      <c s="386"/>
      <c s="382" t="s">
        <v>546</v>
      </c>
      <c s="379">
        <v>5703.5083753500003</v>
      </c>
      <c s="379">
        <v>5078.7203949200002</v>
      </c>
      <c s="379">
        <v>5305.3899999999994</v>
      </c>
      <c s="379">
        <v>5686.9407093765476</v>
      </c>
      <c s="379">
        <v>6043.0957945212103</v>
      </c>
      <c s="379">
        <v>6188.1963079950365</v>
      </c>
      <c s="379">
        <v>6424.8446148957219</v>
      </c>
      <c s="379">
        <v>6638.6249251037643</v>
      </c>
      <c s="379">
        <v>6890.0218637786293</v>
      </c>
      <c r="EX17" s="386">
        <f t="shared" si="17"/>
        <v>5.275750083742639</v>
      </c>
      <c s="386">
        <f t="shared" si="18"/>
        <v>5.1149792552655571</v>
      </c>
      <c s="386">
        <f t="shared" si="19"/>
        <v>4.9972653168957333</v>
      </c>
      <c s="386">
        <f t="shared" si="20"/>
        <v>4.9250764375162976</v>
      </c>
      <c s="386">
        <f t="shared" si="21"/>
        <v>5.0237055410788489</v>
      </c>
      <c s="386">
        <f t="shared" si="22"/>
        <v>4.967337672956563</v>
      </c>
      <c s="386">
        <f t="shared" si="23"/>
        <v>4.988440723375632</v>
      </c>
      <c s="386">
        <f t="shared" si="24"/>
        <v>4.9856481621600155</v>
      </c>
      <c s="386">
        <f t="shared" si="25"/>
        <v>5.0050031657137897</v>
      </c>
      <c r="FH17" s="386"/>
      <c s="386">
        <f t="shared" si="26"/>
        <v>-0.16077082847708191</v>
      </c>
      <c s="386">
        <f t="shared" si="27"/>
        <v>-0.1177139383698238</v>
      </c>
      <c s="386">
        <f t="shared" si="28"/>
        <v>-0.072188879379435633</v>
      </c>
      <c s="386">
        <f t="shared" si="29"/>
        <v>0.098629103562551279</v>
      </c>
      <c s="386">
        <f t="shared" si="30"/>
        <v>-0.056367868122285891</v>
      </c>
      <c s="386">
        <f t="shared" si="31"/>
        <v>0.021103050419069014</v>
      </c>
    </row>
    <row r="18" spans="1:170" ht="15">
      <c r="A18" s="385" t="s">
        <v>545</v>
      </c>
      <c s="385"/>
      <c s="384">
        <v>189.577843712131</v>
      </c>
      <c s="381">
        <v>175.34585781761493</v>
      </c>
      <c s="381">
        <v>244.75190730427317</v>
      </c>
      <c s="381">
        <v>187.16336284733626</v>
      </c>
      <c s="381">
        <v>292.30681551548236</v>
      </c>
      <c s="381">
        <v>200.48021290692282</v>
      </c>
      <c s="381">
        <v>242.39450047631783</v>
      </c>
      <c s="381">
        <v>187.67639986185884</v>
      </c>
      <c s="381">
        <v>140.95431797808902</v>
      </c>
      <c s="381">
        <v>208.45375814468764</v>
      </c>
      <c s="381">
        <v>191.1828866221544</v>
      </c>
      <c s="381">
        <v>236.22877424768592</v>
      </c>
      <c s="381">
        <v>310.98311186380789</v>
      </c>
      <c s="381">
        <v>240.72503345160868</v>
      </c>
      <c s="381">
        <v>260.78648804332886</v>
      </c>
      <c s="381">
        <v>304.2892855580468</v>
      </c>
      <c s="381">
        <v>489.51132556812888</v>
      </c>
      <c s="381">
        <v>319.31801015090213</v>
      </c>
      <c s="381">
        <v>380.08203360385323</v>
      </c>
      <c s="381">
        <v>316.01696892942982</v>
      </c>
      <c s="381">
        <v>253.63943598900084</v>
      </c>
      <c s="381">
        <v>374.83786434486632</v>
      </c>
      <c s="381">
        <v>354.22004114249324</v>
      </c>
      <c s="381">
        <v>395.39754492735415</v>
      </c>
      <c s="381">
        <v>349.33519493308501</v>
      </c>
      <c s="381">
        <v>370.04836965375847</v>
      </c>
      <c s="381">
        <v>322.55906187975449</v>
      </c>
      <c s="381">
        <v>340.60718254542223</v>
      </c>
      <c s="381">
        <v>494.52621132366949</v>
      </c>
      <c s="381">
        <v>347.47735317951606</v>
      </c>
      <c s="381">
        <v>433.4324554379009</v>
      </c>
      <c s="381">
        <v>346.9742685566664</v>
      </c>
      <c s="381">
        <v>330.64541041222975</v>
      </c>
      <c s="381">
        <v>366.67849010333737</v>
      </c>
      <c s="381">
        <v>354.86775699363614</v>
      </c>
      <c s="381">
        <v>542.62688222451095</v>
      </c>
      <c s="381">
        <v>251.69566742830258</v>
      </c>
      <c s="381">
        <v>824.09074601364114</v>
      </c>
      <c s="381">
        <v>406.06150709329154</v>
      </c>
      <c s="381">
        <v>387.64164937644102</v>
      </c>
      <c s="381">
        <v>569.11319263528799</v>
      </c>
      <c s="381">
        <v>401.5026420969171</v>
      </c>
      <c s="381">
        <v>413.84848006257522</v>
      </c>
      <c s="381">
        <v>328.59160064007415</v>
      </c>
      <c s="381">
        <v>291.73250364798918</v>
      </c>
      <c s="381">
        <v>413.51294184197809</v>
      </c>
      <c s="381">
        <v>398.41617613801867</v>
      </c>
      <c s="381">
        <v>417.01801914836727</v>
      </c>
      <c s="381">
        <v>361.40972305508149</v>
      </c>
      <c s="381">
        <v>432.4137081809306</v>
      </c>
      <c s="381">
        <v>413.55560187677838</v>
      </c>
      <c s="381">
        <v>409.51305248797087</v>
      </c>
      <c s="381">
        <v>536.95472160152167</v>
      </c>
      <c s="381">
        <v>521.92621836597527</v>
      </c>
      <c s="381">
        <v>311.21258262838035</v>
      </c>
      <c s="381">
        <v>385.85651193437297</v>
      </c>
      <c s="381">
        <v>327.07757480657034</v>
      </c>
      <c s="381">
        <v>486.1072977071309</v>
      </c>
      <c s="381">
        <v>249.88486831284766</v>
      </c>
      <c s="381">
        <v>1097.223568983009</v>
      </c>
      <c s="407">
        <v>483.30514342000066</v>
      </c>
      <c s="407">
        <v>406.47864464200035</v>
      </c>
      <c s="407">
        <v>487.18990476100009</v>
      </c>
      <c s="407">
        <v>431.02549780000004</v>
      </c>
      <c s="407">
        <v>663.15228302009996</v>
      </c>
      <c s="407">
        <v>474.07931529010023</v>
      </c>
      <c s="407">
        <v>515.32313541010001</v>
      </c>
      <c s="407">
        <v>472.7556436300996</v>
      </c>
      <c s="407">
        <v>411.53351798009982</v>
      </c>
      <c s="407">
        <v>511.58111522009983</v>
      </c>
      <c s="407">
        <v>607.88086346991054</v>
      </c>
      <c s="407">
        <v>516.45971978011039</v>
      </c>
      <c s="407">
        <v>394.32437140333315</v>
      </c>
      <c s="407">
        <v>299.32078081333367</v>
      </c>
      <c s="407">
        <v>251.59952813333339</v>
      </c>
      <c s="407">
        <v>411.46103493233358</v>
      </c>
      <c s="407">
        <v>804.29449681333347</v>
      </c>
      <c s="407">
        <v>330.04537145333325</v>
      </c>
      <c s="407">
        <v>364.50817365333336</v>
      </c>
      <c s="407">
        <v>446.80024224333329</v>
      </c>
      <c s="407">
        <v>390.79099676333283</v>
      </c>
      <c s="407">
        <v>379.14697465333279</v>
      </c>
      <c s="407">
        <v>367.44353779333375</v>
      </c>
      <c s="407">
        <v>373.05488484333335</v>
      </c>
      <c s="386">
        <v>545.18381374322587</v>
      </c>
      <c s="386">
        <v>430.89705442322537</v>
      </c>
      <c s="386">
        <v>407.36356898322572</v>
      </c>
      <c s="386">
        <v>422.98175930924225</v>
      </c>
      <c s="386">
        <v>636.01817672322466</v>
      </c>
      <c s="386">
        <v>420.80051687322617</v>
      </c>
      <c s="386">
        <v>388.19954820322567</v>
      </c>
      <c s="386">
        <v>279.11344892322563</v>
      </c>
      <c s="386">
        <v>610.07698322322597</v>
      </c>
      <c s="386">
        <v>732.49549943862837</v>
      </c>
      <c s="386">
        <v>445.95060360422275</v>
      </c>
      <c s="386">
        <v>356.87101493322592</v>
      </c>
      <c s="386">
        <v>476.14369831000056</v>
      </c>
      <c s="386">
        <v>529.5970404900014</v>
      </c>
      <c s="386">
        <v>830.65179310999952</v>
      </c>
      <c s="386">
        <v>285.99235617000028</v>
      </c>
      <c s="386">
        <v>316.69615334999958</v>
      </c>
      <c s="386">
        <v>321.46927838094382</v>
      </c>
      <c s="386">
        <v>364.89341030385941</v>
      </c>
      <c s="386">
        <v>601.10808828000143</v>
      </c>
      <c s="386">
        <v>340.88373117400045</v>
      </c>
      <c s="386">
        <v>333.02750762189885</v>
      </c>
      <c s="386">
        <v>409.30818224000353</v>
      </c>
      <c s="386">
        <v>376.23375632000119</v>
      </c>
      <c s="386">
        <v>410.52249403556294</v>
      </c>
      <c s="386">
        <v>335.64735780587785</v>
      </c>
      <c s="386">
        <v>556.80604034000112</v>
      </c>
      <c s="386">
        <v>526.5220352041199</v>
      </c>
      <c s="386">
        <v>382.92594263138938</v>
      </c>
      <c s="386">
        <v>494.16302566850209</v>
      </c>
      <c s="386">
        <v>420.16855568999858</v>
      </c>
      <c s="386">
        <v>391.88141339000111</v>
      </c>
      <c s="386">
        <v>431.96261491000365</v>
      </c>
      <c s="386">
        <v>454.33419835000109</v>
      </c>
      <c s="386">
        <v>484.29032512693175</v>
      </c>
      <c s="387">
        <v>618.34780985510497</v>
      </c>
      <c s="387">
        <v>445.8528423686991</v>
      </c>
      <c s="387">
        <v>399.54747982901335</v>
      </c>
      <c s="387">
        <v>345.01495414313706</v>
      </c>
      <c s="387">
        <v>353.63621906725615</v>
      </c>
      <c s="387">
        <v>468.91816839013842</v>
      </c>
      <c s="387">
        <v>438.75043117367625</v>
      </c>
      <c s="387">
        <v>514.21483322281881</v>
      </c>
      <c s="387">
        <v>525.88390892027564</v>
      </c>
      <c s="387">
        <v>562.49538904122028</v>
      </c>
      <c s="387">
        <v>552.81577213481512</v>
      </c>
      <c s="387">
        <v>579.26147208382474</v>
      </c>
      <c s="387">
        <v>701.81660954288895</v>
      </c>
      <c s="387"/>
      <c s="387"/>
      <c r="EH18" s="365">
        <v>5675.9519883811245</v>
      </c>
      <c s="365">
        <v>5186.0049957507099</v>
      </c>
      <c s="365">
        <v>5432.926113012526</v>
      </c>
      <c s="365">
        <v>5888.2080799177638</v>
      </c>
      <c s="386"/>
      <c s="382" t="s">
        <v>545</v>
      </c>
      <c s="379">
        <v>5675.9519883811245</v>
      </c>
      <c s="379">
        <v>5186.0049957507099</v>
      </c>
      <c s="379">
        <v>5432.926113012526</v>
      </c>
      <c s="379">
        <v>5888.2914114718296</v>
      </c>
      <c s="379">
        <v>6409.9081082671282</v>
      </c>
      <c s="379">
        <v>6645.2133278105503</v>
      </c>
      <c s="379">
        <v>6795.8487457360688</v>
      </c>
      <c s="379">
        <v>7024.7899605838393</v>
      </c>
      <c s="379">
        <v>7290.8105161730828</v>
      </c>
      <c r="EX18" s="386">
        <f t="shared" si="17"/>
        <v>5.2502604024287631</v>
      </c>
      <c s="386">
        <f t="shared" si="18"/>
        <v>5.2230298004791553</v>
      </c>
      <c s="386">
        <f t="shared" si="19"/>
        <v>5.117394429780779</v>
      </c>
      <c s="386">
        <f t="shared" si="20"/>
        <v>5.0994527233340472</v>
      </c>
      <c s="386">
        <f t="shared" si="21"/>
        <v>5.3286414738787231</v>
      </c>
      <c s="386">
        <f t="shared" si="22"/>
        <v>5.3341905888504781</v>
      </c>
      <c s="386">
        <f t="shared" si="23"/>
        <v>5.2764993809396961</v>
      </c>
      <c s="386">
        <f t="shared" si="24"/>
        <v>5.2756604796433075</v>
      </c>
      <c s="386">
        <f t="shared" si="25"/>
        <v>5.2961413527436196</v>
      </c>
      <c r="FH18" s="386"/>
      <c s="386">
        <f t="shared" si="26"/>
        <v>-0.027230601949607802</v>
      </c>
      <c s="386">
        <f t="shared" si="27"/>
        <v>-0.10563537069837636</v>
      </c>
      <c s="386">
        <f t="shared" si="28"/>
        <v>-0.017941706446731764</v>
      </c>
      <c s="386">
        <f t="shared" si="29"/>
        <v>0.22918875054467591</v>
      </c>
      <c s="386">
        <f t="shared" si="30"/>
        <v>0.0055491149717550314</v>
      </c>
      <c s="386">
        <f t="shared" si="31"/>
        <v>-0.057691207910782083</v>
      </c>
    </row>
    <row r="19" spans="1:170" s="402" customFormat="1" ht="15">
      <c r="A19" s="403" t="s">
        <v>544</v>
      </c>
      <c s="403"/>
      <c s="406">
        <v>1.3340472621308823</v>
      </c>
      <c s="405">
        <v>1.8446977631463093</v>
      </c>
      <c s="405">
        <v>4.8139839984464707</v>
      </c>
      <c s="405">
        <v>1.3870749440025267</v>
      </c>
      <c s="405">
        <v>5.3352814688156993</v>
      </c>
      <c s="405">
        <v>5.3227933089782908</v>
      </c>
      <c s="405">
        <v>7.7009694829559692</v>
      </c>
      <c s="405">
        <v>3.4542559755705002</v>
      </c>
      <c s="405">
        <v>4.0493924627971198</v>
      </c>
      <c s="405">
        <v>4.351713185670059</v>
      </c>
      <c s="405">
        <v>6.4438857157269709</v>
      </c>
      <c s="405">
        <v>5.9719439170072697</v>
      </c>
      <c s="405">
        <v>12.336381558625401</v>
      </c>
      <c s="405">
        <v>18.841692519600002</v>
      </c>
      <c s="405">
        <v>35.939912907499995</v>
      </c>
      <c s="405">
        <v>12.822564502139082</v>
      </c>
      <c s="405">
        <v>63.547362546799995</v>
      </c>
      <c s="405">
        <v>43.17890733213941</v>
      </c>
      <c s="405">
        <v>95.383649531250271</v>
      </c>
      <c s="405">
        <v>38.261298650430106</v>
      </c>
      <c s="405">
        <v>26.238008440750008</v>
      </c>
      <c s="405">
        <v>50.138976080625014</v>
      </c>
      <c s="405">
        <v>78.096871629387522</v>
      </c>
      <c s="405">
        <v>49.337376654749995</v>
      </c>
      <c s="405">
        <v>61.700566048125005</v>
      </c>
      <c s="405">
        <v>43.865187579175007</v>
      </c>
      <c s="405">
        <v>47.160419298499995</v>
      </c>
      <c s="405">
        <v>50.582220728755104</v>
      </c>
      <c s="405">
        <v>109.793076196275</v>
      </c>
      <c s="405">
        <v>30.009779116178006</v>
      </c>
      <c s="405">
        <v>85.881271760125017</v>
      </c>
      <c s="405">
        <v>55.391406180000004</v>
      </c>
      <c s="405">
        <v>55.352031099999991</v>
      </c>
      <c s="405">
        <v>48.404337319999996</v>
      </c>
      <c s="405">
        <v>18.435709990000007</v>
      </c>
      <c s="405">
        <v>136.53869959793113</v>
      </c>
      <c s="405">
        <v>12.009233020385791</v>
      </c>
      <c s="405">
        <v>153.215308674375</v>
      </c>
      <c s="405">
        <v>13.289713025375001</v>
      </c>
      <c s="405">
        <v>58.745515308525</v>
      </c>
      <c s="405">
        <v>89.620398870700015</v>
      </c>
      <c s="405">
        <v>57.721279438999986</v>
      </c>
      <c s="405">
        <v>95.568014044750001</v>
      </c>
      <c s="405">
        <v>63.442513371052172</v>
      </c>
      <c s="405">
        <v>12.634029250071777</v>
      </c>
      <c s="405">
        <v>94.197386344061741</v>
      </c>
      <c s="405">
        <v>102.76677701428075</v>
      </c>
      <c s="405">
        <v>54.640525346781764</v>
      </c>
      <c s="405">
        <v>20.442316666055593</v>
      </c>
      <c s="405">
        <v>55.892982069685623</v>
      </c>
      <c s="405">
        <v>40.10431710886175</v>
      </c>
      <c s="405">
        <v>48.598637406746278</v>
      </c>
      <c s="405">
        <v>113.11147645360533</v>
      </c>
      <c s="405">
        <v>150.09862999805759</v>
      </c>
      <c s="405">
        <v>81.546053748941432</v>
      </c>
      <c s="405">
        <v>51.069966016456952</v>
      </c>
      <c s="405">
        <v>46.454487578653293</v>
      </c>
      <c s="405">
        <v>78.086751899215656</v>
      </c>
      <c s="405">
        <v>27.301631234773978</v>
      </c>
      <c s="405">
        <v>247.98680419380352</v>
      </c>
      <c s="405">
        <v>80.567839890000002</v>
      </c>
      <c s="405">
        <v>78.286430352000011</v>
      </c>
      <c s="405">
        <v>82.232214760000119</v>
      </c>
      <c s="405">
        <v>84.580261481393435</v>
      </c>
      <c s="405">
        <v>84.051139379999867</v>
      </c>
      <c s="405">
        <v>86.030271190000221</v>
      </c>
      <c s="405">
        <v>86.41507610999993</v>
      </c>
      <c s="405">
        <v>81.241441829999616</v>
      </c>
      <c s="405">
        <v>81.577901089999813</v>
      </c>
      <c s="405">
        <v>89.389139729999883</v>
      </c>
      <c s="405">
        <v>87.893769510000467</v>
      </c>
      <c s="405">
        <v>89.482867250000396</v>
      </c>
      <c s="405">
        <v>95.886544449999789</v>
      </c>
      <c s="405">
        <v>89.385040150000236</v>
      </c>
      <c s="405">
        <v>84.803926500000088</v>
      </c>
      <c s="405">
        <v>91.223032999000111</v>
      </c>
      <c s="405">
        <v>120.3292969500002</v>
      </c>
      <c s="405">
        <v>99.641483430000108</v>
      </c>
      <c s="405">
        <v>97.183331220000127</v>
      </c>
      <c s="405">
        <v>96.276753679999686</v>
      </c>
      <c s="405">
        <v>86.602195949999825</v>
      </c>
      <c s="405">
        <v>96.220463439999463</v>
      </c>
      <c s="405">
        <v>96.253226439999992</v>
      </c>
      <c s="405">
        <v>94.33968401999995</v>
      </c>
      <c s="405">
        <v>103.17197470999999</v>
      </c>
      <c s="405">
        <v>99.345308549999444</v>
      </c>
      <c s="405">
        <v>92.295155849999944</v>
      </c>
      <c s="405">
        <v>99.941870760000114</v>
      </c>
      <c s="405">
        <v>121.89325483999995</v>
      </c>
      <c s="405">
        <v>81.661946469999833</v>
      </c>
      <c s="405">
        <v>104.37468722000004</v>
      </c>
      <c s="405">
        <v>104.04977305999972</v>
      </c>
      <c s="405">
        <v>97.904179990000344</v>
      </c>
      <c s="405">
        <v>118.73281211540009</v>
      </c>
      <c s="405">
        <v>119.42885839999988</v>
      </c>
      <c s="405">
        <v>117.81641841000004</v>
      </c>
      <c s="405">
        <v>109.82820089999997</v>
      </c>
      <c s="405">
        <v>110.87313496000004</v>
      </c>
      <c s="405">
        <v>105.62249208</v>
      </c>
      <c s="405">
        <v>87.906054570000023</v>
      </c>
      <c s="405">
        <v>101.76820907</v>
      </c>
      <c s="405">
        <v>101.71263402300001</v>
      </c>
      <c s="405">
        <v>100.57414579</v>
      </c>
      <c s="405">
        <v>97.89767569</v>
      </c>
      <c s="405">
        <v>101.20049607399994</v>
      </c>
      <c s="405">
        <v>102.10203522189998</v>
      </c>
      <c s="405">
        <v>101.67042981999991</v>
      </c>
      <c s="405">
        <v>104.58826090000004</v>
      </c>
      <c s="405">
        <v>93.139126759999698</v>
      </c>
      <c s="405">
        <v>95.758139950000526</v>
      </c>
      <c s="405">
        <v>96.622949610000418</v>
      </c>
      <c s="405">
        <v>94.946916589999859</v>
      </c>
      <c s="405">
        <v>105.37695266999982</v>
      </c>
      <c s="405">
        <v>98.551447649999702</v>
      </c>
      <c s="405">
        <v>94.582807683333613</v>
      </c>
      <c s="405">
        <v>98.273285724444619</v>
      </c>
      <c s="405">
        <v>98.095434629999872</v>
      </c>
      <c s="405">
        <v>96.070792350000232</v>
      </c>
      <c s="405">
        <v>97.316508969999745</v>
      </c>
      <c s="404">
        <v>100.93501823782273</v>
      </c>
      <c s="404">
        <v>103.48716182518329</v>
      </c>
      <c s="404">
        <v>108.61477431549726</v>
      </c>
      <c s="404">
        <v>105.61426911961993</v>
      </c>
      <c s="404">
        <v>110.15634715374</v>
      </c>
      <c s="404">
        <v>113.6324546810101</v>
      </c>
      <c s="404">
        <v>112.26317438961993</v>
      </c>
      <c s="404">
        <v>104.37807005961993</v>
      </c>
      <c s="404">
        <v>109.82009988962379</v>
      </c>
      <c s="404">
        <v>107.33450832537679</v>
      </c>
      <c s="404">
        <v>109.83605375328247</v>
      </c>
      <c s="404">
        <v>110.03271992354972</v>
      </c>
      <c s="404">
        <v>94.444222737864578</v>
      </c>
      <c s="404"/>
      <c s="404"/>
      <c r="EH19" s="365">
        <v>1263.0299215763996</v>
      </c>
      <c s="365">
        <v>1230.9102840788998</v>
      </c>
      <c s="365">
        <v>1184.0190913650781</v>
      </c>
      <c s="365">
        <v>1289.6138561739876</v>
      </c>
      <c s="386"/>
      <c s="403" t="s">
        <v>544</v>
      </c>
      <c s="379">
        <v>1263.0299215763996</v>
      </c>
      <c s="379">
        <v>1230.9102840788998</v>
      </c>
      <c s="379">
        <v>1184.0190913650781</v>
      </c>
      <c s="379">
        <v>1289.6138561739876</v>
      </c>
      <c s="379">
        <v>1298.3490854454012</v>
      </c>
      <c s="379">
        <v>1355.6023905263221</v>
      </c>
      <c s="379">
        <v>1386.220362883121</v>
      </c>
      <c s="379">
        <v>1436.0792719236304</v>
      </c>
      <c s="379">
        <v>1490.461909401886</v>
      </c>
      <c r="EX19" s="386">
        <f t="shared" si="17"/>
        <v>1.1683037485006309</v>
      </c>
      <c s="386">
        <f t="shared" si="18"/>
        <v>1.2396982071417582</v>
      </c>
      <c s="386">
        <f t="shared" si="19"/>
        <v>1.1152540227619658</v>
      </c>
      <c s="386">
        <f t="shared" si="20"/>
        <v>1.1168477290548964</v>
      </c>
      <c s="386">
        <f t="shared" si="21"/>
        <v>1.0793347841217686</v>
      </c>
      <c s="386">
        <f t="shared" si="22"/>
        <v>1.0881579201538116</v>
      </c>
      <c s="386">
        <f t="shared" si="23"/>
        <v>1.076302778396601</v>
      </c>
      <c s="386">
        <f t="shared" si="24"/>
        <v>1.0785043685338542</v>
      </c>
      <c s="386">
        <f t="shared" si="25"/>
        <v>1.0826912776792219</v>
      </c>
      <c r="FH19" s="386"/>
      <c s="386">
        <f t="shared" si="26"/>
        <v>0.071394458641127256</v>
      </c>
      <c s="386">
        <f t="shared" si="27"/>
        <v>-0.12444418437979232</v>
      </c>
      <c s="386">
        <f t="shared" si="28"/>
        <v>0.0015937062929305412</v>
      </c>
      <c s="386">
        <f t="shared" si="29"/>
        <v>-0.037512944933127734</v>
      </c>
      <c s="386">
        <f t="shared" si="30"/>
        <v>0.0088231360320429886</v>
      </c>
      <c s="386">
        <f t="shared" si="31"/>
        <v>-0.011855141757210585</v>
      </c>
    </row>
    <row r="20" spans="1:170" s="370" customFormat="1" ht="15">
      <c r="A20" s="369" t="s">
        <v>543</v>
      </c>
      <c s="369"/>
      <c s="365">
        <f t="shared" si="36" ref="C20:AH20">C21+C22</f>
        <v>264.15247644098821</v>
      </c>
      <c s="365">
        <f t="shared" si="36"/>
        <v>405.54417578312257</v>
      </c>
      <c s="365">
        <f t="shared" si="36"/>
        <v>186.44772297952562</v>
      </c>
      <c s="365">
        <f t="shared" si="36"/>
        <v>17.746279217503286</v>
      </c>
      <c s="365">
        <f t="shared" si="36"/>
        <v>148.06377349151495</v>
      </c>
      <c s="365">
        <f t="shared" si="36"/>
        <v>132.61895774927746</v>
      </c>
      <c s="365">
        <f t="shared" si="36"/>
        <v>211.81604323633803</v>
      </c>
      <c s="365">
        <f t="shared" si="36"/>
        <v>244.27994965501875</v>
      </c>
      <c s="365">
        <f t="shared" si="36"/>
        <v>275.50404052702947</v>
      </c>
      <c s="365">
        <f t="shared" si="36"/>
        <v>158.70490781411431</v>
      </c>
      <c s="365">
        <f t="shared" si="36"/>
        <v>146.49087644202768</v>
      </c>
      <c s="365">
        <f t="shared" si="36"/>
        <v>99.961243736186134</v>
      </c>
      <c s="365">
        <f t="shared" si="36"/>
        <v>317.59528304055641</v>
      </c>
      <c s="365">
        <f t="shared" si="36"/>
        <v>248.1585842308063</v>
      </c>
      <c s="365">
        <f t="shared" si="36"/>
        <v>108.24884547797404</v>
      </c>
      <c s="365">
        <f t="shared" si="36"/>
        <v>201.19280392106859</v>
      </c>
      <c s="365">
        <f t="shared" si="36"/>
        <v>335.53102657298246</v>
      </c>
      <c s="365">
        <f t="shared" si="36"/>
        <v>220.62460780674905</v>
      </c>
      <c s="365">
        <f t="shared" si="36"/>
        <v>424.77448214097961</v>
      </c>
      <c s="365">
        <f t="shared" si="36"/>
        <v>376.11227765762641</v>
      </c>
      <c s="365">
        <f t="shared" si="36"/>
        <v>169.14001689086223</v>
      </c>
      <c s="365">
        <f t="shared" si="36"/>
        <v>406.57181739794635</v>
      </c>
      <c s="365">
        <f t="shared" si="36"/>
        <v>242.38869809258262</v>
      </c>
      <c s="365">
        <f t="shared" si="36"/>
        <v>123.97217805332559</v>
      </c>
      <c s="365">
        <f t="shared" si="36"/>
        <v>461.47628587783879</v>
      </c>
      <c s="365">
        <f t="shared" si="36"/>
        <v>228.50639566091763</v>
      </c>
      <c s="365">
        <f t="shared" si="36"/>
        <v>323.724562169612</v>
      </c>
      <c s="365">
        <f t="shared" si="36"/>
        <v>386.0903404586723</v>
      </c>
      <c s="365">
        <f t="shared" si="36"/>
        <v>278.92872484234664</v>
      </c>
      <c s="365">
        <f t="shared" si="36"/>
        <v>529.03874715858342</v>
      </c>
      <c s="365">
        <f t="shared" si="36"/>
        <v>285.45147972613483</v>
      </c>
      <c s="365">
        <f t="shared" si="36"/>
        <v>406.42413389988133</v>
      </c>
      <c s="365">
        <f t="shared" si="37" ref="AI20:BN20">AI21+AI22</f>
        <v>347.03918800437953</v>
      </c>
      <c s="365">
        <f t="shared" si="37"/>
        <v>279.90005731338698</v>
      </c>
      <c s="365">
        <f t="shared" si="37"/>
        <v>470.83733455234676</v>
      </c>
      <c s="365">
        <f t="shared" si="37"/>
        <v>193.27713749896685</v>
      </c>
      <c s="365">
        <f t="shared" si="37"/>
        <v>50.077551605359389</v>
      </c>
      <c s="365">
        <f t="shared" si="37"/>
        <v>117.41813994406567</v>
      </c>
      <c s="365">
        <f t="shared" si="37"/>
        <v>197.67087876238833</v>
      </c>
      <c s="365">
        <f t="shared" si="37"/>
        <v>143.05270886160207</v>
      </c>
      <c s="365">
        <f t="shared" si="37"/>
        <v>178.79987930405008</v>
      </c>
      <c s="365">
        <f t="shared" si="37"/>
        <v>217.27193865951079</v>
      </c>
      <c s="365">
        <f t="shared" si="37"/>
        <v>171.43067275448442</v>
      </c>
      <c s="365">
        <f t="shared" si="37"/>
        <v>81.593704329273805</v>
      </c>
      <c s="365">
        <f t="shared" si="37"/>
        <v>30.407640013568653</v>
      </c>
      <c s="365">
        <f t="shared" si="37"/>
        <v>84.028444034132008</v>
      </c>
      <c s="365">
        <f t="shared" si="37"/>
        <v>-14.952348318821805</v>
      </c>
      <c s="365">
        <f t="shared" si="37"/>
        <v>-187.56177021080316</v>
      </c>
      <c s="365">
        <f t="shared" si="37"/>
        <v>60.315706514553625</v>
      </c>
      <c s="365">
        <f t="shared" si="37"/>
        <v>69.674566296408187</v>
      </c>
      <c s="365">
        <f t="shared" si="37"/>
        <v>4.7933649270853493</v>
      </c>
      <c s="365">
        <f t="shared" si="37"/>
        <v>25.905979163600591</v>
      </c>
      <c s="365">
        <f t="shared" si="37"/>
        <v>11.017790569845261</v>
      </c>
      <c s="365">
        <f t="shared" si="37"/>
        <v>86.833162108186627</v>
      </c>
      <c s="365">
        <f t="shared" si="37"/>
        <v>25.124040216934077</v>
      </c>
      <c s="365">
        <f t="shared" si="37"/>
        <v>120.32193492021656</v>
      </c>
      <c s="365">
        <f t="shared" si="37"/>
        <v>60.264013057889258</v>
      </c>
      <c s="365">
        <f t="shared" si="37"/>
        <v>41.958939449753757</v>
      </c>
      <c s="365">
        <f t="shared" si="37"/>
        <v>72.578416782547606</v>
      </c>
      <c s="365">
        <f t="shared" si="37"/>
        <v>33.324196154584286</v>
      </c>
      <c s="365">
        <f t="shared" si="37"/>
        <v>305.48712919113353</v>
      </c>
      <c s="365">
        <f t="shared" si="37"/>
        <v>78.211047586192024</v>
      </c>
      <c s="365">
        <f t="shared" si="37"/>
        <v>262.83354310342281</v>
      </c>
      <c s="365">
        <f t="shared" si="37"/>
        <v>46.38201908814375</v>
      </c>
      <c s="365">
        <f t="shared" si="38" ref="BO20:CT20">BO21+BO22</f>
        <v>114.11943983624909</v>
      </c>
      <c s="365">
        <f t="shared" si="38"/>
        <v>165.41451206788869</v>
      </c>
      <c s="365">
        <f t="shared" si="38"/>
        <v>178.63006784719039</v>
      </c>
      <c s="365">
        <f t="shared" si="38"/>
        <v>115.13764704414515</v>
      </c>
      <c s="365">
        <f t="shared" si="38"/>
        <v>110.72032904589071</v>
      </c>
      <c s="365">
        <f t="shared" si="38"/>
        <v>31.779775219159689</v>
      </c>
      <c s="365">
        <f t="shared" si="38"/>
        <v>124.37575648401352</v>
      </c>
      <c s="365">
        <f t="shared" si="38"/>
        <v>559.36481945323726</v>
      </c>
      <c s="365">
        <f t="shared" si="38"/>
        <v>319.40217356309046</v>
      </c>
      <c s="365">
        <f t="shared" si="38"/>
        <v>169.81295367851413</v>
      </c>
      <c s="365">
        <f t="shared" si="38"/>
        <v>515.75966279300746</v>
      </c>
      <c s="365">
        <f t="shared" si="38"/>
        <v>235.10141653366827</v>
      </c>
      <c s="365">
        <f t="shared" si="38"/>
        <v>274.86597387632168</v>
      </c>
      <c s="365">
        <f t="shared" si="38"/>
        <v>260.61702802158641</v>
      </c>
      <c s="365">
        <f t="shared" si="38"/>
        <v>257.42395440665632</v>
      </c>
      <c s="365">
        <f t="shared" si="38"/>
        <v>267.32017815276896</v>
      </c>
      <c s="365">
        <f t="shared" si="38"/>
        <v>239.67662072084411</v>
      </c>
      <c s="365">
        <f t="shared" si="38"/>
        <v>78.649565917944614</v>
      </c>
      <c s="365">
        <f t="shared" si="38"/>
        <v>208.16686033980179</v>
      </c>
      <c s="365">
        <f t="shared" si="38"/>
        <v>18.582339165795531</v>
      </c>
      <c s="365">
        <f t="shared" si="38"/>
        <v>67.60953171999995</v>
      </c>
      <c s="365">
        <f t="shared" si="38"/>
        <v>173.73168534999991</v>
      </c>
      <c s="365">
        <f t="shared" si="38"/>
        <v>263.47530127999983</v>
      </c>
      <c s="365">
        <f t="shared" si="38"/>
        <v>157.6301428000001</v>
      </c>
      <c s="365">
        <f t="shared" si="38"/>
        <v>331.50572834999991</v>
      </c>
      <c s="365">
        <f t="shared" si="38"/>
        <v>222.55251056999992</v>
      </c>
      <c s="365">
        <f t="shared" si="38"/>
        <v>246.15472531000023</v>
      </c>
      <c s="365">
        <f t="shared" si="38"/>
        <v>360.61114829999985</v>
      </c>
      <c s="365">
        <f t="shared" si="38"/>
        <v>258.64202866999995</v>
      </c>
      <c s="365">
        <f t="shared" si="38"/>
        <v>120.8642690800001</v>
      </c>
      <c s="365">
        <f t="shared" si="38"/>
        <v>229.29030231000004</v>
      </c>
      <c s="365">
        <f t="shared" si="38"/>
        <v>199.60881480573164</v>
      </c>
      <c s="365">
        <f t="shared" si="39" ref="CU20:ED20">CU21+CU22</f>
        <v>201.96630206262245</v>
      </c>
      <c s="365">
        <f t="shared" si="39"/>
        <v>216.69681676981827</v>
      </c>
      <c s="365">
        <f t="shared" si="39"/>
        <v>188.3361249701604</v>
      </c>
      <c s="365">
        <f t="shared" si="39"/>
        <v>153.42634059668063</v>
      </c>
      <c s="365">
        <f t="shared" si="39"/>
        <v>41.893171065322178</v>
      </c>
      <c s="365">
        <f t="shared" si="39"/>
        <v>-33.41317340142362</v>
      </c>
      <c s="365">
        <f t="shared" si="39"/>
        <v>21.993194950543256</v>
      </c>
      <c s="365">
        <f t="shared" si="39"/>
        <v>142.01848563206329</v>
      </c>
      <c s="365">
        <f t="shared" si="39"/>
        <v>186.53740521396836</v>
      </c>
      <c s="365">
        <f t="shared" si="39"/>
        <v>244.08367467231861</v>
      </c>
      <c s="365">
        <f t="shared" si="39"/>
        <v>198.91774665221436</v>
      </c>
      <c s="365">
        <f t="shared" si="39"/>
        <v>173.40074476080454</v>
      </c>
      <c s="365">
        <f t="shared" si="39"/>
        <v>72.075227500000011</v>
      </c>
      <c s="365">
        <f t="shared" si="39"/>
        <v>110.61760476999996</v>
      </c>
      <c s="365">
        <f t="shared" si="39"/>
        <v>319.20824915999992</v>
      </c>
      <c s="365">
        <f t="shared" si="39"/>
        <v>196.75121387000004</v>
      </c>
      <c s="365">
        <f t="shared" si="39"/>
        <v>248.46021357999979</v>
      </c>
      <c s="365">
        <f t="shared" si="39"/>
        <v>128.34775610999984</v>
      </c>
      <c s="365">
        <f t="shared" si="39"/>
        <v>177.22294372000059</v>
      </c>
      <c s="365">
        <f t="shared" si="39"/>
        <v>192.31713760000019</v>
      </c>
      <c s="365">
        <f t="shared" si="39"/>
        <v>678.35347728000056</v>
      </c>
      <c s="365">
        <f t="shared" si="39"/>
        <v>253.91942050999944</v>
      </c>
      <c s="365">
        <f t="shared" si="39"/>
        <v>216.00650280999977</v>
      </c>
      <c s="379">
        <f t="shared" si="39"/>
        <v>135.16174679999978</v>
      </c>
      <c s="379">
        <f t="shared" si="39"/>
        <v>124.126333877631</v>
      </c>
      <c s="379">
        <f t="shared" si="39"/>
        <v>269.72292933155717</v>
      </c>
      <c s="379">
        <f t="shared" si="39"/>
        <v>288.00993001675818</v>
      </c>
      <c s="379">
        <f t="shared" si="39"/>
        <v>297.40881467314517</v>
      </c>
      <c s="379">
        <f t="shared" si="39"/>
        <v>296.01917558536763</v>
      </c>
      <c s="379">
        <f t="shared" si="39"/>
        <v>264.34614597027735</v>
      </c>
      <c s="379">
        <f t="shared" si="39"/>
        <v>269.419332639505</v>
      </c>
      <c s="379">
        <f t="shared" si="39"/>
        <v>287.94171341818583</v>
      </c>
      <c s="379">
        <f t="shared" si="39"/>
        <v>291.67328965851027</v>
      </c>
      <c s="379">
        <f t="shared" si="39"/>
        <v>309.04360095922596</v>
      </c>
      <c s="379">
        <f t="shared" si="39"/>
        <v>199.45935646387173</v>
      </c>
      <c s="379">
        <f t="shared" si="39"/>
        <v>211.45983723324258</v>
      </c>
      <c s="379"/>
      <c s="379"/>
      <c r="EH20" s="365">
        <v>2631.7107595557313</v>
      </c>
      <c s="365">
        <v>1735.7914256150927</v>
      </c>
      <c s="365">
        <v>2718.09050037</v>
      </c>
      <c s="365">
        <v>3108.6304598272777</v>
      </c>
      <c s="386"/>
      <c s="369" t="s">
        <v>543</v>
      </c>
      <c s="379">
        <v>2631.7107595557318</v>
      </c>
      <c s="379">
        <v>1735.7914256150927</v>
      </c>
      <c s="379">
        <v>2718.09050037</v>
      </c>
      <c s="379">
        <v>3108.6085391987117</v>
      </c>
      <c s="379">
        <v>3081.2485070671764</v>
      </c>
      <c s="379">
        <v>2945.4335224316701</v>
      </c>
      <c s="379">
        <v>2845.4089073535542</v>
      </c>
      <c s="379">
        <v>2807.2290778822194</v>
      </c>
      <c s="379">
        <v>2747.0430444085036</v>
      </c>
      <c r="EX20" s="386">
        <f t="shared" si="17"/>
        <v>2.4343346842653735</v>
      </c>
      <c s="386">
        <f t="shared" si="18"/>
        <v>1.7481838815875352</v>
      </c>
      <c s="386">
        <f t="shared" si="19"/>
        <v>2.56023014060847</v>
      </c>
      <c s="386">
        <f t="shared" si="20"/>
        <v>2.6921565481817669</v>
      </c>
      <c s="386">
        <f t="shared" si="21"/>
        <v>2.5614826778731739</v>
      </c>
      <c s="386">
        <f t="shared" si="22"/>
        <v>2.3643339950707527</v>
      </c>
      <c s="386">
        <f t="shared" si="23"/>
        <v>2.2092602263391248</v>
      </c>
      <c s="386">
        <f t="shared" si="24"/>
        <v>2.1082463086565899</v>
      </c>
      <c s="386">
        <f t="shared" si="25"/>
        <v>1.9954884622204079</v>
      </c>
      <c r="FH20" s="386"/>
      <c s="386">
        <f t="shared" si="26"/>
        <v>-0.68615080267783823</v>
      </c>
      <c s="386">
        <f t="shared" si="27"/>
        <v>0.81204625902093475</v>
      </c>
      <c s="386">
        <f t="shared" si="28"/>
        <v>0.13192640757329688</v>
      </c>
      <c s="386">
        <f t="shared" si="29"/>
        <v>-0.13067387030859301</v>
      </c>
      <c s="386">
        <f t="shared" si="30"/>
        <v>-0.19714868280242115</v>
      </c>
      <c s="386">
        <f t="shared" si="31"/>
        <v>-0.15507376873162793</v>
      </c>
    </row>
    <row r="21" spans="1:170" s="370" customFormat="1" ht="15">
      <c r="A21" s="382" t="s">
        <v>542</v>
      </c>
      <c s="382"/>
      <c s="391">
        <v>248.31999999999999</v>
      </c>
      <c s="386">
        <v>390.95999999999998</v>
      </c>
      <c s="386">
        <v>172.11000000000001</v>
      </c>
      <c s="386">
        <v>9.4499999999999602</v>
      </c>
      <c s="386">
        <v>143.45999999999998</v>
      </c>
      <c s="386">
        <v>119.26000000000005</v>
      </c>
      <c s="386">
        <v>196.15999999999997</v>
      </c>
      <c s="386">
        <v>227.46999999999997</v>
      </c>
      <c s="386">
        <v>261.00999999999999</v>
      </c>
      <c s="386">
        <v>151.66461151920822</v>
      </c>
      <c s="386">
        <v>136.17328770972171</v>
      </c>
      <c s="386">
        <v>102.47334252856422</v>
      </c>
      <c s="386">
        <v>299.90314936812592</v>
      </c>
      <c s="386">
        <v>231.10623969284609</v>
      </c>
      <c s="386">
        <v>87.82955829887058</v>
      </c>
      <c s="386">
        <v>195.12523551999999</v>
      </c>
      <c s="386">
        <v>324.76821104863791</v>
      </c>
      <c s="386">
        <v>211.04223104000008</v>
      </c>
      <c s="386">
        <v>409.72907585000013</v>
      </c>
      <c s="386">
        <v>361.37424834000001</v>
      </c>
      <c s="386">
        <v>154.97308823760571</v>
      </c>
      <c s="386">
        <v>396.89212669000005</v>
      </c>
      <c s="386">
        <v>235.94421514737323</v>
      </c>
      <c s="386">
        <v>125.26965261000021</v>
      </c>
      <c s="386">
        <v>444.37134118999995</v>
      </c>
      <c s="386">
        <v>225.89813441999999</v>
      </c>
      <c s="386">
        <v>295.25382411000004</v>
      </c>
      <c s="386">
        <v>378.12568505000002</v>
      </c>
      <c s="386">
        <v>266.77526915000004</v>
      </c>
      <c s="386">
        <v>523.52481751999994</v>
      </c>
      <c s="386">
        <v>265.95499361999998</v>
      </c>
      <c s="386">
        <v>382.82271216000004</v>
      </c>
      <c s="386">
        <v>331.15002812</v>
      </c>
      <c s="386">
        <v>257.75687590999996</v>
      </c>
      <c s="386">
        <v>451.70733344999996</v>
      </c>
      <c s="386">
        <v>184.53626682000015</v>
      </c>
      <c s="386">
        <v>24.374769729999997</v>
      </c>
      <c s="386">
        <v>96.094630310000042</v>
      </c>
      <c s="386">
        <v>168.98898700999999</v>
      </c>
      <c s="386">
        <v>122.63486939999999</v>
      </c>
      <c s="386">
        <v>161.17873329000008</v>
      </c>
      <c s="386">
        <v>205.45433996000003</v>
      </c>
      <c s="386">
        <v>142.26880480999995</v>
      </c>
      <c s="386">
        <v>56.687052250000022</v>
      </c>
      <c s="386">
        <v>12.490974429999966</v>
      </c>
      <c s="386">
        <v>73.275092580000035</v>
      </c>
      <c s="386">
        <v>-28.526062550000063</v>
      </c>
      <c s="386">
        <v>-202.26713899999993</v>
      </c>
      <c s="386">
        <v>32.327507459999964</v>
      </c>
      <c s="386">
        <v>43.690649779999973</v>
      </c>
      <c s="386">
        <v>-15.824593869999973</v>
      </c>
      <c s="386">
        <v>16.958365799999996</v>
      </c>
      <c s="386">
        <v>2.3502106400000287</v>
      </c>
      <c s="386">
        <v>81.852339590000014</v>
      </c>
      <c s="386">
        <v>15.26244982999998</v>
      </c>
      <c s="386">
        <v>106.96854102</v>
      </c>
      <c s="386">
        <v>56.991682050000009</v>
      </c>
      <c s="386">
        <v>39.900068830000038</v>
      </c>
      <c s="386">
        <v>67.846096434444405</v>
      </c>
      <c s="386">
        <v>38.456551840000031</v>
      </c>
      <c s="386">
        <v>290.81359377999996</v>
      </c>
      <c s="386">
        <v>71.363456369999994</v>
      </c>
      <c s="386">
        <v>254.19087879000006</v>
      </c>
      <c s="386">
        <v>49.822214070000001</v>
      </c>
      <c s="386">
        <v>118.38725181999999</v>
      </c>
      <c s="386">
        <v>171.07920435</v>
      </c>
      <c s="386">
        <v>176.71425338000003</v>
      </c>
      <c s="386">
        <v>110.92015972999997</v>
      </c>
      <c s="386">
        <v>110.46866822000004</v>
      </c>
      <c s="386">
        <v>28.988192990000016</v>
      </c>
      <c s="386">
        <v>124.73977934000004</v>
      </c>
      <c s="386">
        <v>569.60453094000013</v>
      </c>
      <c s="386">
        <v>307.16999125000007</v>
      </c>
      <c s="386">
        <v>161.49388193000001</v>
      </c>
      <c s="386">
        <v>509.08198764999997</v>
      </c>
      <c s="386">
        <v>232.21139293000002</v>
      </c>
      <c s="386">
        <v>271.84252991999995</v>
      </c>
      <c s="386">
        <v>256.90356612999994</v>
      </c>
      <c s="386">
        <v>247.99763383000001</v>
      </c>
      <c s="386">
        <v>256.99447086000009</v>
      </c>
      <c s="386">
        <v>231.00336080000005</v>
      </c>
      <c s="386">
        <v>73.458455709999981</v>
      </c>
      <c s="386">
        <v>192.49882496000004</v>
      </c>
      <c s="386">
        <v>7.3632202399999471</v>
      </c>
      <c s="386">
        <v>65.435130729999983</v>
      </c>
      <c s="386">
        <v>163.95641091999994</v>
      </c>
      <c s="386">
        <v>252.25958821999993</v>
      </c>
      <c s="386">
        <v>148.34600087999996</v>
      </c>
      <c s="386">
        <v>318.50470838000001</v>
      </c>
      <c s="386">
        <v>214.48783173000004</v>
      </c>
      <c s="386">
        <v>231.89373677000003</v>
      </c>
      <c s="386">
        <v>347.77787970999998</v>
      </c>
      <c s="386">
        <v>245.74713848000002</v>
      </c>
      <c s="386">
        <v>102.10120055000002</v>
      </c>
      <c s="386">
        <v>208.95233382000004</v>
      </c>
      <c s="386">
        <v>189.13065</v>
      </c>
      <c s="386">
        <v>176.37693426999999</v>
      </c>
      <c s="386">
        <v>198.01467452000014</v>
      </c>
      <c s="386">
        <v>162.45885964000013</v>
      </c>
      <c s="386">
        <v>138.63013594000006</v>
      </c>
      <c s="386">
        <v>25.787771750000005</v>
      </c>
      <c s="386">
        <v>-56.734720600000024</v>
      </c>
      <c s="386">
        <v>-1.3512794299999555</v>
      </c>
      <c s="386">
        <v>119.38020371999997</v>
      </c>
      <c s="386">
        <v>163.99681090999999</v>
      </c>
      <c s="386">
        <v>224.44365204000007</v>
      </c>
      <c s="386">
        <v>180.89479837999994</v>
      </c>
      <c s="386">
        <v>154.45501853000013</v>
      </c>
      <c s="386">
        <v>65.54409204000001</v>
      </c>
      <c s="386">
        <v>92.083221899999984</v>
      </c>
      <c s="386">
        <v>298.97457938999992</v>
      </c>
      <c s="386">
        <v>170.67832899000004</v>
      </c>
      <c s="386">
        <v>231.57015205999974</v>
      </c>
      <c s="386">
        <v>101.68966949999992</v>
      </c>
      <c s="386">
        <v>155.68356258000063</v>
      </c>
      <c s="386">
        <v>174.31121053000018</v>
      </c>
      <c s="386">
        <v>655.19602004000046</v>
      </c>
      <c s="386">
        <v>230.70663705999942</v>
      </c>
      <c s="386">
        <v>200.67466527999977</v>
      </c>
      <c s="387">
        <v>112.6856860299998</v>
      </c>
      <c s="387">
        <v>117.41545500991305</v>
      </c>
      <c s="387">
        <v>252.11240354383926</v>
      </c>
      <c s="387">
        <v>262.55903155904025</v>
      </c>
      <c s="387">
        <v>279.45035111542728</v>
      </c>
      <c s="387">
        <v>274.42486181764968</v>
      </c>
      <c s="387">
        <v>242.67543947886614</v>
      </c>
      <c s="387">
        <v>237.10701061163087</v>
      </c>
      <c s="387">
        <v>258.22615322978544</v>
      </c>
      <c s="387">
        <v>266.17488293566583</v>
      </c>
      <c s="387">
        <v>280.9673078432017</v>
      </c>
      <c s="387">
        <v>184.41504705606027</v>
      </c>
      <c s="387">
        <v>211.76966769039021</v>
      </c>
      <c s="387"/>
      <c s="387"/>
      <c r="EH21" s="365">
        <v>2488.5926101900004</v>
      </c>
      <c s="365">
        <v>1486.3528596700005</v>
      </c>
      <c s="365">
        <v>2489.7978254</v>
      </c>
      <c s="365">
        <v>2867.2976118914698</v>
      </c>
      <c s="386"/>
      <c s="382" t="s">
        <v>542</v>
      </c>
      <c s="379">
        <v>2488.5926101900004</v>
      </c>
      <c s="379">
        <v>1486.3528596700005</v>
      </c>
      <c s="379">
        <v>2489.7978254</v>
      </c>
      <c s="379">
        <v>2867.2976118325123</v>
      </c>
      <c s="379">
        <v>2814.0726929296197</v>
      </c>
      <c s="379">
        <v>2665.1426929296204</v>
      </c>
      <c s="379">
        <v>2550.5626929296204</v>
      </c>
      <c s="379">
        <v>2503.5626929296204</v>
      </c>
      <c s="379">
        <v>2431.8771696644471</v>
      </c>
      <c r="EX21" s="386">
        <f t="shared" si="17"/>
        <v>2.3019502747386644</v>
      </c>
      <c s="386">
        <f t="shared" si="18"/>
        <v>1.4969644816086487</v>
      </c>
      <c s="386">
        <f t="shared" si="19"/>
        <v>2.3451961719975047</v>
      </c>
      <c s="386">
        <f t="shared" si="20"/>
        <v>2.4831734018431852</v>
      </c>
      <c s="386">
        <f t="shared" si="21"/>
        <v>2.3393758863273622</v>
      </c>
      <c s="386">
        <f t="shared" si="22"/>
        <v>2.1393412625404431</v>
      </c>
      <c s="386">
        <f t="shared" si="23"/>
        <v>1.9803328434487348</v>
      </c>
      <c s="386">
        <f t="shared" si="24"/>
        <v>1.880190985283273</v>
      </c>
      <c s="386">
        <f t="shared" si="25"/>
        <v>1.7665477952667219</v>
      </c>
      <c r="FH21" s="386"/>
      <c s="386">
        <f t="shared" si="26"/>
        <v>-0.80498579313001573</v>
      </c>
      <c s="386">
        <f t="shared" si="27"/>
        <v>0.84823169038885604</v>
      </c>
      <c s="386">
        <f t="shared" si="28"/>
        <v>0.1379772298456805</v>
      </c>
      <c s="386">
        <f t="shared" si="29"/>
        <v>-0.14379751551582309</v>
      </c>
      <c s="386">
        <f t="shared" si="30"/>
        <v>-0.20003462378691905</v>
      </c>
      <c s="386">
        <f t="shared" si="31"/>
        <v>-0.15900841909170826</v>
      </c>
    </row>
    <row r="22" spans="1:170" s="370" customFormat="1" ht="15">
      <c r="A22" s="382" t="s">
        <v>490</v>
      </c>
      <c s="382"/>
      <c s="391">
        <v>15.832476440988216</v>
      </c>
      <c s="386">
        <v>14.584175783122589</v>
      </c>
      <c s="386">
        <v>14.337722979525608</v>
      </c>
      <c s="386">
        <v>8.2962792175033258</v>
      </c>
      <c s="386">
        <v>4.6037734915149713</v>
      </c>
      <c s="386">
        <v>13.358957749277408</v>
      </c>
      <c s="386">
        <v>15.656043236338064</v>
      </c>
      <c s="386">
        <v>16.809949655018784</v>
      </c>
      <c s="386">
        <v>14.494040527029483</v>
      </c>
      <c s="386">
        <v>7.040296294906085</v>
      </c>
      <c s="386">
        <v>10.317588732305978</v>
      </c>
      <c s="386">
        <v>-2.5120987923780831</v>
      </c>
      <c s="386">
        <v>17.692133672430487</v>
      </c>
      <c s="386">
        <v>17.052344537960209</v>
      </c>
      <c s="386">
        <v>20.419287179103463</v>
      </c>
      <c s="386">
        <v>6.0675684010685984</v>
      </c>
      <c s="386">
        <v>10.762815524344546</v>
      </c>
      <c s="386">
        <v>9.582376766748979</v>
      </c>
      <c s="386">
        <v>15.045406290979486</v>
      </c>
      <c s="386">
        <v>14.738029317626399</v>
      </c>
      <c s="386">
        <v>14.16692865325652</v>
      </c>
      <c s="386">
        <v>9.6796907079462926</v>
      </c>
      <c s="386">
        <v>6.444482945209387</v>
      </c>
      <c s="386">
        <v>-1.2974745566746151</v>
      </c>
      <c s="386">
        <v>17.104944687838838</v>
      </c>
      <c s="386">
        <v>2.608261240917642</v>
      </c>
      <c s="386">
        <v>28.470738059611961</v>
      </c>
      <c s="386">
        <v>7.9646554086722858</v>
      </c>
      <c s="386">
        <v>12.153455692346597</v>
      </c>
      <c s="386">
        <v>5.5139296385834768</v>
      </c>
      <c s="386">
        <v>19.496486106134853</v>
      </c>
      <c s="386">
        <v>23.601421739881289</v>
      </c>
      <c s="386">
        <v>15.889159884379524</v>
      </c>
      <c s="386">
        <v>22.143181403387018</v>
      </c>
      <c s="386">
        <v>19.130001102346796</v>
      </c>
      <c s="386">
        <v>8.7408706789667008</v>
      </c>
      <c s="386">
        <v>25.702781875359392</v>
      </c>
      <c s="386">
        <v>21.32350963406563</v>
      </c>
      <c s="386">
        <v>28.681891752388339</v>
      </c>
      <c s="386">
        <v>20.417839461602085</v>
      </c>
      <c s="386">
        <v>17.621146014049998</v>
      </c>
      <c s="386">
        <v>11.817598699510768</v>
      </c>
      <c s="386">
        <v>29.16186794448447</v>
      </c>
      <c s="386">
        <v>24.906652079273783</v>
      </c>
      <c s="386">
        <v>17.916665583568687</v>
      </c>
      <c s="386">
        <v>10.753351454131973</v>
      </c>
      <c s="386">
        <v>13.573714231178258</v>
      </c>
      <c s="386">
        <v>14.705368789196768</v>
      </c>
      <c s="386">
        <v>27.988199054553661</v>
      </c>
      <c s="386">
        <v>25.983916516408215</v>
      </c>
      <c s="386">
        <v>20.617958797085322</v>
      </c>
      <c s="386">
        <v>8.9476133636005954</v>
      </c>
      <c s="386">
        <v>8.6675799298452318</v>
      </c>
      <c s="386">
        <v>4.9808225181866135</v>
      </c>
      <c s="386">
        <v>9.8615903869340968</v>
      </c>
      <c s="386">
        <v>13.35339390021656</v>
      </c>
      <c s="386">
        <v>3.2723310078892496</v>
      </c>
      <c s="386">
        <v>2.0588706197537192</v>
      </c>
      <c s="386">
        <v>4.732320348103201</v>
      </c>
      <c s="386">
        <v>-5.1323556854157459</v>
      </c>
      <c s="386">
        <v>14.673535411133571</v>
      </c>
      <c s="386">
        <v>6.8475912161920292</v>
      </c>
      <c s="386">
        <v>8.6426643134227561</v>
      </c>
      <c s="386">
        <v>-3.4401949818562514</v>
      </c>
      <c s="386">
        <v>-4.267811983750903</v>
      </c>
      <c s="386">
        <v>-5.6646922821113037</v>
      </c>
      <c s="386">
        <v>1.9158144671903585</v>
      </c>
      <c s="386">
        <v>4.2174873141451883</v>
      </c>
      <c s="386">
        <v>0.25166082589066718</v>
      </c>
      <c s="386">
        <v>2.7915822291596726</v>
      </c>
      <c s="386">
        <v>-0.36402285598651929</v>
      </c>
      <c s="386">
        <v>-10.239711486762872</v>
      </c>
      <c s="386">
        <v>12.232182313090391</v>
      </c>
      <c s="386">
        <v>8.3190717485141192</v>
      </c>
      <c s="386">
        <v>6.677675143007491</v>
      </c>
      <c s="386">
        <v>2.8900236036682543</v>
      </c>
      <c s="386">
        <v>3.0234439563217279</v>
      </c>
      <c s="386">
        <v>3.7134618915864621</v>
      </c>
      <c s="386">
        <v>9.426320576656309</v>
      </c>
      <c s="386">
        <v>10.325707292768868</v>
      </c>
      <c s="386">
        <v>8.6732599208440604</v>
      </c>
      <c s="386">
        <v>5.1911102079446323</v>
      </c>
      <c s="386">
        <v>15.668035379801751</v>
      </c>
      <c s="386">
        <v>11.219118925795584</v>
      </c>
      <c s="386">
        <v>2.1744009899999668</v>
      </c>
      <c s="386">
        <v>9.7752744299999677</v>
      </c>
      <c s="386">
        <v>11.215713059999899</v>
      </c>
      <c s="386">
        <v>9.2841419200001383</v>
      </c>
      <c s="386">
        <v>13.001019969999902</v>
      </c>
      <c s="386">
        <v>8.0646788399998854</v>
      </c>
      <c s="386">
        <v>14.260988540000199</v>
      </c>
      <c s="386">
        <v>12.833268589999875</v>
      </c>
      <c s="386">
        <v>12.894890189999927</v>
      </c>
      <c s="386">
        <v>18.763068530000083</v>
      </c>
      <c s="386">
        <v>20.337968490000009</v>
      </c>
      <c s="386">
        <v>10.478164805731637</v>
      </c>
      <c s="386">
        <v>25.589367792622454</v>
      </c>
      <c s="386">
        <v>18.682142249818128</v>
      </c>
      <c s="386">
        <v>25.87726533016027</v>
      </c>
      <c s="386">
        <v>14.796204656680572</v>
      </c>
      <c s="386">
        <v>16.105399315322174</v>
      </c>
      <c s="386">
        <v>23.321547198576404</v>
      </c>
      <c s="386">
        <v>23.344474380543211</v>
      </c>
      <c s="386">
        <v>22.63828191206332</v>
      </c>
      <c s="386">
        <v>22.540594303968362</v>
      </c>
      <c s="386">
        <v>19.640022632318534</v>
      </c>
      <c s="386">
        <v>18.022948272214421</v>
      </c>
      <c s="386">
        <v>18.945726230804411</v>
      </c>
      <c s="386">
        <v>6.5311354600000016</v>
      </c>
      <c s="386">
        <v>18.534382869999973</v>
      </c>
      <c s="386">
        <v>20.233669770000006</v>
      </c>
      <c s="386">
        <v>26.072884880000004</v>
      </c>
      <c s="386">
        <v>16.890061520000046</v>
      </c>
      <c s="386">
        <v>26.658086609999913</v>
      </c>
      <c s="386">
        <v>21.539381139999961</v>
      </c>
      <c s="386">
        <v>18.005927070000013</v>
      </c>
      <c s="386">
        <v>23.157457240000099</v>
      </c>
      <c s="386">
        <v>23.212783450000018</v>
      </c>
      <c s="386">
        <v>15.331837530000001</v>
      </c>
      <c s="387">
        <v>22.476060769999975</v>
      </c>
      <c s="387">
        <v>6.7108788677179518</v>
      </c>
      <c s="387">
        <v>17.610525787717904</v>
      </c>
      <c s="387">
        <v>25.450898457717926</v>
      </c>
      <c s="387">
        <v>17.958463557717891</v>
      </c>
      <c s="387">
        <v>21.594313767717949</v>
      </c>
      <c s="387">
        <v>21.67070649141121</v>
      </c>
      <c s="387">
        <v>32.312322027874131</v>
      </c>
      <c s="387">
        <v>29.715560188400389</v>
      </c>
      <c s="387">
        <v>25.498406722844436</v>
      </c>
      <c s="387">
        <v>28.07629311602426</v>
      </c>
      <c s="387">
        <v>15.044309407811454</v>
      </c>
      <c s="387">
        <v>-0.30983045714762625</v>
      </c>
      <c s="387"/>
      <c s="387"/>
      <c r="EH22" s="365">
        <v>143.11814936573157</v>
      </c>
      <c s="365">
        <v>249.43856594509219</v>
      </c>
      <c s="365">
        <v>228.29267496999998</v>
      </c>
      <c s="365">
        <v>241.33284793580788</v>
      </c>
      <c s="386"/>
      <c s="382" t="s">
        <v>490</v>
      </c>
      <c s="379">
        <v>143.11814936573157</v>
      </c>
      <c s="379">
        <v>249.43856594509219</v>
      </c>
      <c s="379">
        <v>228.29267496999998</v>
      </c>
      <c s="379">
        <v>241.31092736619956</v>
      </c>
      <c s="379">
        <v>267.1758141375567</v>
      </c>
      <c s="379">
        <v>280.29082950204975</v>
      </c>
      <c s="379">
        <v>294.84621442393382</v>
      </c>
      <c s="379">
        <v>303.66638495259895</v>
      </c>
      <c s="379">
        <v>315.16587474405651</v>
      </c>
      <c r="EX22" s="386">
        <f t="shared" si="17"/>
        <v>0.13238440952670913</v>
      </c>
      <c s="386">
        <f t="shared" si="18"/>
        <v>0.25121939997888654</v>
      </c>
      <c s="386">
        <f t="shared" si="19"/>
        <v>0.21503396861096577</v>
      </c>
      <c s="386">
        <f t="shared" si="20"/>
        <v>0.20898314633858162</v>
      </c>
      <c s="386">
        <f t="shared" si="21"/>
        <v>0.22210679154581214</v>
      </c>
      <c s="386">
        <f t="shared" si="22"/>
        <v>0.22499273253030957</v>
      </c>
      <c s="386">
        <f t="shared" si="23"/>
        <v>0.2289273828903903</v>
      </c>
      <c s="386">
        <f t="shared" si="24"/>
        <v>0.22805532337331688</v>
      </c>
      <c s="386">
        <f t="shared" si="25"/>
        <v>0.22894066695368603</v>
      </c>
      <c r="FH22" s="386"/>
      <c s="386">
        <f t="shared" si="26"/>
        <v>0.11883499045217741</v>
      </c>
      <c s="386">
        <f t="shared" si="27"/>
        <v>-0.036185431367920767</v>
      </c>
      <c s="386">
        <f t="shared" si="28"/>
        <v>-0.0060508222723841543</v>
      </c>
      <c s="386">
        <f t="shared" si="29"/>
        <v>0.013123645207230528</v>
      </c>
      <c s="386">
        <f t="shared" si="30"/>
        <v>0.0028859409844974315</v>
      </c>
      <c s="386">
        <f t="shared" si="31"/>
        <v>0.003934650360080727</v>
      </c>
    </row>
    <row r="23" spans="1:170" s="377" customFormat="1" ht="15">
      <c r="A23" s="392"/>
      <c s="392"/>
      <c s="391">
        <v>2353.6561323830324</v>
      </c>
      <c s="386">
        <v>2388.3811862964021</v>
      </c>
      <c s="386">
        <v>2750.8842640573821</v>
      </c>
      <c s="386">
        <v>2715.8269823211494</v>
      </c>
      <c s="386">
        <v>2649.0534908039858</v>
      </c>
      <c s="386">
        <v>2827.5450223727248</v>
      </c>
      <c s="386">
        <v>2616.2264607134775</v>
      </c>
      <c s="386">
        <v>3012.2187818356624</v>
      </c>
      <c s="386">
        <v>2858.4824563448242</v>
      </c>
      <c s="386">
        <v>3173.2618337602285</v>
      </c>
      <c s="386">
        <v>3158.6950008035606</v>
      </c>
      <c s="386">
        <v>4461.4601175898579</v>
      </c>
      <c s="386">
        <v>2456.6358850417946</v>
      </c>
      <c s="386">
        <v>3036.6287596917637</v>
      </c>
      <c s="386">
        <v>3344.7681072972855</v>
      </c>
      <c s="386">
        <v>3334.0637216560035</v>
      </c>
      <c s="386">
        <v>3006.995582572833</v>
      </c>
      <c s="386">
        <v>3236.7482922309823</v>
      </c>
      <c s="386">
        <v>3171.3696951426241</v>
      </c>
      <c s="386">
        <v>3566.1091758287025</v>
      </c>
      <c s="386">
        <v>3351.3697531573966</v>
      </c>
      <c s="386">
        <v>3807.2157310812786</v>
      </c>
      <c s="386">
        <v>3944.7237480937624</v>
      </c>
      <c s="386">
        <v>5585.7661987088632</v>
      </c>
      <c s="386">
        <v>2541.669571395249</v>
      </c>
      <c s="386">
        <v>3171.3647429114885</v>
      </c>
      <c s="386">
        <v>3229.2398311369593</v>
      </c>
      <c s="386">
        <v>3595.8718772125039</v>
      </c>
      <c s="386">
        <v>3010.045975794038</v>
      </c>
      <c s="386">
        <v>3303.3703596041332</v>
      </c>
      <c s="386">
        <v>3506.9502606975966</v>
      </c>
      <c s="386">
        <v>3470.7673639103687</v>
      </c>
      <c s="386">
        <v>3459.5373258307427</v>
      </c>
      <c s="386">
        <v>4108.1391368239638</v>
      </c>
      <c s="386">
        <v>3827.9579259479378</v>
      </c>
      <c s="386">
        <v>6284.3944813542239</v>
      </c>
      <c s="386">
        <v>2192.6712825846116</v>
      </c>
      <c s="386">
        <v>2980.2137367691512</v>
      </c>
      <c s="386">
        <v>3343.4998957177559</v>
      </c>
      <c s="386">
        <v>2859.058024910963</v>
      </c>
      <c s="386">
        <v>3303.9233129889926</v>
      </c>
      <c s="386">
        <v>3427.8368411150213</v>
      </c>
      <c s="386">
        <v>3109.8380923969066</v>
      </c>
      <c s="386">
        <v>3040.2372580545853</v>
      </c>
      <c s="386">
        <v>3111.1696369539468</v>
      </c>
      <c s="386">
        <v>3176.8314789549772</v>
      </c>
      <c s="386">
        <v>2937.2633516941719</v>
      </c>
      <c s="386">
        <v>5230.9927942107224</v>
      </c>
      <c s="386">
        <v>2295.9627364005778</v>
      </c>
      <c s="386">
        <v>2974.9064551698302</v>
      </c>
      <c s="386">
        <v>3408.7227408701128</v>
      </c>
      <c s="386">
        <v>2818.0051452086432</v>
      </c>
      <c s="386">
        <v>2682.2859282702016</v>
      </c>
      <c s="386">
        <v>3139.3705541140275</v>
      </c>
      <c s="386">
        <v>2776.185752312133</v>
      </c>
      <c s="386">
        <v>3248.5700975786913</v>
      </c>
      <c s="386">
        <v>3381.3082235222373</v>
      </c>
      <c s="386">
        <v>3129.214697737651</v>
      </c>
      <c s="386">
        <v>3448.0303178124377</v>
      </c>
      <c s="386">
        <v>5740.1533978308835</v>
      </c>
      <c s="386">
        <v>2180.7320930649466</v>
      </c>
      <c s="386">
        <v>2840.2721209972169</v>
      </c>
      <c s="386">
        <v>3889.9145256475108</v>
      </c>
      <c s="386">
        <v>3167.8757203222412</v>
      </c>
      <c s="386">
        <v>2940.2530296410978</v>
      </c>
      <c s="386">
        <v>3122.8971078497893</v>
      </c>
      <c s="386">
        <v>2732.4163267379713</v>
      </c>
      <c s="386">
        <v>3113.2736567754314</v>
      </c>
      <c s="386">
        <v>3078.6104555384372</v>
      </c>
      <c s="386">
        <v>2929.2092170223659</v>
      </c>
      <c s="386">
        <v>3382.5469302259276</v>
      </c>
      <c s="386">
        <v>6216.8198489930146</v>
      </c>
      <c s="386">
        <v>2273.4382391009535</v>
      </c>
      <c s="386">
        <v>2745.1635844535517</v>
      </c>
      <c s="386">
        <v>3718.2015795099114</v>
      </c>
      <c s="386">
        <v>3295.2441940841727</v>
      </c>
      <c s="386">
        <v>3115.4362087340824</v>
      </c>
      <c s="386">
        <v>3366.7619894513432</v>
      </c>
      <c s="386">
        <v>3223.2806903236351</v>
      </c>
      <c s="386">
        <v>3286.6844245773241</v>
      </c>
      <c s="386">
        <v>3669.818284484064</v>
      </c>
      <c s="386">
        <v>3279.3575490837015</v>
      </c>
      <c s="386">
        <v>3207.5909275736535</v>
      </c>
      <c s="386">
        <v>6119.3629042872135</v>
      </c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7"/>
      <c s="387"/>
      <c s="387"/>
      <c s="387"/>
      <c s="387"/>
      <c s="387"/>
      <c s="387"/>
      <c s="387"/>
      <c s="387"/>
      <c s="387"/>
      <c s="387"/>
      <c s="387"/>
      <c s="387"/>
      <c s="387"/>
      <c s="387"/>
      <c r="EH23" s="365">
        <v>0</v>
      </c>
      <c s="365">
        <v>0</v>
      </c>
      <c s="365">
        <v>0</v>
      </c>
      <c s="365">
        <v>0</v>
      </c>
      <c s="386"/>
      <c s="392"/>
      <c s="365"/>
      <c s="365"/>
      <c s="365"/>
      <c s="365">
        <f>+EQ26+EQ41</f>
        <v>33752.009984576485</v>
      </c>
      <c s="365"/>
      <c s="365"/>
      <c s="365"/>
      <c s="365"/>
      <c s="365"/>
      <c r="EX23" s="386"/>
      <c s="386"/>
      <c s="386"/>
      <c s="386"/>
      <c s="386"/>
      <c s="386"/>
      <c s="386"/>
      <c s="386"/>
      <c s="386"/>
      <c r="FH23" s="386"/>
      <c s="386"/>
      <c s="386"/>
      <c s="386"/>
      <c s="386"/>
      <c s="386"/>
      <c s="386"/>
    </row>
    <row r="24" spans="1:170" s="370" customFormat="1" ht="15">
      <c r="A24" s="369" t="s">
        <v>541</v>
      </c>
      <c s="369"/>
      <c s="365" t="e">
        <f t="shared" si="40" ref="C24:AH24">C25+C41</f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1" ref="AI24:BN24">AI25+AI41</f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2" ref="BO24:CT24">BO25+BO41</f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>
        <f t="shared" si="42"/>
        <v>2696.1832829421164</v>
      </c>
      <c s="365">
        <f t="shared" si="42"/>
        <v>2858.2119129091143</v>
      </c>
      <c s="365">
        <f t="shared" si="42"/>
        <v>3336.8579152549914</v>
      </c>
      <c s="365">
        <f t="shared" si="42"/>
        <v>3373.584377826232</v>
      </c>
      <c s="365">
        <f t="shared" si="42"/>
        <v>3397.4744869976043</v>
      </c>
      <c s="365">
        <f t="shared" si="42"/>
        <v>3146.3262500987976</v>
      </c>
      <c s="365">
        <f t="shared" si="42"/>
        <v>3424.7689520455192</v>
      </c>
      <c s="365">
        <f t="shared" si="42"/>
        <v>3168.5623755403285</v>
      </c>
      <c s="365">
        <f t="shared" si="42"/>
        <v>3321.6130903974149</v>
      </c>
      <c s="365">
        <f t="shared" si="42"/>
        <v>3124.1682354020627</v>
      </c>
      <c s="365">
        <f t="shared" si="42"/>
        <v>3175.4702103340674</v>
      </c>
      <c s="365">
        <f t="shared" si="42"/>
        <v>5095.0202568720579</v>
      </c>
      <c s="365">
        <f t="shared" si="43" ref="CU24:ED24">CU25+CU41</f>
        <v>2837.6947330530761</v>
      </c>
      <c s="365">
        <f t="shared" si="43"/>
        <v>2785.2743647094248</v>
      </c>
      <c s="365">
        <f t="shared" si="43"/>
        <v>3200.7621896369778</v>
      </c>
      <c s="365">
        <f t="shared" si="43"/>
        <v>2717.7261878712825</v>
      </c>
      <c s="365">
        <f t="shared" si="43"/>
        <v>2538.6357982512823</v>
      </c>
      <c s="365">
        <f t="shared" si="43"/>
        <v>2776.1794917742659</v>
      </c>
      <c s="365">
        <f t="shared" si="43"/>
        <v>2844.0628105806891</v>
      </c>
      <c s="365">
        <f t="shared" si="43"/>
        <v>3086.7228905121701</v>
      </c>
      <c s="365">
        <f t="shared" si="43"/>
        <v>2518.9823659967919</v>
      </c>
      <c s="365">
        <f t="shared" si="43"/>
        <v>2968.1978942620226</v>
      </c>
      <c s="365">
        <f t="shared" si="43"/>
        <v>2919.2580929362875</v>
      </c>
      <c s="365">
        <f t="shared" si="43"/>
        <v>5086.6111947790441</v>
      </c>
      <c s="365">
        <f t="shared" si="43"/>
        <v>2309.9272287713334</v>
      </c>
      <c s="365">
        <f t="shared" si="43"/>
        <v>2357.4885232148708</v>
      </c>
      <c s="365">
        <f t="shared" si="43"/>
        <v>3438.7699025882298</v>
      </c>
      <c s="365">
        <f t="shared" si="43"/>
        <v>2782.254365161577</v>
      </c>
      <c s="365">
        <f t="shared" si="43"/>
        <v>3151.9249678658152</v>
      </c>
      <c s="365">
        <f t="shared" si="43"/>
        <v>3042.3939035704543</v>
      </c>
      <c s="365">
        <f t="shared" si="43"/>
        <v>3108.1282335233059</v>
      </c>
      <c s="365">
        <f t="shared" si="43"/>
        <v>3250.5550387362036</v>
      </c>
      <c s="365">
        <f t="shared" si="43"/>
        <v>2879.1998525692293</v>
      </c>
      <c s="365">
        <f t="shared" si="43"/>
        <v>2924.6711351584336</v>
      </c>
      <c s="365">
        <f t="shared" si="43"/>
        <v>3127.1449948308032</v>
      </c>
      <c s="379">
        <f t="shared" si="43"/>
        <v>5327.3106714968471</v>
      </c>
      <c s="379">
        <f t="shared" si="43"/>
        <v>2680.6099038664611</v>
      </c>
      <c s="379">
        <f t="shared" si="43"/>
        <v>3076.6652006037111</v>
      </c>
      <c s="379">
        <f t="shared" si="43"/>
        <v>3406.5045618798072</v>
      </c>
      <c s="379">
        <f t="shared" si="43"/>
        <v>3393.8364789211664</v>
      </c>
      <c s="379">
        <f t="shared" si="43"/>
        <v>3551.1854389833479</v>
      </c>
      <c s="379">
        <f t="shared" si="43"/>
        <v>3487.3174901027683</v>
      </c>
      <c s="379">
        <f t="shared" si="43"/>
        <v>3532.1572595930393</v>
      </c>
      <c s="379">
        <f t="shared" si="43"/>
        <v>3553.7438713396068</v>
      </c>
      <c s="379">
        <f t="shared" si="43"/>
        <v>3315.1674805838265</v>
      </c>
      <c s="379">
        <f t="shared" si="43"/>
        <v>3257.264204990493</v>
      </c>
      <c s="379">
        <f t="shared" si="43"/>
        <v>3332.8586072686057</v>
      </c>
      <c s="379">
        <f t="shared" si="43"/>
        <v>4038.6218488403761</v>
      </c>
      <c s="379"/>
      <c s="379"/>
      <c s="371"/>
      <c s="365">
        <v>40118.2413466203</v>
      </c>
      <c s="365">
        <v>36280.108014363315</v>
      </c>
      <c s="365">
        <v>37699.7688174871</v>
      </c>
      <c s="365">
        <v>40625.932346973204</v>
      </c>
      <c s="365"/>
      <c s="369" t="s">
        <v>541</v>
      </c>
      <c s="379">
        <v>40118.2413466203</v>
      </c>
      <c s="379">
        <v>36279.315860893315</v>
      </c>
      <c s="379">
        <v>37699.695447908765</v>
      </c>
      <c s="379">
        <v>40625.709635026491</v>
      </c>
      <c s="379">
        <v>41264.427746577014</v>
      </c>
      <c s="379">
        <v>41580.091273806866</v>
      </c>
      <c s="379">
        <v>42356.6745202936</v>
      </c>
      <c s="379">
        <v>42911.208529734329</v>
      </c>
      <c s="379">
        <v>44172.53984107641</v>
      </c>
      <c r="EX24" s="365">
        <f t="shared" si="44" ref="EX24:EX36">EN24/EN$56*100</f>
        <v>37.109407265672886</v>
      </c>
      <c s="365">
        <f t="shared" si="45" ref="EY24:EY36">EO24/EO$56*100</f>
        <v>36.538327293881089</v>
      </c>
      <c s="365">
        <f t="shared" si="46" ref="EZ24:EZ36">EP24/EP$56*100</f>
        <v>35.510185023036286</v>
      </c>
      <c s="365">
        <f t="shared" si="47" ref="FA24:FA36">EQ24/EQ$56*100</f>
        <v>35.183191720453664</v>
      </c>
      <c s="365">
        <f t="shared" si="48" ref="FB24:FB36">ER24/ER$56*100</f>
        <v>34.303665102888047</v>
      </c>
      <c s="365">
        <f t="shared" si="49" ref="FC24:FC36">ES24/ES$56*100</f>
        <v>33.376826388410521</v>
      </c>
      <c s="365">
        <f t="shared" si="50" ref="FD24:FD36">ET24/ET$56*100</f>
        <v>32.886983693570457</v>
      </c>
      <c s="365">
        <f t="shared" si="51" ref="FE24:FE36">EU24/EU$56*100</f>
        <v>32.226581612304471</v>
      </c>
      <c s="365">
        <f t="shared" si="52" ref="FF24:FF36">EV24/EV$56*100</f>
        <v>32.087518169493748</v>
      </c>
      <c r="FH24" s="365"/>
      <c s="365">
        <f t="shared" si="53" ref="FI24:FI45">EY24-EX24</f>
        <v>-0.57107997179179648</v>
      </c>
      <c s="365">
        <f t="shared" si="54" ref="FJ24:FJ45">EZ24-EY24</f>
        <v>-1.0281422708448034</v>
      </c>
      <c s="365">
        <f t="shared" si="55" ref="FK24:FK45">FA24-EZ24</f>
        <v>-0.32699330258262194</v>
      </c>
      <c s="365">
        <f t="shared" si="56" ref="FL24:FL45">FB24-FA24</f>
        <v>-0.87952661756561668</v>
      </c>
      <c s="365">
        <f t="shared" si="57" ref="FM24:FM45">FC24-FB24</f>
        <v>-0.92683871447752608</v>
      </c>
      <c s="365">
        <f t="shared" si="58" ref="FN24:FN45">FD24-FC24</f>
        <v>-0.48984269484006404</v>
      </c>
    </row>
    <row r="25" spans="1:170" s="370" customFormat="1" ht="15">
      <c r="A25" s="369" t="s">
        <v>540</v>
      </c>
      <c s="369"/>
      <c s="365" t="e">
        <f t="shared" si="59" ref="C25:AH25">C26+C38+C44</f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60" ref="AI25:BN25">AI26+AI38+AI44</f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1" ref="BO25:CT25">BO26+BO38+BO44</f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>
        <f t="shared" si="61"/>
        <v>2449.464114197151</v>
      </c>
      <c s="365">
        <f t="shared" si="61"/>
        <v>2755.2863692208057</v>
      </c>
      <c s="365">
        <f t="shared" si="61"/>
        <v>2967.6518694665365</v>
      </c>
      <c s="365">
        <f t="shared" si="61"/>
        <v>3161.2536078987087</v>
      </c>
      <c s="365">
        <f t="shared" si="61"/>
        <v>3179.2647775298478</v>
      </c>
      <c s="365">
        <f t="shared" si="61"/>
        <v>2843.2067379389</v>
      </c>
      <c s="365">
        <f t="shared" si="61"/>
        <v>3078.6569234906215</v>
      </c>
      <c s="365">
        <f t="shared" si="61"/>
        <v>3070.3335959837286</v>
      </c>
      <c s="365">
        <f t="shared" si="61"/>
        <v>3024.5309428213304</v>
      </c>
      <c s="365">
        <f t="shared" si="61"/>
        <v>2904.1464418684627</v>
      </c>
      <c s="365">
        <f t="shared" si="61"/>
        <v>2971.2488387737731</v>
      </c>
      <c s="365">
        <f t="shared" si="61"/>
        <v>4791.8014506905738</v>
      </c>
      <c s="365">
        <f t="shared" si="62" ref="CU25:ED25">CU26+CU38+CU44</f>
        <v>2496.4461734120259</v>
      </c>
      <c s="365">
        <f t="shared" si="62"/>
        <v>2684.0643804609545</v>
      </c>
      <c s="365">
        <f t="shared" si="62"/>
        <v>2832.3426667909803</v>
      </c>
      <c s="365">
        <f t="shared" si="62"/>
        <v>2451.2773640175978</v>
      </c>
      <c s="365">
        <f t="shared" si="62"/>
        <v>2436.9398796606897</v>
      </c>
      <c s="365">
        <f t="shared" si="62"/>
        <v>2422.9113931259167</v>
      </c>
      <c s="365">
        <f t="shared" si="62"/>
        <v>2502.552073971739</v>
      </c>
      <c s="365">
        <f t="shared" si="62"/>
        <v>2599.1851033019407</v>
      </c>
      <c s="365">
        <f t="shared" si="62"/>
        <v>2382.0151600644122</v>
      </c>
      <c s="365">
        <f t="shared" si="62"/>
        <v>2877.2800174546028</v>
      </c>
      <c s="365">
        <f t="shared" si="62"/>
        <v>2829.0578886189614</v>
      </c>
      <c s="365">
        <f t="shared" si="62"/>
        <v>4976.2703115252243</v>
      </c>
      <c s="365">
        <f t="shared" si="62"/>
        <v>2159.7797664927257</v>
      </c>
      <c s="365">
        <f t="shared" si="62"/>
        <v>2258.7275219167482</v>
      </c>
      <c s="365">
        <f t="shared" si="62"/>
        <v>3302.1026896021172</v>
      </c>
      <c s="365">
        <f t="shared" si="62"/>
        <v>2708.3199045431465</v>
      </c>
      <c s="365">
        <f t="shared" si="62"/>
        <v>3028.3309232352685</v>
      </c>
      <c s="365">
        <f t="shared" si="62"/>
        <v>2955.7193771601974</v>
      </c>
      <c s="365">
        <f t="shared" si="62"/>
        <v>2971.5669724565023</v>
      </c>
      <c s="365">
        <f t="shared" si="62"/>
        <v>3143.6398241164034</v>
      </c>
      <c s="365">
        <f t="shared" si="62"/>
        <v>2747.5194096457626</v>
      </c>
      <c s="365">
        <f t="shared" si="62"/>
        <v>2816.1250883921912</v>
      </c>
      <c s="365">
        <f t="shared" si="62"/>
        <v>3003.6404588742107</v>
      </c>
      <c s="379">
        <f t="shared" si="62"/>
        <v>5240.0290564253719</v>
      </c>
      <c s="379">
        <f t="shared" si="62"/>
        <v>2438.6562373831912</v>
      </c>
      <c s="379">
        <f t="shared" si="62"/>
        <v>2955.4780792366482</v>
      </c>
      <c s="379">
        <f t="shared" si="62"/>
        <v>3269.0365214703565</v>
      </c>
      <c s="379">
        <f t="shared" si="62"/>
        <v>3250.1943591364025</v>
      </c>
      <c s="379">
        <f t="shared" si="62"/>
        <v>3460.0316237204679</v>
      </c>
      <c s="379">
        <f t="shared" si="62"/>
        <v>3361.063528584848</v>
      </c>
      <c s="379">
        <f t="shared" si="62"/>
        <v>3262.6339441167502</v>
      </c>
      <c s="379">
        <f t="shared" si="62"/>
        <v>3474.7378367872789</v>
      </c>
      <c s="379">
        <f t="shared" si="62"/>
        <v>3185.4659782366389</v>
      </c>
      <c s="379">
        <f t="shared" si="62"/>
        <v>3117.5557579369524</v>
      </c>
      <c s="379">
        <f t="shared" si="62"/>
        <v>3232.8829465517201</v>
      </c>
      <c s="379">
        <f t="shared" si="62"/>
        <v>3940.9636180051593</v>
      </c>
      <c s="379"/>
      <c s="379"/>
      <c r="EH25" s="365">
        <v>37196.845669880437</v>
      </c>
      <c s="365">
        <v>33490.342412405043</v>
      </c>
      <c s="365">
        <v>36335.500992860645</v>
      </c>
      <c s="365">
        <v>38948.700431166413</v>
      </c>
      <c s="365"/>
      <c s="369" t="s">
        <v>540</v>
      </c>
      <c s="379">
        <v>37196.845669880437</v>
      </c>
      <c s="379">
        <v>33489.550258935044</v>
      </c>
      <c s="379">
        <v>36335.42762328231</v>
      </c>
      <c s="379">
        <v>38948.433169754295</v>
      </c>
      <c s="379">
        <v>39438.427746577014</v>
      </c>
      <c s="379">
        <v>39487.091273806866</v>
      </c>
      <c s="379">
        <v>39842.949386442066</v>
      </c>
      <c s="379">
        <v>40226.791879941549</v>
      </c>
      <c s="379">
        <v>41354.210185222284</v>
      </c>
      <c r="EX25" s="365">
        <f t="shared" si="44"/>
        <v>34.407113787360963</v>
      </c>
      <c s="365">
        <f t="shared" si="45"/>
        <v>33.728644525098787</v>
      </c>
      <c s="365">
        <f t="shared" si="46"/>
        <v>34.225150693239115</v>
      </c>
      <c s="365">
        <f t="shared" si="47"/>
        <v>33.730615507606466</v>
      </c>
      <c s="365">
        <f t="shared" si="48"/>
        <v>32.785687127704094</v>
      </c>
      <c s="365">
        <f t="shared" si="49"/>
        <v>31.696750768303605</v>
      </c>
      <c s="365">
        <f t="shared" si="50"/>
        <v>30.935252628198796</v>
      </c>
      <c s="365">
        <f t="shared" si="51"/>
        <v>30.210568192732961</v>
      </c>
      <c s="365">
        <f t="shared" si="52"/>
        <v>30.040246168263973</v>
      </c>
      <c r="FH25" s="365"/>
      <c s="365">
        <f t="shared" si="53"/>
        <v>-0.67846926226217619</v>
      </c>
      <c s="365">
        <f t="shared" si="54"/>
        <v>0.49650616814032844</v>
      </c>
      <c s="365">
        <f t="shared" si="55"/>
        <v>-0.49453518563264964</v>
      </c>
      <c s="365">
        <f t="shared" si="56"/>
        <v>-0.94492837990237177</v>
      </c>
      <c s="365">
        <f t="shared" si="57"/>
        <v>-1.0889363594004884</v>
      </c>
      <c s="365">
        <f t="shared" si="58"/>
        <v>-0.7614981401048091</v>
      </c>
    </row>
    <row r="26" spans="1:170" s="370" customFormat="1" ht="15">
      <c r="A26" s="369" t="s">
        <v>539</v>
      </c>
      <c s="369"/>
      <c s="365">
        <f t="shared" si="63" ref="C26:AH26">C27+C29+C30+C31</f>
        <v>1491.8457616966666</v>
      </c>
      <c s="365">
        <f t="shared" si="63"/>
        <v>1584.5831897766666</v>
      </c>
      <c s="365">
        <f t="shared" si="63"/>
        <v>1873.2094373866667</v>
      </c>
      <c s="365">
        <f t="shared" si="63"/>
        <v>1821.1624280666665</v>
      </c>
      <c s="365">
        <f t="shared" si="63"/>
        <v>1813.5793259666666</v>
      </c>
      <c s="365">
        <f t="shared" si="63"/>
        <v>1763.657071836667</v>
      </c>
      <c s="365">
        <f t="shared" si="63"/>
        <v>1729.0643374266665</v>
      </c>
      <c s="365">
        <f t="shared" si="63"/>
        <v>1914.7521046366671</v>
      </c>
      <c s="365">
        <f t="shared" si="63"/>
        <v>1796.7319543081421</v>
      </c>
      <c s="365">
        <f t="shared" si="63"/>
        <v>1933.3806435771517</v>
      </c>
      <c s="365">
        <f t="shared" si="63"/>
        <v>1970.3752264542311</v>
      </c>
      <c s="365">
        <f t="shared" si="63"/>
        <v>2590.0443345909416</v>
      </c>
      <c s="365">
        <f t="shared" si="63"/>
        <v>1650.637612857955</v>
      </c>
      <c s="365">
        <f t="shared" si="63"/>
        <v>1953.9273802618061</v>
      </c>
      <c s="365">
        <f t="shared" si="63"/>
        <v>2121.7257868217762</v>
      </c>
      <c s="365">
        <f t="shared" si="63"/>
        <v>2035.7600105854385</v>
      </c>
      <c s="365">
        <f t="shared" si="63"/>
        <v>1911.6287606214473</v>
      </c>
      <c s="365">
        <f t="shared" si="63"/>
        <v>1977.0578113278325</v>
      </c>
      <c s="365">
        <f t="shared" si="63"/>
        <v>1906.988446247826</v>
      </c>
      <c s="365">
        <f t="shared" si="63"/>
        <v>2254.581982966647</v>
      </c>
      <c s="365">
        <f t="shared" si="63"/>
        <v>1959.5831967248118</v>
      </c>
      <c s="365">
        <f t="shared" si="63"/>
        <v>2104.9054672615976</v>
      </c>
      <c s="365">
        <f t="shared" si="63"/>
        <v>2113.2308347093449</v>
      </c>
      <c s="365">
        <f t="shared" si="63"/>
        <v>3034.2869109932089</v>
      </c>
      <c s="365">
        <f t="shared" si="63"/>
        <v>1747.349789318283</v>
      </c>
      <c s="365">
        <f t="shared" si="63"/>
        <v>1831.956648177038</v>
      </c>
      <c s="365">
        <f t="shared" si="63"/>
        <v>1896.7348032078999</v>
      </c>
      <c s="365">
        <f t="shared" si="63"/>
        <v>2273.4460776700002</v>
      </c>
      <c s="365">
        <f t="shared" si="63"/>
        <v>1891.2674227899997</v>
      </c>
      <c s="365">
        <f t="shared" si="63"/>
        <v>1945.1430144300007</v>
      </c>
      <c s="365">
        <f t="shared" si="63"/>
        <v>2126.4648591499999</v>
      </c>
      <c s="365">
        <f t="shared" si="63"/>
        <v>2199.1894317800006</v>
      </c>
      <c s="365">
        <f t="shared" si="64" ref="AI26:BN26">AI27+AI29+AI30+AI31</f>
        <v>2021.4277996499993</v>
      </c>
      <c s="365">
        <f t="shared" si="64"/>
        <v>2365.0532867000002</v>
      </c>
      <c s="365">
        <f t="shared" si="64"/>
        <v>2238.6741607900003</v>
      </c>
      <c s="365">
        <f t="shared" si="64"/>
        <v>3844.2852768100001</v>
      </c>
      <c s="365">
        <f t="shared" si="64"/>
        <v>1570.3567241500004</v>
      </c>
      <c s="365">
        <f t="shared" si="64"/>
        <v>1957.5462121400005</v>
      </c>
      <c s="365">
        <f t="shared" si="64"/>
        <v>2098.6573143100004</v>
      </c>
      <c s="365">
        <f t="shared" si="64"/>
        <v>1980.9691572900001</v>
      </c>
      <c s="365">
        <f t="shared" si="64"/>
        <v>1961.5756069000004</v>
      </c>
      <c s="365">
        <f t="shared" si="64"/>
        <v>2068.0976826800002</v>
      </c>
      <c s="365">
        <f t="shared" si="64"/>
        <v>2135.6094091399996</v>
      </c>
      <c s="365">
        <f t="shared" si="64"/>
        <v>2134.6033133199999</v>
      </c>
      <c s="365">
        <f t="shared" si="64"/>
        <v>2029.5107072300004</v>
      </c>
      <c s="365">
        <f t="shared" si="64"/>
        <v>1991.8033165500005</v>
      </c>
      <c s="365">
        <f t="shared" si="64"/>
        <v>2026.3715902399999</v>
      </c>
      <c s="365">
        <f t="shared" si="64"/>
        <v>2804.0698284609998</v>
      </c>
      <c s="365">
        <f t="shared" si="64"/>
        <v>1643.7170240466667</v>
      </c>
      <c s="365">
        <f t="shared" si="64"/>
        <v>2095.5101883466668</v>
      </c>
      <c s="365">
        <f t="shared" si="64"/>
        <v>2021.5509259066664</v>
      </c>
      <c s="365">
        <f t="shared" si="64"/>
        <v>1903.6501440766665</v>
      </c>
      <c s="365">
        <f t="shared" si="64"/>
        <v>1856.6718736466664</v>
      </c>
      <c s="365">
        <f t="shared" si="64"/>
        <v>1866.897138726667</v>
      </c>
      <c s="365">
        <f t="shared" si="64"/>
        <v>1745.2068458466665</v>
      </c>
      <c s="365">
        <f t="shared" si="64"/>
        <v>2133.4769389066669</v>
      </c>
      <c s="365">
        <f t="shared" si="64"/>
        <v>1913.9130030566671</v>
      </c>
      <c s="365">
        <f t="shared" si="64"/>
        <v>1936.1647431466663</v>
      </c>
      <c s="365">
        <f t="shared" si="64"/>
        <v>1984.5872290566658</v>
      </c>
      <c s="365">
        <f t="shared" si="64"/>
        <v>2813.7259187466661</v>
      </c>
      <c s="365">
        <f t="shared" si="64"/>
        <v>1726.6250646313549</v>
      </c>
      <c s="365">
        <f t="shared" si="64"/>
        <v>1916.0443740437465</v>
      </c>
      <c s="365">
        <f t="shared" si="64"/>
        <v>2305.1250127149465</v>
      </c>
      <c s="365">
        <f t="shared" si="64"/>
        <v>2159.7514443826267</v>
      </c>
      <c s="365">
        <f t="shared" si="65" ref="BO26:CT26">BO27+BO29+BO30+BO31</f>
        <v>2123.0713350906672</v>
      </c>
      <c s="365">
        <f t="shared" si="65"/>
        <v>2126.0811507252665</v>
      </c>
      <c s="365">
        <f t="shared" si="65"/>
        <v>2029.313829115667</v>
      </c>
      <c s="365">
        <f t="shared" si="65"/>
        <v>2334.3039684466667</v>
      </c>
      <c s="365">
        <f t="shared" si="65"/>
        <v>2022.3003692466673</v>
      </c>
      <c s="365">
        <f t="shared" si="65"/>
        <v>2082.4857204766663</v>
      </c>
      <c s="365">
        <f t="shared" si="65"/>
        <v>2110.0241921666666</v>
      </c>
      <c s="365">
        <f t="shared" si="65"/>
        <v>3142.3634224966677</v>
      </c>
      <c s="365">
        <f t="shared" si="65"/>
        <v>1886.8256097175436</v>
      </c>
      <c s="365">
        <f t="shared" si="65"/>
        <v>2075.735675052807</v>
      </c>
      <c s="365">
        <f t="shared" si="65"/>
        <v>2334.6509635085968</v>
      </c>
      <c s="365">
        <f t="shared" si="65"/>
        <v>2252.0478990354381</v>
      </c>
      <c s="365">
        <f t="shared" si="65"/>
        <v>2337.4585866328071</v>
      </c>
      <c s="365">
        <f t="shared" si="65"/>
        <v>2281.2106690528067</v>
      </c>
      <c s="365">
        <f t="shared" si="65"/>
        <v>2305.4977084717543</v>
      </c>
      <c s="365">
        <f t="shared" si="65"/>
        <v>2683.3074197112282</v>
      </c>
      <c s="365">
        <f t="shared" si="65"/>
        <v>2281.437319672807</v>
      </c>
      <c s="365">
        <f t="shared" si="65"/>
        <v>2394.5432069528069</v>
      </c>
      <c s="365">
        <f t="shared" si="65"/>
        <v>2330.6379368349121</v>
      </c>
      <c s="365">
        <f t="shared" si="65"/>
        <v>3626.1645762196495</v>
      </c>
      <c s="365">
        <f t="shared" si="65"/>
        <v>1982.8788179771509</v>
      </c>
      <c s="365">
        <f t="shared" si="65"/>
        <v>2224.0629745208057</v>
      </c>
      <c s="365">
        <f t="shared" si="65"/>
        <v>2419.177383106537</v>
      </c>
      <c s="365">
        <f t="shared" si="65"/>
        <v>2435.1166080287089</v>
      </c>
      <c s="365">
        <f t="shared" si="65"/>
        <v>2430.8544180398476</v>
      </c>
      <c s="365">
        <f t="shared" si="65"/>
        <v>2225.9937584488998</v>
      </c>
      <c s="365">
        <f t="shared" si="65"/>
        <v>2410.7389425806214</v>
      </c>
      <c s="365">
        <f t="shared" si="65"/>
        <v>2443.5023871437297</v>
      </c>
      <c s="365">
        <f t="shared" si="65"/>
        <v>2310.3728897033307</v>
      </c>
      <c s="365">
        <f t="shared" si="65"/>
        <v>2251.8456303384619</v>
      </c>
      <c s="365">
        <f t="shared" si="65"/>
        <v>2372.9677422037744</v>
      </c>
      <c s="365">
        <f t="shared" si="65"/>
        <v>3477.2436847951822</v>
      </c>
      <c s="365">
        <f t="shared" si="66" ref="CU26:ED26">CU27+CU29+CU30+CU31</f>
        <v>2082.6660534084208</v>
      </c>
      <c s="365">
        <f t="shared" si="66"/>
        <v>2182.7398836736843</v>
      </c>
      <c s="365">
        <f t="shared" si="66"/>
        <v>2379.8902784057896</v>
      </c>
      <c s="365">
        <f t="shared" si="66"/>
        <v>2162.3275795810523</v>
      </c>
      <c s="365">
        <f t="shared" si="66"/>
        <v>2004.3626473936845</v>
      </c>
      <c s="365">
        <f t="shared" si="66"/>
        <v>1987.0903301078952</v>
      </c>
      <c s="365">
        <f t="shared" si="66"/>
        <v>1929.4065958431579</v>
      </c>
      <c s="365">
        <f t="shared" si="66"/>
        <v>2108.2431835313537</v>
      </c>
      <c s="365">
        <f t="shared" si="66"/>
        <v>1780.9705813736844</v>
      </c>
      <c s="365">
        <f t="shared" si="66"/>
        <v>2175.4248144051576</v>
      </c>
      <c s="365">
        <f t="shared" si="66"/>
        <v>2028.4723183739648</v>
      </c>
      <c s="365">
        <f t="shared" si="66"/>
        <v>3462.5958970577481</v>
      </c>
      <c s="365">
        <f t="shared" si="66"/>
        <v>1929.1625513727258</v>
      </c>
      <c s="365">
        <f t="shared" si="66"/>
        <v>1905.4162043467477</v>
      </c>
      <c s="365">
        <f t="shared" si="66"/>
        <v>2403.6192932921172</v>
      </c>
      <c s="365">
        <f t="shared" si="66"/>
        <v>2144.0724002331458</v>
      </c>
      <c s="365">
        <f t="shared" si="66"/>
        <v>2254.5564400352687</v>
      </c>
      <c s="365">
        <f t="shared" si="66"/>
        <v>2230.1860615701967</v>
      </c>
      <c s="365">
        <f t="shared" si="66"/>
        <v>2257.5868431378522</v>
      </c>
      <c s="365">
        <f t="shared" si="66"/>
        <v>2393.9807311530699</v>
      </c>
      <c s="365">
        <f t="shared" si="66"/>
        <v>2060.6540809295143</v>
      </c>
      <c s="365">
        <f t="shared" si="66"/>
        <v>2088.9903345484404</v>
      </c>
      <c s="365">
        <f t="shared" si="66"/>
        <v>2191.8866432942104</v>
      </c>
      <c s="379">
        <f t="shared" si="66"/>
        <v>3319.4039217277295</v>
      </c>
      <c s="379">
        <f t="shared" si="66"/>
        <v>2136.5647944268567</v>
      </c>
      <c s="379">
        <f t="shared" si="66"/>
        <v>2489.8287731675669</v>
      </c>
      <c s="379">
        <f t="shared" si="66"/>
        <v>2784.5444773353147</v>
      </c>
      <c s="379">
        <f t="shared" si="66"/>
        <v>2722.5679440025397</v>
      </c>
      <c s="379">
        <f t="shared" si="66"/>
        <v>2785.4993425906259</v>
      </c>
      <c s="379">
        <f t="shared" si="66"/>
        <v>2731.1096459449909</v>
      </c>
      <c s="379">
        <f t="shared" si="66"/>
        <v>2639.30568813634</v>
      </c>
      <c s="379">
        <f t="shared" si="66"/>
        <v>2848.5864767025896</v>
      </c>
      <c s="379">
        <f t="shared" si="66"/>
        <v>2566.9064750645366</v>
      </c>
      <c s="379">
        <f t="shared" si="66"/>
        <v>2555.5893257368152</v>
      </c>
      <c s="379">
        <f t="shared" si="66"/>
        <v>2639.7104318137558</v>
      </c>
      <c s="379">
        <f t="shared" si="66"/>
        <v>3174.6754109247177</v>
      </c>
      <c s="379"/>
      <c s="379"/>
      <c r="EH26" s="365">
        <v>28984.755236887049</v>
      </c>
      <c s="365">
        <v>26525.030163155592</v>
      </c>
      <c s="365">
        <v>27935.705505641017</v>
      </c>
      <c s="365">
        <v>32074.888785846648</v>
      </c>
      <c s="365"/>
      <c s="369" t="s">
        <v>539</v>
      </c>
      <c s="379">
        <v>29698.055236887052</v>
      </c>
      <c s="379">
        <v>27600.680163155594</v>
      </c>
      <c s="379">
        <v>29235.732136062685</v>
      </c>
      <c s="379">
        <v>32074.733519304293</v>
      </c>
      <c s="379">
        <v>32196.493618020286</v>
      </c>
      <c s="379">
        <v>32118.091273806866</v>
      </c>
      <c s="379">
        <v>32374.281109852367</v>
      </c>
      <c s="379">
        <v>32586.958633519123</v>
      </c>
      <c s="379">
        <v>33454.746627373592</v>
      </c>
      <c r="EX26" s="365">
        <f t="shared" si="44"/>
        <v>27.470726277908835</v>
      </c>
      <c s="365">
        <f t="shared" si="45"/>
        <v>27.797731611091031</v>
      </c>
      <c s="365">
        <f t="shared" si="46"/>
        <v>27.537788968878836</v>
      </c>
      <c s="365">
        <f t="shared" si="47"/>
        <v>27.777767057616799</v>
      </c>
      <c s="365">
        <f t="shared" si="48"/>
        <v>26.765371407615309</v>
      </c>
      <c s="365">
        <f t="shared" si="49"/>
        <v>25.781568138314181</v>
      </c>
      <c s="365">
        <f t="shared" si="50"/>
        <v>25.136356123535474</v>
      </c>
      <c s="365">
        <f t="shared" si="51"/>
        <v>24.473006421438946</v>
      </c>
      <c s="365">
        <f t="shared" si="52"/>
        <v>24.301971182182779</v>
      </c>
      <c r="FH26" s="365"/>
      <c s="365">
        <f t="shared" si="53"/>
        <v>0.32700533318219627</v>
      </c>
      <c s="365">
        <f t="shared" si="54"/>
        <v>-0.2599426422121951</v>
      </c>
      <c s="365">
        <f t="shared" si="55"/>
        <v>0.23997808873796345</v>
      </c>
      <c s="365">
        <f t="shared" si="56"/>
        <v>-1.0123956500014906</v>
      </c>
      <c s="365">
        <f t="shared" si="57"/>
        <v>-0.98380326930112716</v>
      </c>
      <c s="365">
        <f t="shared" si="58"/>
        <v>-0.64521201477870704</v>
      </c>
    </row>
    <row r="27" spans="1:170" s="370" customFormat="1" ht="15">
      <c r="A27" s="382" t="s">
        <v>538</v>
      </c>
      <c s="382"/>
      <c s="391">
        <v>486.89655204999985</v>
      </c>
      <c s="386">
        <v>633.06896836999988</v>
      </c>
      <c s="386">
        <v>687.46528190000015</v>
      </c>
      <c s="386">
        <v>597.88667880999992</v>
      </c>
      <c s="386">
        <v>610.18513181999992</v>
      </c>
      <c s="386">
        <v>589.56660407000038</v>
      </c>
      <c s="386">
        <v>624.83543769999972</v>
      </c>
      <c s="386">
        <v>707.46533452000028</v>
      </c>
      <c s="386">
        <v>603.19142198999964</v>
      </c>
      <c s="386">
        <v>658.65603515000043</v>
      </c>
      <c s="386">
        <v>671.39303470307698</v>
      </c>
      <c s="386">
        <v>1125.9078104561536</v>
      </c>
      <c s="386">
        <v>560.35600578999981</v>
      </c>
      <c s="386">
        <v>646.00540845999979</v>
      </c>
      <c s="386">
        <v>745.30366911999988</v>
      </c>
      <c s="386">
        <v>649.48785897999983</v>
      </c>
      <c s="386">
        <v>644.47413034000033</v>
      </c>
      <c s="386">
        <v>632.16889197999978</v>
      </c>
      <c s="386">
        <v>676.17116335999981</v>
      </c>
      <c s="386">
        <v>760.25558209999997</v>
      </c>
      <c s="386">
        <v>649.54555525999979</v>
      </c>
      <c s="386">
        <v>675.12568390000035</v>
      </c>
      <c s="386">
        <v>691.65364285999965</v>
      </c>
      <c s="386">
        <v>1212.5877560199995</v>
      </c>
      <c s="386">
        <v>520.7610615100001</v>
      </c>
      <c s="386">
        <v>736.29853247000005</v>
      </c>
      <c s="386">
        <v>718.31918916999996</v>
      </c>
      <c s="386">
        <v>727.29095134000033</v>
      </c>
      <c s="386">
        <v>679.59397850999994</v>
      </c>
      <c s="386">
        <v>606.21988290000024</v>
      </c>
      <c s="386">
        <v>786.87046632999977</v>
      </c>
      <c s="386">
        <v>815.5762544300004</v>
      </c>
      <c s="386">
        <v>655.4983201499997</v>
      </c>
      <c s="386">
        <v>780.80792590000021</v>
      </c>
      <c s="386">
        <v>732.11135454000032</v>
      </c>
      <c s="386">
        <v>1296.6378205499998</v>
      </c>
      <c s="386">
        <v>525.23427819999995</v>
      </c>
      <c s="386">
        <v>798.57924453000021</v>
      </c>
      <c s="386">
        <v>809.3195767499999</v>
      </c>
      <c s="386">
        <v>760.79031957999973</v>
      </c>
      <c s="386">
        <v>709.95808471000021</v>
      </c>
      <c s="386">
        <v>737.24821754999994</v>
      </c>
      <c s="386">
        <v>751.92391315999942</v>
      </c>
      <c s="386">
        <v>855.19578250699954</v>
      </c>
      <c s="386">
        <v>740.41791159200011</v>
      </c>
      <c s="386">
        <v>761.43344225000021</v>
      </c>
      <c s="386">
        <v>745.25551950999989</v>
      </c>
      <c s="386">
        <v>1288.0185419509999</v>
      </c>
      <c s="386">
        <v>631.93790089999993</v>
      </c>
      <c s="386">
        <v>800.04251052000018</v>
      </c>
      <c s="386">
        <v>822.29599051999969</v>
      </c>
      <c s="386">
        <v>765.9513000899999</v>
      </c>
      <c s="386">
        <v>738.90401849999989</v>
      </c>
      <c s="386">
        <v>749.59059434000005</v>
      </c>
      <c s="386">
        <v>736.14847544999975</v>
      </c>
      <c s="386">
        <v>870.30226171999993</v>
      </c>
      <c s="386">
        <v>737.55807014000038</v>
      </c>
      <c s="386">
        <v>770.48607559999994</v>
      </c>
      <c s="386">
        <v>754.04409616999942</v>
      </c>
      <c s="386">
        <v>1247.5446227199998</v>
      </c>
      <c s="386">
        <v>740.96502305000013</v>
      </c>
      <c s="386">
        <v>838.86019637999971</v>
      </c>
      <c s="386">
        <v>886.07548002999977</v>
      </c>
      <c s="386">
        <v>874.80571021999992</v>
      </c>
      <c s="386">
        <v>819.29093370000032</v>
      </c>
      <c s="386">
        <v>832.03130902099963</v>
      </c>
      <c s="386">
        <v>830.54774980900004</v>
      </c>
      <c s="386">
        <v>971.25692562000006</v>
      </c>
      <c s="386">
        <v>829.09444653000037</v>
      </c>
      <c s="386">
        <v>855.04045884999971</v>
      </c>
      <c s="386">
        <v>843.95448319999991</v>
      </c>
      <c s="386">
        <v>1424.0988935300009</v>
      </c>
      <c s="386">
        <v>775.7893627499999</v>
      </c>
      <c s="386">
        <v>871.77433096000004</v>
      </c>
      <c s="386">
        <v>922.40256804000023</v>
      </c>
      <c s="386">
        <v>860.27718559999994</v>
      </c>
      <c s="386">
        <v>912.3253458800001</v>
      </c>
      <c s="386">
        <v>865.50077876999978</v>
      </c>
      <c s="386">
        <v>872.67811516999973</v>
      </c>
      <c s="386">
        <v>986.79379731000017</v>
      </c>
      <c s="386">
        <v>855.40054550000013</v>
      </c>
      <c s="386">
        <v>889.53756768000005</v>
      </c>
      <c s="386">
        <v>873.08930135999981</v>
      </c>
      <c s="386">
        <v>1458.8730174999998</v>
      </c>
      <c s="386">
        <v>741.08909337999853</v>
      </c>
      <c s="386">
        <v>927.19610316000353</v>
      </c>
      <c s="386">
        <v>910.35065681100002</v>
      </c>
      <c s="386">
        <v>876.63963497001168</v>
      </c>
      <c s="386">
        <v>853.77870063010846</v>
      </c>
      <c s="386">
        <v>854.6972293220997</v>
      </c>
      <c s="386">
        <v>856.68205753802272</v>
      </c>
      <c s="386">
        <v>984.51047880008298</v>
      </c>
      <c s="386">
        <v>861.63307043017039</v>
      </c>
      <c s="386">
        <v>868.86100659007866</v>
      </c>
      <c s="386">
        <v>858.74838986001066</v>
      </c>
      <c s="386">
        <v>1425.5373680601176</v>
      </c>
      <c s="386">
        <v>776.34000000000003</v>
      </c>
      <c s="386">
        <v>886.83000000000004</v>
      </c>
      <c s="386">
        <v>928.87</v>
      </c>
      <c s="386">
        <v>842.04999999999995</v>
      </c>
      <c s="386">
        <v>790.92999999999995</v>
      </c>
      <c s="386">
        <v>812.13</v>
      </c>
      <c s="386">
        <v>833.00999999999999</v>
      </c>
      <c s="386">
        <v>962.59000000000003</v>
      </c>
      <c s="386">
        <v>733.99000000000001</v>
      </c>
      <c s="386">
        <v>823.04999999999995</v>
      </c>
      <c s="386">
        <v>745.71000000000004</v>
      </c>
      <c s="386">
        <v>1305.74</v>
      </c>
      <c s="386">
        <v>700.28066091798894</v>
      </c>
      <c s="386">
        <v>724.79107192201093</v>
      </c>
      <c s="386">
        <v>891.12989594000999</v>
      </c>
      <c s="386">
        <v>783.77082380998979</v>
      </c>
      <c s="386">
        <v>818.56934465000029</v>
      </c>
      <c s="386">
        <v>766.02570403003995</v>
      </c>
      <c s="386">
        <v>800.55098224994958</v>
      </c>
      <c s="386">
        <v>891.84827892999988</v>
      </c>
      <c s="386">
        <v>794.33602819000066</v>
      </c>
      <c s="386">
        <v>794.30445056998838</v>
      </c>
      <c s="386">
        <v>780.38003811999999</v>
      </c>
      <c s="386">
        <v>1284.3572705000004</v>
      </c>
      <c s="386">
        <v>726.20337448281634</v>
      </c>
      <c s="386">
        <v>908.23070956280833</v>
      </c>
      <c s="386">
        <v>930.31935878281399</v>
      </c>
      <c s="386">
        <v>857.11487404281854</v>
      </c>
      <c s="386">
        <v>911.67499702119039</v>
      </c>
      <c s="386">
        <v>911.30811226294429</v>
      </c>
      <c s="386">
        <v>907.02237313242017</v>
      </c>
      <c s="386">
        <v>1007.4853449222011</v>
      </c>
      <c s="386">
        <v>892.17741702079911</v>
      </c>
      <c s="386">
        <v>894.63219501328331</v>
      </c>
      <c s="386">
        <v>896.58334656976206</v>
      </c>
      <c s="386">
        <v>1290.2577510692354</v>
      </c>
      <c s="387"/>
      <c s="387"/>
      <c r="EH27" s="365">
        <v>11019.723789551705</v>
      </c>
      <c s="365">
        <v>10441.24</v>
      </c>
      <c s="365">
        <v>10030.344549829979</v>
      </c>
      <c s="365">
        <v>11133.009853883093</v>
      </c>
      <c s="386"/>
      <c s="382" t="s">
        <v>538</v>
      </c>
      <c s="379">
        <v>11613.723789551705</v>
      </c>
      <c s="379">
        <v>11393.51</v>
      </c>
      <c s="379">
        <v>11152.844549829979</v>
      </c>
      <c s="530">
        <v>11133.009682735899</v>
      </c>
      <c s="379">
        <v>11195.558877303898</v>
      </c>
      <c s="379">
        <v>11314.895934666691</v>
      </c>
      <c s="379">
        <v>11494.2669775582</v>
      </c>
      <c s="379">
        <v>11631.231460893099</v>
      </c>
      <c s="379">
        <v>12025.009734575371</v>
      </c>
      <c r="EX27" s="393">
        <f t="shared" si="44"/>
        <v>10.742704353709541</v>
      </c>
      <c s="393">
        <f t="shared" si="45"/>
        <v>11.474852475232328</v>
      </c>
      <c s="393">
        <f t="shared" si="46"/>
        <v>10.505113338245629</v>
      </c>
      <c s="393">
        <f t="shared" si="47"/>
        <v>9.6415500827499248</v>
      </c>
      <c s="393">
        <f t="shared" si="48"/>
        <v>9.3070163174274487</v>
      </c>
      <c s="393">
        <f t="shared" si="49"/>
        <v>9.0825995240708828</v>
      </c>
      <c s="393">
        <f t="shared" si="50"/>
        <v>8.9244912387867448</v>
      </c>
      <c s="393">
        <f t="shared" si="51"/>
        <v>8.7351263869984397</v>
      </c>
      <c s="393">
        <f t="shared" si="52"/>
        <v>8.7351263869984397</v>
      </c>
      <c r="FH27" s="393"/>
      <c s="393">
        <f t="shared" si="53"/>
        <v>0.73214812152278697</v>
      </c>
      <c s="393">
        <f t="shared" si="54"/>
        <v>-0.96973913698669989</v>
      </c>
      <c s="393">
        <f t="shared" si="55"/>
        <v>-0.86356325549570379</v>
      </c>
      <c s="393">
        <f t="shared" si="56"/>
        <v>-0.33453376532247603</v>
      </c>
      <c s="393">
        <f t="shared" si="57"/>
        <v>-0.22441679335656595</v>
      </c>
      <c s="393">
        <f t="shared" si="58"/>
        <v>-0.15810828528413801</v>
      </c>
    </row>
    <row r="28" spans="1:170" s="370" customFormat="1" ht="15">
      <c r="A28" s="382" t="s">
        <v>537</v>
      </c>
      <c s="382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621</v>
      </c>
      <c s="386">
        <v>791</v>
      </c>
      <c s="386">
        <v>767</v>
      </c>
      <c s="386">
        <v>739</v>
      </c>
      <c s="386">
        <v>724</v>
      </c>
      <c s="386">
        <v>721</v>
      </c>
      <c s="386">
        <v>720</v>
      </c>
      <c s="386">
        <v>840</v>
      </c>
      <c s="386">
        <v>719</v>
      </c>
      <c s="386">
        <v>731</v>
      </c>
      <c s="386">
        <v>725</v>
      </c>
      <c s="386">
        <v>1200</v>
      </c>
      <c s="386">
        <v>650.36419643000022</v>
      </c>
      <c s="386">
        <v>730.28311356999973</v>
      </c>
      <c s="386">
        <v>770.15772534999792</v>
      </c>
      <c s="386">
        <v>707.6320023300018</v>
      </c>
      <c s="386">
        <v>651.95308154999998</v>
      </c>
      <c s="386">
        <v>670.72336275000123</v>
      </c>
      <c s="386">
        <v>691.11043908000215</v>
      </c>
      <c s="386">
        <v>806.09874343999661</v>
      </c>
      <c s="386">
        <v>598.98601537999912</v>
      </c>
      <c s="386">
        <v>655.94714835000275</v>
      </c>
      <c s="386">
        <v>603.94990625999696</v>
      </c>
      <c s="386">
        <v>1054.9683429000004</v>
      </c>
      <c s="386">
        <v>574.86587667798904</v>
      </c>
      <c s="386">
        <v>587.32160551201105</v>
      </c>
      <c s="386">
        <v>723.75062096000988</v>
      </c>
      <c s="386">
        <v>642.38156684998989</v>
      </c>
      <c s="386">
        <v>672.92306300000018</v>
      </c>
      <c s="386">
        <v>617.81018687003996</v>
      </c>
      <c s="386">
        <v>656.76273785994954</v>
      </c>
      <c s="386">
        <v>733.71000000000004</v>
      </c>
      <c s="386">
        <v>648.09614782000062</v>
      </c>
      <c s="386">
        <v>649.89783666998846</v>
      </c>
      <c s="386">
        <v>634.07000000000005</v>
      </c>
      <c s="386">
        <v>1075.6428285300001</v>
      </c>
      <c s="386">
        <v>600.95132836999801</v>
      </c>
      <c s="386">
        <v>777.01131241998996</v>
      </c>
      <c s="386">
        <v>773.20982859999549</v>
      </c>
      <c s="386">
        <v>721.49000000000001</v>
      </c>
      <c s="386">
        <v>772.78255126837189</v>
      </c>
      <c s="386">
        <v>771.39811654012601</v>
      </c>
      <c s="386">
        <v>770.69484642293503</v>
      </c>
      <c s="386">
        <v>876.60294352826895</v>
      </c>
      <c s="386">
        <v>768.55349100125795</v>
      </c>
      <c s="386">
        <v>767.24137150001195</v>
      </c>
      <c s="386">
        <v>769.56142673093598</v>
      </c>
      <c s="386">
        <v>1081.5029547030799</v>
      </c>
      <c s="387"/>
      <c s="387"/>
      <c r="EH28" s="365">
        <v>9298</v>
      </c>
      <c s="365">
        <v>8592.1740773899983</v>
      </c>
      <c s="365">
        <v>8217.2324707499793</v>
      </c>
      <c s="365">
        <v>9451.000171084972</v>
      </c>
      <c s="386"/>
      <c s="382" t="s">
        <v>537</v>
      </c>
      <c s="379">
        <v>9891.9864599799985</v>
      </c>
      <c s="379">
        <v>9544.4439022299975</v>
      </c>
      <c s="379">
        <v>9339.7368289599799</v>
      </c>
      <c s="379">
        <v>9451.000171084972</v>
      </c>
      <c s="379">
        <v>9473.7534332314717</v>
      </c>
      <c s="379">
        <v>9567.4460405283717</v>
      </c>
      <c s="379">
        <v>9724.2610302761695</v>
      </c>
      <c s="379">
        <v>9843.6631370830146</v>
      </c>
      <c s="379">
        <v>10093.573243199606</v>
      </c>
      <c r="EX28" s="393">
        <f t="shared" si="44"/>
        <v>9.150095863831881</v>
      </c>
      <c s="393">
        <f t="shared" si="45"/>
        <v>9.6125852117758264</v>
      </c>
      <c s="393">
        <f t="shared" si="46"/>
        <v>8.7973066870287475</v>
      </c>
      <c s="393">
        <f t="shared" si="47"/>
        <v>8.1848748971177461</v>
      </c>
      <c s="393">
        <f t="shared" si="48"/>
        <v>7.8756566560617456</v>
      </c>
      <c s="393">
        <f t="shared" si="49"/>
        <v>7.6799010221596546</v>
      </c>
      <c s="393">
        <f t="shared" si="50"/>
        <v>7.5502059015868737</v>
      </c>
      <c s="393">
        <f t="shared" si="51"/>
        <v>7.3926515780002626</v>
      </c>
      <c s="393">
        <f t="shared" si="52"/>
        <v>7.3321053306313777</v>
      </c>
      <c r="FH28" s="393"/>
      <c s="393">
        <f t="shared" si="53"/>
        <v>0.46248934794394536</v>
      </c>
      <c s="393">
        <f t="shared" si="54"/>
        <v>-0.81527852474707885</v>
      </c>
      <c s="393">
        <f t="shared" si="55"/>
        <v>-0.61243178991100145</v>
      </c>
      <c s="393">
        <f t="shared" si="56"/>
        <v>-0.30921824105600049</v>
      </c>
      <c s="393">
        <f t="shared" si="57"/>
        <v>-0.19575563390209094</v>
      </c>
      <c s="393">
        <f t="shared" si="58"/>
        <v>-0.12969512057278099</v>
      </c>
    </row>
    <row r="29" spans="1:170" s="370" customFormat="1" ht="15">
      <c r="A29" s="382" t="s">
        <v>536</v>
      </c>
      <c s="382"/>
      <c s="391">
        <v>132.18919991000001</v>
      </c>
      <c s="386">
        <v>202.03239464999999</v>
      </c>
      <c s="386">
        <v>233.4234008</v>
      </c>
      <c s="386">
        <v>278.18695776000004</v>
      </c>
      <c s="386">
        <v>213.08161007999996</v>
      </c>
      <c s="386">
        <v>231.43688250999995</v>
      </c>
      <c s="386">
        <v>246.91144311000002</v>
      </c>
      <c s="386">
        <v>238.85805565000004</v>
      </c>
      <c s="386">
        <v>212.94820417</v>
      </c>
      <c s="386">
        <v>232.65741697000001</v>
      </c>
      <c s="386">
        <v>261.07976980333319</v>
      </c>
      <c s="386">
        <v>353.15328792448429</v>
      </c>
      <c s="386">
        <v>190.67022582999996</v>
      </c>
      <c s="386">
        <v>229.44246313999997</v>
      </c>
      <c s="386">
        <v>286.15897245999992</v>
      </c>
      <c s="386">
        <v>316.73669995</v>
      </c>
      <c s="386">
        <v>295.42121989000015</v>
      </c>
      <c s="386">
        <v>284.22029539000005</v>
      </c>
      <c s="386">
        <v>318.67912804999986</v>
      </c>
      <c s="386">
        <v>316.62743392999988</v>
      </c>
      <c s="386">
        <v>275.60181463000009</v>
      </c>
      <c s="386">
        <v>306.83024594999995</v>
      </c>
      <c s="386">
        <v>376.65831664000018</v>
      </c>
      <c s="386">
        <v>565.54225160999988</v>
      </c>
      <c s="386">
        <v>101.92936450999997</v>
      </c>
      <c s="386">
        <v>197.17730165999987</v>
      </c>
      <c s="386">
        <v>230.23294840999998</v>
      </c>
      <c s="386">
        <v>284.89706433000003</v>
      </c>
      <c s="386">
        <v>282.07217297999995</v>
      </c>
      <c s="386">
        <v>301.84513020000014</v>
      </c>
      <c s="386">
        <v>316.92893781999993</v>
      </c>
      <c s="386">
        <v>360.98451780999989</v>
      </c>
      <c s="386">
        <v>373.99692936999998</v>
      </c>
      <c s="386">
        <v>526.7610857699998</v>
      </c>
      <c s="386">
        <v>568.96982830000013</v>
      </c>
      <c s="386">
        <v>1176.5105596799999</v>
      </c>
      <c s="386">
        <v>223.40988761666705</v>
      </c>
      <c s="386">
        <v>283.49754735666698</v>
      </c>
      <c s="386">
        <v>360.87471744666698</v>
      </c>
      <c s="386">
        <v>346.28772477666701</v>
      </c>
      <c s="386">
        <v>333.54542325666699</v>
      </c>
      <c s="386">
        <v>365.52487281666697</v>
      </c>
      <c s="386">
        <v>406.48020532666692</v>
      </c>
      <c s="386">
        <v>349.64027419966703</v>
      </c>
      <c s="386">
        <v>379.57836707466686</v>
      </c>
      <c s="386">
        <v>354.64388902666724</v>
      </c>
      <c s="386">
        <v>421.25990350666711</v>
      </c>
      <c s="386">
        <v>428.00641340666675</v>
      </c>
      <c s="386">
        <v>206.53948621999999</v>
      </c>
      <c s="386">
        <v>244.39528777999999</v>
      </c>
      <c s="386">
        <v>304.16594137000004</v>
      </c>
      <c s="386">
        <v>325.93642190999992</v>
      </c>
      <c s="386">
        <v>357.87928704000001</v>
      </c>
      <c s="386">
        <v>315.36074420000023</v>
      </c>
      <c s="386">
        <v>298.82102092999992</v>
      </c>
      <c s="386">
        <v>320.78545288999999</v>
      </c>
      <c s="386">
        <v>330.69097710999995</v>
      </c>
      <c s="386">
        <v>314.74833292999983</v>
      </c>
      <c s="386">
        <v>356.00938965</v>
      </c>
      <c s="386">
        <v>421.00633059999996</v>
      </c>
      <c s="386">
        <v>179.02640234</v>
      </c>
      <c s="386">
        <v>265.4471076399999</v>
      </c>
      <c s="386">
        <v>396.74984772000016</v>
      </c>
      <c s="386">
        <v>333.90117271999998</v>
      </c>
      <c s="386">
        <v>363.12881105000008</v>
      </c>
      <c s="386">
        <v>367.61490112000013</v>
      </c>
      <c s="386">
        <v>370.49545215000012</v>
      </c>
      <c s="386">
        <v>304.5674465300001</v>
      </c>
      <c s="386">
        <v>304.18001808999998</v>
      </c>
      <c s="386">
        <v>329.51363651999998</v>
      </c>
      <c s="386">
        <v>297.70901229000015</v>
      </c>
      <c s="386">
        <v>490.9097993700002</v>
      </c>
      <c s="386">
        <v>150.30682162000008</v>
      </c>
      <c s="386">
        <v>254.24439674000004</v>
      </c>
      <c s="386">
        <v>361.99573121000003</v>
      </c>
      <c s="386">
        <v>378.28161048000004</v>
      </c>
      <c s="386">
        <v>415.40168320999993</v>
      </c>
      <c s="386">
        <v>397.78954779999992</v>
      </c>
      <c s="386">
        <v>392.04059627000009</v>
      </c>
      <c s="386">
        <v>391.66500943999978</v>
      </c>
      <c s="386">
        <v>401.71965985999998</v>
      </c>
      <c s="386">
        <v>442.12304105999999</v>
      </c>
      <c s="386">
        <v>444.68142363999993</v>
      </c>
      <c s="386">
        <v>704.53137106000031</v>
      </c>
      <c s="386">
        <v>83.594731179999698</v>
      </c>
      <c s="386">
        <v>204.03958533000082</v>
      </c>
      <c s="386">
        <v>214.54308124999844</v>
      </c>
      <c s="386">
        <v>347.51647546000078</v>
      </c>
      <c s="386">
        <v>264.37289763999041</v>
      </c>
      <c s="386">
        <v>244.21688883999875</v>
      </c>
      <c s="386">
        <v>256.27593740000742</v>
      </c>
      <c s="386">
        <v>215.37703467000262</v>
      </c>
      <c s="386">
        <v>244.65520343760946</v>
      </c>
      <c s="386">
        <v>243.27074404000237</v>
      </c>
      <c s="386">
        <v>283.73679839998556</v>
      </c>
      <c s="386">
        <v>524.19062990802286</v>
      </c>
      <c s="386">
        <v>118.48</v>
      </c>
      <c s="386">
        <v>220.66999999999999</v>
      </c>
      <c s="386">
        <v>221.36000000000001</v>
      </c>
      <c s="386">
        <v>206.25</v>
      </c>
      <c s="386">
        <v>138.84</v>
      </c>
      <c s="386">
        <v>125.59</v>
      </c>
      <c s="386">
        <v>146.13999999999999</v>
      </c>
      <c s="386">
        <v>142.84999999999999</v>
      </c>
      <c s="386">
        <v>167.83000000000001</v>
      </c>
      <c s="386">
        <v>222.46000000000001</v>
      </c>
      <c s="386">
        <v>253.31</v>
      </c>
      <c s="386">
        <v>373.43000000000001</v>
      </c>
      <c s="386">
        <v>22.380450580000002</v>
      </c>
      <c s="386">
        <v>103.08100723999999</v>
      </c>
      <c s="386">
        <v>194.01307644000201</v>
      </c>
      <c s="386">
        <v>178.93164493999802</v>
      </c>
      <c s="386">
        <v>241.69449754000499</v>
      </c>
      <c s="386">
        <v>210.55571402594401</v>
      </c>
      <c s="386">
        <v>198.38763520001095</v>
      </c>
      <c s="386">
        <v>163.11651320000001</v>
      </c>
      <c s="386">
        <v>166.67629570003996</v>
      </c>
      <c s="386">
        <v>188.64305433003003</v>
      </c>
      <c s="386">
        <v>211.43984991999997</v>
      </c>
      <c s="386">
        <v>447.4630762988665</v>
      </c>
      <c s="386">
        <v>44.817293658859526</v>
      </c>
      <c s="386">
        <v>231.42729125885953</v>
      </c>
      <c s="386">
        <v>211.13085249885825</v>
      </c>
      <c s="386">
        <v>158.56223723886546</v>
      </c>
      <c s="386">
        <v>274.94199736080554</v>
      </c>
      <c s="386">
        <v>264.81839135456653</v>
      </c>
      <c s="386">
        <v>221.20166510343017</v>
      </c>
      <c s="386">
        <v>203.89909413695455</v>
      </c>
      <c s="386">
        <v>189.25318829686569</v>
      </c>
      <c s="386">
        <v>185.82761216860607</v>
      </c>
      <c s="386">
        <v>207.82359940141939</v>
      </c>
      <c s="386">
        <v>240.30691009992253</v>
      </c>
      <c s="387"/>
      <c s="387"/>
      <c r="EH29" s="365">
        <v>3125.790007555619</v>
      </c>
      <c s="365">
        <v>2337.2099999999996</v>
      </c>
      <c s="365">
        <v>2326.3828154148964</v>
      </c>
      <c s="365">
        <v>2434.0101325780129</v>
      </c>
      <c s="386"/>
      <c s="382" t="s">
        <v>536</v>
      </c>
      <c s="379">
        <v>3245.0900075556192</v>
      </c>
      <c s="379">
        <v>2460.5899999999997</v>
      </c>
      <c s="379">
        <v>2503.9828154148963</v>
      </c>
      <c s="379">
        <v>2434</v>
      </c>
      <c s="379">
        <v>2429.0071077373632</v>
      </c>
      <c s="379">
        <v>2445</v>
      </c>
      <c s="379">
        <v>2477.2773036543367</v>
      </c>
      <c s="379">
        <v>2501.9770979653845</v>
      </c>
      <c s="379">
        <v>2586.682163438627</v>
      </c>
      <c r="EX29" s="393">
        <f t="shared" si="44"/>
        <v>3.001711008807515</v>
      </c>
      <c s="393">
        <f t="shared" si="45"/>
        <v>2.4781570606452195</v>
      </c>
      <c s="393">
        <f t="shared" si="46"/>
        <v>2.3585573308608403</v>
      </c>
      <c s="393">
        <f t="shared" si="47"/>
        <v>2.1079235148609201</v>
      </c>
      <c s="393">
        <f t="shared" si="48"/>
        <v>2.019265767311389</v>
      </c>
      <c s="393">
        <f t="shared" si="49"/>
        <v>1.9626301438898275</v>
      </c>
      <c s="393">
        <f t="shared" si="50"/>
        <v>1.9234318844058216</v>
      </c>
      <c s="393">
        <f t="shared" si="51"/>
        <v>1.8790001937099337</v>
      </c>
      <c s="393">
        <f t="shared" si="52"/>
        <v>1.8790001937099332</v>
      </c>
      <c r="FH29" s="393"/>
      <c s="393">
        <f t="shared" si="53"/>
        <v>-0.5235539481622955</v>
      </c>
      <c s="393">
        <f t="shared" si="54"/>
        <v>-0.11959972978437916</v>
      </c>
      <c s="393">
        <f t="shared" si="55"/>
        <v>-0.25063381599992018</v>
      </c>
      <c s="393">
        <f t="shared" si="56"/>
        <v>-0.088657747549531152</v>
      </c>
      <c s="393">
        <f t="shared" si="57"/>
        <v>-0.056635623421561476</v>
      </c>
      <c s="393">
        <f t="shared" si="58"/>
        <v>-0.039198259484005904</v>
      </c>
    </row>
    <row r="30" spans="1:170" s="370" customFormat="1" ht="15">
      <c r="A30" s="382" t="s">
        <v>535</v>
      </c>
      <c s="382"/>
      <c s="391">
        <v>205.37564220000002</v>
      </c>
      <c s="386">
        <v>211.02387155000005</v>
      </c>
      <c s="386">
        <v>265.40355069999998</v>
      </c>
      <c s="386">
        <v>266.52931530000001</v>
      </c>
      <c s="386">
        <v>236.761079</v>
      </c>
      <c s="386">
        <v>247.44057199999997</v>
      </c>
      <c s="386">
        <v>228.71589899999998</v>
      </c>
      <c s="386">
        <v>247.06757400000009</v>
      </c>
      <c s="386">
        <v>278.2710670714759</v>
      </c>
      <c s="386">
        <v>288.09422900078062</v>
      </c>
      <c s="386">
        <v>311.25933033115416</v>
      </c>
      <c s="386">
        <v>405.7533911836374</v>
      </c>
      <c s="386">
        <v>225.60749745461175</v>
      </c>
      <c s="386">
        <v>259.25175009062076</v>
      </c>
      <c s="386">
        <v>279.54245594386566</v>
      </c>
      <c s="386">
        <v>313.70692448112408</v>
      </c>
      <c s="386">
        <v>240.70441507020024</v>
      </c>
      <c s="386">
        <v>238.98425429570591</v>
      </c>
      <c s="386">
        <v>241.57367969343971</v>
      </c>
      <c s="386">
        <v>305.29641222502016</v>
      </c>
      <c s="386">
        <v>240.9195188197192</v>
      </c>
      <c s="386">
        <v>241.00724645603992</v>
      </c>
      <c s="386">
        <v>267.23626506345147</v>
      </c>
      <c s="386">
        <v>478.07504436620115</v>
      </c>
      <c s="386">
        <v>245.04761500000001</v>
      </c>
      <c s="386">
        <v>259.63590684000002</v>
      </c>
      <c s="386">
        <v>314.22500897999998</v>
      </c>
      <c s="386">
        <v>263.23879873999999</v>
      </c>
      <c s="386">
        <v>268.04358360000003</v>
      </c>
      <c s="386">
        <v>268.99483332</v>
      </c>
      <c s="386">
        <v>266.80601581999997</v>
      </c>
      <c s="386">
        <v>374.36060774000009</v>
      </c>
      <c s="386">
        <v>270.90224469999998</v>
      </c>
      <c s="386">
        <v>275.22690597999997</v>
      </c>
      <c s="386">
        <v>272.98155925000003</v>
      </c>
      <c s="386">
        <v>509.11679571000002</v>
      </c>
      <c s="386">
        <v>284.62631886000003</v>
      </c>
      <c s="386">
        <v>299.49239473</v>
      </c>
      <c s="386">
        <v>357.55883884000002</v>
      </c>
      <c s="386">
        <v>316.01415788999998</v>
      </c>
      <c s="386">
        <v>302.69602508999998</v>
      </c>
      <c s="386">
        <v>350.74065824000002</v>
      </c>
      <c s="386">
        <v>331.95308718000001</v>
      </c>
      <c s="386">
        <v>397.93519701000008</v>
      </c>
      <c s="386">
        <v>316.57078788999996</v>
      </c>
      <c s="386">
        <v>320.95447956000004</v>
      </c>
      <c s="386">
        <v>322.75244383999996</v>
      </c>
      <c s="386">
        <v>540.79471000000001</v>
      </c>
      <c s="386">
        <v>332.07940707</v>
      </c>
      <c s="386">
        <v>335.31004030999998</v>
      </c>
      <c s="386">
        <v>394.34830764000003</v>
      </c>
      <c s="386">
        <v>341.22567387999999</v>
      </c>
      <c s="386">
        <v>341.66603999</v>
      </c>
      <c s="386">
        <v>348.81726056999997</v>
      </c>
      <c s="386">
        <v>344.74406154000002</v>
      </c>
      <c s="386">
        <v>453.92947937999998</v>
      </c>
      <c s="386">
        <v>366.11869457000006</v>
      </c>
      <c s="386">
        <v>362.38787560999998</v>
      </c>
      <c s="386">
        <v>356.59416698000001</v>
      </c>
      <c s="386">
        <v>608.21242029000007</v>
      </c>
      <c s="386">
        <v>364.00048076000002</v>
      </c>
      <c s="386">
        <v>381.90816781000001</v>
      </c>
      <c s="386">
        <v>420.89430857999997</v>
      </c>
      <c s="386">
        <v>377.62641795000002</v>
      </c>
      <c s="386">
        <v>379.80954841000005</v>
      </c>
      <c s="386">
        <v>402.14629802000002</v>
      </c>
      <c s="386">
        <v>362.02094101</v>
      </c>
      <c s="386">
        <v>484.56046861000004</v>
      </c>
      <c s="386">
        <v>389.99280053999991</v>
      </c>
      <c s="386">
        <v>394.80314447000001</v>
      </c>
      <c s="386">
        <v>391.9493061</v>
      </c>
      <c s="386">
        <v>584.30784763999998</v>
      </c>
      <c s="386">
        <v>391.89265280000001</v>
      </c>
      <c s="386">
        <v>387.75628379</v>
      </c>
      <c s="386">
        <v>452.35539606000003</v>
      </c>
      <c s="386">
        <v>389.42193347</v>
      </c>
      <c s="386">
        <v>394.00747226999999</v>
      </c>
      <c s="386">
        <v>511.09581056000002</v>
      </c>
      <c s="386">
        <v>420.97105819000006</v>
      </c>
      <c s="386">
        <v>492.38797479999988</v>
      </c>
      <c s="386">
        <v>413.88275696000005</v>
      </c>
      <c s="386">
        <v>410.65312442999999</v>
      </c>
      <c s="386">
        <v>415.87763785999999</v>
      </c>
      <c s="386">
        <v>672.2688337400001</v>
      </c>
      <c s="386">
        <v>446.85847954999997</v>
      </c>
      <c s="386">
        <v>462.26608584999991</v>
      </c>
      <c s="386">
        <v>639.71981888000005</v>
      </c>
      <c s="386">
        <v>479.04649282000014</v>
      </c>
      <c s="386">
        <v>494.90302518000004</v>
      </c>
      <c s="386">
        <v>494.41620423999996</v>
      </c>
      <c s="386">
        <v>493.29168256000008</v>
      </c>
      <c s="386">
        <v>588.76577540000005</v>
      </c>
      <c s="386">
        <v>501.38778840000009</v>
      </c>
      <c s="386">
        <v>514.30394791999993</v>
      </c>
      <c s="386">
        <v>515.91653704000009</v>
      </c>
      <c s="386">
        <v>819.80380678000017</v>
      </c>
      <c s="386">
        <v>492.95892201999982</v>
      </c>
      <c s="386">
        <v>521.13070361000018</v>
      </c>
      <c s="386">
        <v>564.69424734000006</v>
      </c>
      <c s="386">
        <v>506.70387801999993</v>
      </c>
      <c s="386">
        <v>499.13500106000009</v>
      </c>
      <c s="386">
        <v>484.55305640000006</v>
      </c>
      <c s="386">
        <v>517.50114308000002</v>
      </c>
      <c s="386">
        <v>638.11039040000014</v>
      </c>
      <c s="386">
        <v>569.3970478</v>
      </c>
      <c s="386">
        <v>553.03938606999998</v>
      </c>
      <c s="386">
        <v>547.59326326999974</v>
      </c>
      <c s="386">
        <v>934.75688192999974</v>
      </c>
      <c s="386">
        <v>506.35000000000002</v>
      </c>
      <c s="386">
        <v>519.51999999999998</v>
      </c>
      <c s="386">
        <v>631.28999999999996</v>
      </c>
      <c s="386">
        <v>534.88999999999999</v>
      </c>
      <c s="386">
        <v>623.13</v>
      </c>
      <c s="386">
        <v>585.97000000000003</v>
      </c>
      <c s="386">
        <v>547.76999999999998</v>
      </c>
      <c s="386">
        <v>622.61000000000001</v>
      </c>
      <c s="386">
        <v>551.92999999999995</v>
      </c>
      <c s="386">
        <v>557.58000000000004</v>
      </c>
      <c s="386">
        <v>557.29999999999995</v>
      </c>
      <c s="386">
        <v>940.13999999999999</v>
      </c>
      <c s="386">
        <v>572.87088896936507</v>
      </c>
      <c s="386">
        <v>573.71781338936478</v>
      </c>
      <c s="386">
        <v>648.64880884936485</v>
      </c>
      <c s="386">
        <v>596.6235114493652</v>
      </c>
      <c s="386">
        <v>619.152586439365</v>
      </c>
      <c s="386">
        <v>626.91116161696311</v>
      </c>
      <c s="386">
        <v>595.28192769560917</v>
      </c>
      <c s="386">
        <v>725.6242608965099</v>
      </c>
      <c s="386">
        <v>610.34452680273023</v>
      </c>
      <c s="386">
        <v>605.75245020426564</v>
      </c>
      <c s="386">
        <v>618.91427078414722</v>
      </c>
      <c s="386">
        <v>791.98704332551358</v>
      </c>
      <c s="387"/>
      <c s="387"/>
      <c r="EH30" s="365">
        <v>6450.6796446199996</v>
      </c>
      <c s="365">
        <v>6829.5739209999992</v>
      </c>
      <c s="365">
        <v>7178.4800000000005</v>
      </c>
      <c s="365">
        <v>7585.8292504225619</v>
      </c>
      <c s="386"/>
      <c s="382" t="s">
        <v>535</v>
      </c>
      <c s="379">
        <v>6450.6796446200005</v>
      </c>
      <c s="379">
        <v>6829.5739210000002</v>
      </c>
      <c s="379">
        <v>7178.4710846899989</v>
      </c>
      <c s="379">
        <v>7585.8000000000002</v>
      </c>
      <c s="379">
        <v>7957.44518593471</v>
      </c>
      <c s="379">
        <v>8176.094963508328</v>
      </c>
      <c s="379">
        <v>8514.8083537240254</v>
      </c>
      <c s="379">
        <v>8672.471680880044</v>
      </c>
      <c s="379">
        <v>9000.8880104535401</v>
      </c>
      <c r="EX30" s="386">
        <f t="shared" si="44"/>
        <v>5.9668841414145373</v>
      </c>
      <c s="386">
        <f t="shared" si="45"/>
        <v>6.8783327712152804</v>
      </c>
      <c s="386">
        <f t="shared" si="46"/>
        <v>6.7615622187737809</v>
      </c>
      <c s="386">
        <f t="shared" si="47"/>
        <v>6.5695506158718038</v>
      </c>
      <c s="386">
        <f t="shared" si="48"/>
        <v>6.615129535039693</v>
      </c>
      <c s="386">
        <f t="shared" si="49"/>
        <v>6.5630472125510195</v>
      </c>
      <c s="386">
        <f t="shared" si="50"/>
        <v>6.6111508198934636</v>
      </c>
      <c s="386">
        <f t="shared" si="51"/>
        <v>6.5130795887656729</v>
      </c>
      <c s="386">
        <f t="shared" si="52"/>
        <v>6.5383643009006658</v>
      </c>
      <c r="FH30" s="386"/>
      <c s="386">
        <f t="shared" si="53"/>
        <v>0.91144862980074315</v>
      </c>
      <c s="386">
        <f t="shared" si="54"/>
        <v>-0.11677055244149948</v>
      </c>
      <c s="386">
        <f t="shared" si="55"/>
        <v>-0.19201160290197716</v>
      </c>
      <c s="386">
        <f t="shared" si="56"/>
        <v>0.045578919167889254</v>
      </c>
      <c s="386">
        <f t="shared" si="57"/>
        <v>-0.052082322488673505</v>
      </c>
      <c s="386">
        <f t="shared" si="58"/>
        <v>0.048103607342444121</v>
      </c>
    </row>
    <row r="31" spans="1:170" s="370" customFormat="1" ht="15">
      <c r="A31" s="382" t="s">
        <v>490</v>
      </c>
      <c s="382"/>
      <c s="400">
        <f t="shared" si="67" ref="C31:AH31">C32+C33+C34+C35</f>
        <v>667.38436753666667</v>
      </c>
      <c s="400">
        <f t="shared" si="67"/>
        <v>538.45795520666672</v>
      </c>
      <c s="400">
        <f t="shared" si="67"/>
        <v>686.91720398666666</v>
      </c>
      <c s="400">
        <f t="shared" si="67"/>
        <v>678.55947619666665</v>
      </c>
      <c s="400">
        <f t="shared" si="67"/>
        <v>753.55150506666666</v>
      </c>
      <c s="400">
        <f t="shared" si="67"/>
        <v>695.21301325666661</v>
      </c>
      <c s="400">
        <f t="shared" si="67"/>
        <v>628.6015576166667</v>
      </c>
      <c s="400">
        <f t="shared" si="67"/>
        <v>721.36114046666671</v>
      </c>
      <c s="400">
        <f t="shared" si="67"/>
        <v>702.3212610766667</v>
      </c>
      <c s="400">
        <f t="shared" si="67"/>
        <v>753.97296245637062</v>
      </c>
      <c s="400">
        <f t="shared" si="67"/>
        <v>726.64309161666665</v>
      </c>
      <c s="400">
        <f t="shared" si="67"/>
        <v>705.22984502666668</v>
      </c>
      <c s="400">
        <f t="shared" si="67"/>
        <v>674.00388378334367</v>
      </c>
      <c s="400">
        <f t="shared" si="67"/>
        <v>819.22775857118563</v>
      </c>
      <c s="400">
        <f t="shared" si="67"/>
        <v>810.72068929791067</v>
      </c>
      <c s="400">
        <f t="shared" si="67"/>
        <v>755.82852717431467</v>
      </c>
      <c s="400">
        <f t="shared" si="67"/>
        <v>731.02899532124661</v>
      </c>
      <c s="400">
        <f t="shared" si="67"/>
        <v>821.68436966212664</v>
      </c>
      <c s="400">
        <f t="shared" si="67"/>
        <v>670.56447514438651</v>
      </c>
      <c s="400">
        <f t="shared" si="67"/>
        <v>872.40255471162709</v>
      </c>
      <c s="400">
        <f t="shared" si="67"/>
        <v>793.51630801509282</v>
      </c>
      <c s="400">
        <f t="shared" si="67"/>
        <v>881.94229095555761</v>
      </c>
      <c s="400">
        <f t="shared" si="67"/>
        <v>777.6826101458937</v>
      </c>
      <c s="400">
        <f t="shared" si="67"/>
        <v>778.08185899700879</v>
      </c>
      <c s="400">
        <f t="shared" si="67"/>
        <v>879.61174829828292</v>
      </c>
      <c s="400">
        <f t="shared" si="67"/>
        <v>638.84490720703798</v>
      </c>
      <c s="400">
        <f t="shared" si="67"/>
        <v>633.95765664790008</v>
      </c>
      <c s="400">
        <f t="shared" si="67"/>
        <v>998.01926325999989</v>
      </c>
      <c s="400">
        <f t="shared" si="67"/>
        <v>661.55768769999986</v>
      </c>
      <c s="400">
        <f t="shared" si="67"/>
        <v>768.08316801000012</v>
      </c>
      <c s="400">
        <f t="shared" si="67"/>
        <v>755.85943917999998</v>
      </c>
      <c s="400">
        <f t="shared" si="67"/>
        <v>648.26805179999997</v>
      </c>
      <c s="400">
        <f t="shared" si="68" ref="AI31:BN31">AI32+AI33+AI34+AI35</f>
        <v>721.03030542999977</v>
      </c>
      <c s="400">
        <f t="shared" si="68"/>
        <v>782.25736905000008</v>
      </c>
      <c s="400">
        <f t="shared" si="68"/>
        <v>664.61141869999994</v>
      </c>
      <c s="400">
        <f t="shared" si="68"/>
        <v>862.02010087000008</v>
      </c>
      <c s="400">
        <f t="shared" si="68"/>
        <v>537.08623947333331</v>
      </c>
      <c s="400">
        <f t="shared" si="68"/>
        <v>575.97702552333328</v>
      </c>
      <c s="400">
        <f t="shared" si="68"/>
        <v>570.90418127333328</v>
      </c>
      <c s="400">
        <f t="shared" si="68"/>
        <v>557.87695504333328</v>
      </c>
      <c s="400">
        <f t="shared" si="68"/>
        <v>615.3760738433333</v>
      </c>
      <c s="400">
        <f t="shared" si="68"/>
        <v>614.58393407333324</v>
      </c>
      <c s="400">
        <f t="shared" si="68"/>
        <v>645.25220347333322</v>
      </c>
      <c s="400">
        <f t="shared" si="68"/>
        <v>531.83205960333328</v>
      </c>
      <c s="400">
        <f t="shared" si="68"/>
        <v>592.94364067333345</v>
      </c>
      <c s="400">
        <f t="shared" si="68"/>
        <v>554.77150571333334</v>
      </c>
      <c s="400">
        <f t="shared" si="68"/>
        <v>537.1037233833332</v>
      </c>
      <c s="400">
        <f t="shared" si="68"/>
        <v>547.25016310333331</v>
      </c>
      <c s="400">
        <f t="shared" si="68"/>
        <v>473.16022985666666</v>
      </c>
      <c s="400">
        <f t="shared" si="68"/>
        <v>715.76234973666669</v>
      </c>
      <c s="400">
        <f t="shared" si="68"/>
        <v>500.74068637666664</v>
      </c>
      <c s="400">
        <f t="shared" si="68"/>
        <v>470.53674819666674</v>
      </c>
      <c s="400">
        <f t="shared" si="68"/>
        <v>418.22252811666664</v>
      </c>
      <c s="400">
        <f t="shared" si="68"/>
        <v>453.12853961666667</v>
      </c>
      <c s="400">
        <f t="shared" si="68"/>
        <v>365.4932879266666</v>
      </c>
      <c s="400">
        <f t="shared" si="68"/>
        <v>488.45974491666686</v>
      </c>
      <c s="400">
        <f t="shared" si="68"/>
        <v>479.54526123666665</v>
      </c>
      <c s="400">
        <f t="shared" si="68"/>
        <v>488.54245900666672</v>
      </c>
      <c s="400">
        <f t="shared" si="68"/>
        <v>517.93957625666656</v>
      </c>
      <c s="400">
        <f t="shared" si="68"/>
        <v>536.96254513666656</v>
      </c>
      <c s="400">
        <f t="shared" si="68"/>
        <v>442.63315848135471</v>
      </c>
      <c s="400">
        <f t="shared" si="68"/>
        <v>429.82890221374669</v>
      </c>
      <c s="400">
        <f t="shared" si="68"/>
        <v>601.40537638494663</v>
      </c>
      <c s="400">
        <f t="shared" si="68"/>
        <v>573.41814349262677</v>
      </c>
      <c s="400">
        <f t="shared" si="69" ref="BO31:CH31">BO32+BO33+BO34+BO35</f>
        <v>560.84204193066671</v>
      </c>
      <c s="400">
        <f t="shared" si="69"/>
        <v>524.28864256426664</v>
      </c>
      <c s="400">
        <f t="shared" si="69"/>
        <v>466.2496861466667</v>
      </c>
      <c s="400">
        <f t="shared" si="69"/>
        <v>573.91912768666657</v>
      </c>
      <c s="400">
        <f t="shared" si="69"/>
        <v>499.03310408666698</v>
      </c>
      <c s="400">
        <f t="shared" si="69"/>
        <v>503.1284806366665</v>
      </c>
      <c s="400">
        <f t="shared" si="69"/>
        <v>576.41139057666669</v>
      </c>
      <c s="400">
        <f t="shared" si="69"/>
        <v>643.04688195666677</v>
      </c>
      <c s="400">
        <f t="shared" si="69"/>
        <v>568.83677254754377</v>
      </c>
      <c s="400">
        <f t="shared" si="69"/>
        <v>561.96066356280699</v>
      </c>
      <c s="400">
        <f t="shared" si="69"/>
        <v>597.89726819859652</v>
      </c>
      <c s="400">
        <f t="shared" si="69"/>
        <v>624.06716948543828</v>
      </c>
      <c s="400">
        <f t="shared" si="69"/>
        <v>615.72408527280709</v>
      </c>
      <c s="400">
        <f t="shared" si="69"/>
        <v>506.82453192280707</v>
      </c>
      <c s="400">
        <f t="shared" si="69"/>
        <v>619.80793884175444</v>
      </c>
      <c s="400">
        <f t="shared" si="69"/>
        <v>812.46063816122819</v>
      </c>
      <c s="400">
        <f t="shared" si="69"/>
        <v>610.43435735280707</v>
      </c>
      <c s="400">
        <f t="shared" si="69"/>
        <v>652.22947378280696</v>
      </c>
      <c s="400">
        <f t="shared" si="69"/>
        <v>596.98957397491233</v>
      </c>
      <c s="400">
        <f t="shared" si="69"/>
        <v>790.4913539196491</v>
      </c>
      <c s="386">
        <v>711.3365138671528</v>
      </c>
      <c s="386">
        <v>630.56120018080162</v>
      </c>
      <c s="386">
        <v>654.56382616553867</v>
      </c>
      <c s="386">
        <v>731.91400477869638</v>
      </c>
      <c s="386">
        <v>817.7997945897489</v>
      </c>
      <c s="386">
        <v>632.66343604680162</v>
      </c>
      <c s="386">
        <v>804.48926508259137</v>
      </c>
      <c s="386">
        <v>654.84909827364368</v>
      </c>
      <c s="386">
        <v>702.69682743555086</v>
      </c>
      <c s="386">
        <v>625.40993178838073</v>
      </c>
      <c s="386">
        <v>714.56601690377795</v>
      </c>
      <c s="386">
        <v>707.71188004704163</v>
      </c>
      <c s="386">
        <v>694.88713138842104</v>
      </c>
      <c s="386">
        <v>554.10918006368422</v>
      </c>
      <c s="386">
        <v>664.96603106578959</v>
      </c>
      <c s="386">
        <v>607.32370156105264</v>
      </c>
      <c s="386">
        <v>575.45764633368435</v>
      </c>
      <c s="386">
        <v>564.81727370789497</v>
      </c>
      <c s="386">
        <v>432.7554527631579</v>
      </c>
      <c s="386">
        <v>364.69279313135337</v>
      </c>
      <c s="386">
        <v>309.75353357368431</v>
      </c>
      <c s="386">
        <v>576.87542833515772</v>
      </c>
      <c s="386">
        <v>481.85905510396503</v>
      </c>
      <c s="386">
        <v>848.66901512774848</v>
      </c>
      <c s="386">
        <v>700.15143987473687</v>
      </c>
      <c s="386">
        <v>558.02412518473682</v>
      </c>
      <c s="386">
        <v>687.1863209121052</v>
      </c>
      <c s="386">
        <v>646.47993148315811</v>
      </c>
      <c s="386">
        <v>571.16259784526324</v>
      </c>
      <c s="386">
        <v>667.63464351421271</v>
      </c>
      <c s="386">
        <v>710.8782256878917</v>
      </c>
      <c s="386">
        <v>716.40593902307012</v>
      </c>
      <c s="386">
        <v>547.71175703947381</v>
      </c>
      <c s="386">
        <v>548.46282964842192</v>
      </c>
      <c s="386">
        <v>642.76675525421035</v>
      </c>
      <c s="386">
        <v>647.44357492886286</v>
      </c>
      <c s="386">
        <v>792.67323731581575</v>
      </c>
      <c s="386">
        <v>776.45295895653396</v>
      </c>
      <c s="386">
        <v>994.44545720427777</v>
      </c>
      <c s="386">
        <v>1110.2673212714906</v>
      </c>
      <c s="386">
        <v>979.72976176926522</v>
      </c>
      <c s="386">
        <v>928.0719807105171</v>
      </c>
      <c s="386">
        <v>915.79972220488014</v>
      </c>
      <c s="386">
        <v>911.57777674692375</v>
      </c>
      <c s="386">
        <v>875.13134294414169</v>
      </c>
      <c s="386">
        <v>869.37706835066035</v>
      </c>
      <c s="386">
        <v>916.38921505842711</v>
      </c>
      <c s="386">
        <v>852.12370643004601</v>
      </c>
      <c s="401"/>
      <c s="401"/>
      <c r="EH31" s="365">
        <v>8388.5617951597269</v>
      </c>
      <c s="365">
        <v>6917.006242155594</v>
      </c>
      <c s="365">
        <v>8400.4981403961428</v>
      </c>
      <c s="365">
        <v>10922.039548962979</v>
      </c>
      <c s="400"/>
      <c s="382" t="s">
        <v>490</v>
      </c>
      <c s="379">
        <v>8388.5617951597269</v>
      </c>
      <c s="379">
        <v>6917.0062421555931</v>
      </c>
      <c s="379">
        <v>8400.4336861278098</v>
      </c>
      <c s="379">
        <v>10921.923836568392</v>
      </c>
      <c s="379">
        <v>10614.482447044311</v>
      </c>
      <c s="379">
        <v>10182.100375631846</v>
      </c>
      <c s="379">
        <v>9887.9284749158032</v>
      </c>
      <c s="379">
        <v>9781.278393780598</v>
      </c>
      <c s="379">
        <v>9842.1667189060518</v>
      </c>
      <c r="EX31" s="400">
        <f t="shared" si="44"/>
        <v>7.7594267739772418</v>
      </c>
      <c s="400">
        <f t="shared" si="45"/>
        <v>6.9663893039982039</v>
      </c>
      <c s="400">
        <f t="shared" si="46"/>
        <v>7.9125560809985851</v>
      </c>
      <c s="400">
        <f t="shared" si="47"/>
        <v>9.4587428441341483</v>
      </c>
      <c s="400">
        <f t="shared" si="48"/>
        <v>8.8239597878367757</v>
      </c>
      <c s="400">
        <f t="shared" si="49"/>
        <v>8.1732912578024521</v>
      </c>
      <c s="400">
        <f t="shared" si="50"/>
        <v>7.6772821804494447</v>
      </c>
      <c s="400">
        <f t="shared" si="51"/>
        <v>7.3458002519649011</v>
      </c>
      <c s="400">
        <f t="shared" si="52"/>
        <v>7.1494803005737424</v>
      </c>
      <c r="FH31" s="400"/>
      <c s="400">
        <f t="shared" si="53"/>
        <v>-0.7930374699790379</v>
      </c>
      <c s="400">
        <f t="shared" si="54"/>
        <v>0.94616677700038121</v>
      </c>
      <c s="400">
        <f t="shared" si="55"/>
        <v>1.5461867631355632</v>
      </c>
      <c s="400">
        <f t="shared" si="56"/>
        <v>-0.63478305629737264</v>
      </c>
      <c s="400">
        <f t="shared" si="57"/>
        <v>-0.65066853003432357</v>
      </c>
      <c s="400">
        <f t="shared" si="58"/>
        <v>-0.49600907735300748</v>
      </c>
    </row>
    <row r="32" spans="1:170" s="370" customFormat="1" ht="15">
      <c r="A32" s="382" t="s">
        <v>534</v>
      </c>
      <c s="382"/>
      <c s="391">
        <v>436.04000786</v>
      </c>
      <c s="386">
        <v>314.14145411000004</v>
      </c>
      <c s="386">
        <v>377.55803372000003</v>
      </c>
      <c s="386">
        <v>438.38543036999999</v>
      </c>
      <c s="386">
        <v>517.05505909999999</v>
      </c>
      <c s="386">
        <v>471.88324086</v>
      </c>
      <c s="386">
        <v>384.16854729000005</v>
      </c>
      <c s="386">
        <v>481.60710781</v>
      </c>
      <c s="386">
        <v>482.47884677999997</v>
      </c>
      <c s="386">
        <v>502.66963227970393</v>
      </c>
      <c s="386">
        <v>497.33999999999997</v>
      </c>
      <c s="386">
        <v>460</v>
      </c>
      <c s="386">
        <v>385.30096948569997</v>
      </c>
      <c s="386">
        <v>532.32877681599996</v>
      </c>
      <c s="386">
        <v>526.12890875549999</v>
      </c>
      <c s="386">
        <v>429.11437639420001</v>
      </c>
      <c s="386">
        <v>435.20640242730002</v>
      </c>
      <c s="386">
        <v>547.76253045349995</v>
      </c>
      <c s="386">
        <v>370.2032421335</v>
      </c>
      <c s="386">
        <v>560.95753777419998</v>
      </c>
      <c s="386">
        <v>505.56203160262902</v>
      </c>
      <c s="386">
        <v>556.34751163736507</v>
      </c>
      <c s="386">
        <v>477.65577731333099</v>
      </c>
      <c s="386">
        <v>469.38482710430003</v>
      </c>
      <c s="386">
        <v>574.52999999999997</v>
      </c>
      <c s="386">
        <v>424.19999999999999</v>
      </c>
      <c s="386">
        <v>375.97000000000003</v>
      </c>
      <c s="386">
        <v>759.60799999999995</v>
      </c>
      <c s="386">
        <v>444.524</v>
      </c>
      <c s="386">
        <v>536.97000000000003</v>
      </c>
      <c s="386">
        <v>534.50999999999999</v>
      </c>
      <c s="386">
        <v>436.29221667000002</v>
      </c>
      <c s="386">
        <v>518.80841944999997</v>
      </c>
      <c s="386">
        <v>543.04187922999995</v>
      </c>
      <c s="386">
        <v>444.58999999999997</v>
      </c>
      <c s="386">
        <v>649.33000000000004</v>
      </c>
      <c s="386">
        <v>330.78893319000002</v>
      </c>
      <c s="386">
        <v>355.26002927999997</v>
      </c>
      <c s="386">
        <v>303.81608180000001</v>
      </c>
      <c s="386">
        <v>322.08574862</v>
      </c>
      <c s="386">
        <v>372.26078969999998</v>
      </c>
      <c s="386">
        <v>372.05171577999999</v>
      </c>
      <c s="386">
        <v>394.19974999999999</v>
      </c>
      <c s="386">
        <v>292.37533708999996</v>
      </c>
      <c s="386">
        <v>358.25949800000001</v>
      </c>
      <c s="386">
        <v>315.60297955999999</v>
      </c>
      <c s="386">
        <v>314.87865216</v>
      </c>
      <c s="386">
        <v>298.73962639000001</v>
      </c>
      <c s="386">
        <v>226.37103673999999</v>
      </c>
      <c s="386">
        <v>437.15318075999994</v>
      </c>
      <c s="386">
        <v>224.85332938000002</v>
      </c>
      <c s="386">
        <v>197.82946648000001</v>
      </c>
      <c s="386">
        <v>156.50720532999998</v>
      </c>
      <c s="386">
        <v>195.45139906999998</v>
      </c>
      <c s="386">
        <v>110.06424593000001</v>
      </c>
      <c s="386">
        <v>204.35305542999996</v>
      </c>
      <c s="386">
        <v>219.54365858000003</v>
      </c>
      <c s="386">
        <v>221.24247122</v>
      </c>
      <c s="386">
        <v>261.21751230000001</v>
      </c>
      <c s="386">
        <v>229.55656442999998</v>
      </c>
      <c s="386">
        <v>199.26363371000002</v>
      </c>
      <c s="386">
        <v>177.36337415</v>
      </c>
      <c s="386">
        <v>287.67592550000001</v>
      </c>
      <c s="386">
        <v>298.10428167999999</v>
      </c>
      <c s="386">
        <v>257.58554071999998</v>
      </c>
      <c s="386">
        <v>247.49140204</v>
      </c>
      <c s="386">
        <v>187.70502598000004</v>
      </c>
      <c s="386">
        <v>305.36707016999998</v>
      </c>
      <c s="386">
        <v>235.14987337000002</v>
      </c>
      <c s="386">
        <v>220.34413722999997</v>
      </c>
      <c s="386">
        <v>279.74302853999995</v>
      </c>
      <c s="386">
        <v>296.33029844999999</v>
      </c>
      <c s="386">
        <v>297.02632020999994</v>
      </c>
      <c s="386">
        <v>288.36022114999997</v>
      </c>
      <c s="386">
        <v>279.40608118000006</v>
      </c>
      <c s="386">
        <v>331.90214456999996</v>
      </c>
      <c s="386">
        <v>312.99870339</v>
      </c>
      <c s="386">
        <v>238.97013509000001</v>
      </c>
      <c s="386">
        <v>353.16282654000003</v>
      </c>
      <c s="386">
        <v>500.43795374000001</v>
      </c>
      <c s="386">
        <v>333.40437370000001</v>
      </c>
      <c s="386">
        <v>351.95682991999996</v>
      </c>
      <c s="386">
        <v>306.75688512000005</v>
      </c>
      <c s="386">
        <v>416.36864903000003</v>
      </c>
      <c s="386">
        <v>505.89525739999999</v>
      </c>
      <c s="386">
        <v>344.90046427000004</v>
      </c>
      <c s="386">
        <v>339.1923481</v>
      </c>
      <c s="386">
        <v>275.85855005999997</v>
      </c>
      <c s="386">
        <v>412.19093857999997</v>
      </c>
      <c s="386">
        <v>339.77024239999997</v>
      </c>
      <c s="386">
        <v>464.40599242000002</v>
      </c>
      <c s="386">
        <v>354.84162131000005</v>
      </c>
      <c s="386">
        <v>366.93480273</v>
      </c>
      <c s="386">
        <v>391.27430940999994</v>
      </c>
      <c s="386">
        <v>392.51664699000003</v>
      </c>
      <c s="386">
        <v>285.13740255000005</v>
      </c>
      <c s="386">
        <v>476.69295521999999</v>
      </c>
      <c s="386">
        <v>272.95451202999999</v>
      </c>
      <c s="386">
        <v>264.69058583000003</v>
      </c>
      <c s="386">
        <v>374.56286939</v>
      </c>
      <c s="386">
        <v>304.79159718</v>
      </c>
      <c s="386">
        <v>261.55586900999998</v>
      </c>
      <c s="386">
        <v>165.98212997000002</v>
      </c>
      <c s="386">
        <v>91.79718213999999</v>
      </c>
      <c s="386">
        <v>101.58159299000002</v>
      </c>
      <c s="386">
        <v>259.59770334999996</v>
      </c>
      <c s="386">
        <v>207.52249794999997</v>
      </c>
      <c s="386">
        <v>404.69388719</v>
      </c>
      <c s="386">
        <v>385.71305339000008</v>
      </c>
      <c s="386">
        <v>302.31407806999994</v>
      </c>
      <c s="386">
        <v>366.43885327999999</v>
      </c>
      <c s="386">
        <v>377.89032003</v>
      </c>
      <c s="386">
        <v>253.23248788000006</v>
      </c>
      <c s="386">
        <v>320.92574182999999</v>
      </c>
      <c s="386">
        <v>512.0371055899999</v>
      </c>
      <c s="386">
        <v>495.74508110000005</v>
      </c>
      <c s="386">
        <v>352.05254938999991</v>
      </c>
      <c s="386">
        <v>340.93203809000005</v>
      </c>
      <c s="386">
        <v>373.49365516</v>
      </c>
      <c s="386">
        <v>431.54804972000005</v>
      </c>
      <c s="386">
        <v>471.14459958999993</v>
      </c>
      <c s="386">
        <v>478.2636405799999</v>
      </c>
      <c s="386">
        <v>647.13402488999998</v>
      </c>
      <c s="386">
        <v>749</v>
      </c>
      <c s="386">
        <v>574.87266145986962</v>
      </c>
      <c s="386">
        <v>570.57495200161304</v>
      </c>
      <c s="386">
        <v>539.17697196087397</v>
      </c>
      <c s="386">
        <v>532.80484123133397</v>
      </c>
      <c s="386">
        <v>501.95030195141499</v>
      </c>
      <c s="386">
        <v>501.23071761180995</v>
      </c>
      <c s="386">
        <v>498.92259489892672</v>
      </c>
      <c s="386">
        <v>488.56388289372569</v>
      </c>
      <c s="387"/>
      <c s="387"/>
      <c r="EH32" s="365">
        <v>4472.9185762200004</v>
      </c>
      <c s="365">
        <v>3186.42338225</v>
      </c>
      <c s="365">
        <v>4512.3230135299991</v>
      </c>
      <c s="365">
        <v>6553.6391890695677</v>
      </c>
      <c s="386"/>
      <c s="382" t="s">
        <v>534</v>
      </c>
      <c s="379">
        <v>4472.9185762200004</v>
      </c>
      <c s="379">
        <v>3186.42338225</v>
      </c>
      <c s="379">
        <v>4512.32301353</v>
      </c>
      <c s="379">
        <v>6553.6391894315329</v>
      </c>
      <c s="379">
        <v>6104</v>
      </c>
      <c s="379">
        <v>5588</v>
      </c>
      <c s="379">
        <v>5272</v>
      </c>
      <c s="379">
        <v>5117.2196313184686</v>
      </c>
      <c s="379">
        <v>5068.7553958866147</v>
      </c>
      <c r="EX32" s="386">
        <f t="shared" si="44"/>
        <v>4.1374534760139738</v>
      </c>
      <c s="386">
        <f t="shared" si="45"/>
        <v>3.2091724354434747</v>
      </c>
      <c s="386">
        <f t="shared" si="46"/>
        <v>4.2502578121766561</v>
      </c>
      <c s="386">
        <f t="shared" si="47"/>
        <v>5.6756656348877526</v>
      </c>
      <c s="386">
        <f t="shared" si="48"/>
        <v>5.0743360134298241</v>
      </c>
      <c s="386">
        <f t="shared" si="49"/>
        <v>4.4855530650537236</v>
      </c>
      <c s="386">
        <f t="shared" si="50"/>
        <v>4.0933378268266774</v>
      </c>
      <c s="386">
        <f t="shared" si="51"/>
        <v>3.8430634262491186</v>
      </c>
      <c s="386">
        <f t="shared" si="52"/>
        <v>3.6820110740154317</v>
      </c>
      <c r="FH32" s="386"/>
      <c s="386">
        <f t="shared" si="53"/>
        <v>-0.92828104057049909</v>
      </c>
      <c s="386">
        <f t="shared" si="54"/>
        <v>1.0410853767331814</v>
      </c>
      <c s="386">
        <f t="shared" si="55"/>
        <v>1.4254078227110965</v>
      </c>
      <c s="386">
        <f t="shared" si="56"/>
        <v>-0.60132962145792845</v>
      </c>
      <c s="386">
        <f t="shared" si="57"/>
        <v>-0.58878294837610046</v>
      </c>
      <c s="386">
        <f t="shared" si="58"/>
        <v>-0.39221523822704629</v>
      </c>
    </row>
    <row r="33" spans="1:170" s="370" customFormat="1" ht="15">
      <c r="A33" s="398" t="s">
        <v>533</v>
      </c>
      <c s="398"/>
      <c s="391">
        <v>157.495</v>
      </c>
      <c s="386">
        <v>143.93299999999999</v>
      </c>
      <c s="386">
        <v>158.77799999999999</v>
      </c>
      <c s="386">
        <v>147.88400000000001</v>
      </c>
      <c s="386">
        <v>156.03300000000002</v>
      </c>
      <c s="386">
        <v>147.643</v>
      </c>
      <c s="386">
        <v>151.22399999999999</v>
      </c>
      <c s="386">
        <v>150.09200000000001</v>
      </c>
      <c s="386">
        <v>141.92400000000001</v>
      </c>
      <c s="386">
        <v>146.12700000000001</v>
      </c>
      <c s="386">
        <v>135.98798500000001</v>
      </c>
      <c s="386">
        <v>151.07723666000001</v>
      </c>
      <c s="386">
        <v>144.69764871097703</v>
      </c>
      <c s="386">
        <v>128.658529118519</v>
      </c>
      <c s="386">
        <v>139.27787737574397</v>
      </c>
      <c s="386">
        <v>143.20468621344799</v>
      </c>
      <c s="386">
        <v>144.57890785728</v>
      </c>
      <c s="386">
        <v>142.03578690195999</v>
      </c>
      <c s="386">
        <v>144.2820445942198</v>
      </c>
      <c s="386">
        <v>141.17159273076041</v>
      </c>
      <c s="386">
        <v>134.21715110579723</v>
      </c>
      <c s="386">
        <v>139.66621670152603</v>
      </c>
      <c s="386">
        <v>134.55291962589601</v>
      </c>
      <c s="386">
        <v>137.76175086604201</v>
      </c>
      <c s="386">
        <v>137.53946919828297</v>
      </c>
      <c s="386">
        <v>124.41833687703799</v>
      </c>
      <c s="386">
        <v>136.10074981790001</v>
      </c>
      <c s="386">
        <v>131.00618552</v>
      </c>
      <c s="386">
        <v>136.96135831999999</v>
      </c>
      <c s="386">
        <v>132.04531474999999</v>
      </c>
      <c s="386">
        <v>135.48359463</v>
      </c>
      <c s="386">
        <v>136.756146</v>
      </c>
      <c s="386">
        <v>130.27065664</v>
      </c>
      <c s="386">
        <v>133.91199999999998</v>
      </c>
      <c s="386">
        <v>135.446</v>
      </c>
      <c s="386">
        <v>123.19500000000001</v>
      </c>
      <c s="386">
        <v>125.02200000000001</v>
      </c>
      <c s="386">
        <v>115.32100000000001</v>
      </c>
      <c s="386">
        <v>128.44300000000001</v>
      </c>
      <c s="386">
        <v>122.375</v>
      </c>
      <c s="386">
        <v>121.682</v>
      </c>
      <c s="386">
        <v>118.74199999999999</v>
      </c>
      <c s="386">
        <v>120.425</v>
      </c>
      <c s="386">
        <v>120.473</v>
      </c>
      <c s="386">
        <v>115.88399999999999</v>
      </c>
      <c s="386">
        <v>118.413</v>
      </c>
      <c s="386">
        <v>116.188</v>
      </c>
      <c s="386">
        <v>123.107</v>
      </c>
      <c s="386">
        <v>123.63499999999999</v>
      </c>
      <c s="386">
        <v>113.41606737000001</v>
      </c>
      <c s="386">
        <v>119.98644191</v>
      </c>
      <c s="386">
        <v>118.16</v>
      </c>
      <c s="386">
        <v>124.443</v>
      </c>
      <c s="386">
        <v>121.73599999999999</v>
      </c>
      <c s="386">
        <v>125.74600000000001</v>
      </c>
      <c s="386">
        <v>125.117</v>
      </c>
      <c s="386">
        <v>120.72943261</v>
      </c>
      <c s="386">
        <v>120.08823178999999</v>
      </c>
      <c s="386">
        <v>115.733</v>
      </c>
      <c s="386">
        <v>122.63000000000001</v>
      </c>
      <c s="386">
        <v>111.65679468468801</v>
      </c>
      <c s="386">
        <v>105.03898431707999</v>
      </c>
      <c s="386">
        <v>116.38355998828</v>
      </c>
      <c s="386">
        <v>113.82952472596</v>
      </c>
      <c s="386">
        <v>117.906726784</v>
      </c>
      <c s="386">
        <v>117.5826353276</v>
      </c>
      <c s="386">
        <v>122.70627451</v>
      </c>
      <c s="386">
        <v>111.1922859</v>
      </c>
      <c s="386">
        <v>110.46503143</v>
      </c>
      <c s="386">
        <v>117.12959273</v>
      </c>
      <c s="386">
        <v>119.00588911</v>
      </c>
      <c s="386">
        <v>122.52139674</v>
      </c>
      <c s="386">
        <v>130.47367828421054</v>
      </c>
      <c s="386">
        <v>118.57303639947369</v>
      </c>
      <c s="386">
        <v>126.30304591526316</v>
      </c>
      <c s="386">
        <v>123.599243132105</v>
      </c>
      <c s="386">
        <v>129.9602273294737</v>
      </c>
      <c s="386">
        <v>127.37965733947368</v>
      </c>
      <c s="386">
        <v>129.87877469842107</v>
      </c>
      <c s="386">
        <v>130.54352232789478</v>
      </c>
      <c s="386">
        <v>124.96694834947371</v>
      </c>
      <c s="386">
        <v>127.59094718947368</v>
      </c>
      <c s="386">
        <v>116.72382390157894</v>
      </c>
      <c s="386">
        <v>118.33427925631578</v>
      </c>
      <c s="386">
        <v>121.73562132684211</v>
      </c>
      <c s="386">
        <v>111.9452326631579</v>
      </c>
      <c s="386">
        <v>120.61637567789475</v>
      </c>
      <c s="386">
        <v>115.53191331105263</v>
      </c>
      <c s="386">
        <v>121.52044930210526</v>
      </c>
      <c s="386">
        <v>118.06972571315789</v>
      </c>
      <c s="386">
        <v>121.01880383894738</v>
      </c>
      <c s="386">
        <v>118.59955916000001</v>
      </c>
      <c s="386">
        <v>117.25420024368422</v>
      </c>
      <c s="386">
        <v>100.82850320473683</v>
      </c>
      <c s="386">
        <v>117.3823676731579</v>
      </c>
      <c s="386">
        <v>122.23351717052631</v>
      </c>
      <c s="386">
        <v>120.75626469842106</v>
      </c>
      <c s="386">
        <v>112.49721997368421</v>
      </c>
      <c s="386">
        <v>126.0267862657895</v>
      </c>
      <c s="386">
        <v>45.751452991052638</v>
      </c>
      <c s="386">
        <v>85.395705813684216</v>
      </c>
      <c s="386">
        <v>100.90829073789475</v>
      </c>
      <c s="386">
        <v>109.2744707331579</v>
      </c>
      <c s="386">
        <v>107.58584867421052</v>
      </c>
      <c s="386">
        <v>104.60360012368422</v>
      </c>
      <c s="386">
        <v>106.62304313315788</v>
      </c>
      <c s="386">
        <v>105.50812073596491</v>
      </c>
      <c s="386">
        <v>107.51787831774854</v>
      </c>
      <c s="386">
        <v>106.52887825473684</v>
      </c>
      <c s="386">
        <v>98.426105784736848</v>
      </c>
      <c s="386">
        <v>110.74935517210527</v>
      </c>
      <c s="386">
        <v>108.05043668315791</v>
      </c>
      <c s="386">
        <v>110.26721876526317</v>
      </c>
      <c s="386">
        <v>106.74690570421053</v>
      </c>
      <c s="386">
        <v>112.44268266789473</v>
      </c>
      <c s="386">
        <v>109.48574863307017</v>
      </c>
      <c s="386">
        <v>105.80197655947369</v>
      </c>
      <c s="386">
        <v>109.25926615842107</v>
      </c>
      <c s="386">
        <v>106.85794987421053</v>
      </c>
      <c s="386">
        <v>50.91954848289474</v>
      </c>
      <c s="386">
        <v>120.39</v>
      </c>
      <c s="386">
        <v>117.406400241002</v>
      </c>
      <c s="386">
        <v>129.03816245853366</v>
      </c>
      <c s="386">
        <v>126.45972353732367</v>
      </c>
      <c s="386">
        <v>128.58174240223468</v>
      </c>
      <c s="386">
        <v>125.21529924713165</v>
      </c>
      <c s="386">
        <v>130.55007014975499</v>
      </c>
      <c s="386">
        <v>136.03799269164821</v>
      </c>
      <c s="386">
        <v>130.42797470113135</v>
      </c>
      <c s="386">
        <v>123.65608754240493</v>
      </c>
      <c s="386">
        <v>123.43232189771786</v>
      </c>
      <c s="386">
        <v>112.0050097130714</v>
      </c>
      <c s="387"/>
      <c s="387"/>
      <c r="EH33" s="365">
        <v>1406.7362692852632</v>
      </c>
      <c s="365">
        <v>1232.4486821984506</v>
      </c>
      <c s="365">
        <v>1235.5360727401755</v>
      </c>
      <c s="365">
        <v>1503.2007845819544</v>
      </c>
      <c s="386"/>
      <c s="398" t="s">
        <v>533</v>
      </c>
      <c s="379">
        <v>1406.736269285263</v>
      </c>
      <c s="379">
        <v>1232.4486821984503</v>
      </c>
      <c s="379">
        <v>1235.4716184718422</v>
      </c>
      <c s="379">
        <v>1503.2007298770184</v>
      </c>
      <c s="379">
        <v>1498.7666717499174</v>
      </c>
      <c s="379">
        <v>1579.1693161068772</v>
      </c>
      <c s="379">
        <v>1434.0559215495839</v>
      </c>
      <c s="379">
        <v>1434.0559215495839</v>
      </c>
      <c s="379">
        <v>1434.0559215495839</v>
      </c>
      <c r="EX33" s="386">
        <f t="shared" si="44"/>
        <v>1.3012322419935261</v>
      </c>
      <c s="386">
        <f t="shared" si="45"/>
        <v>1.2412475884535765</v>
      </c>
      <c s="386">
        <f t="shared" si="46"/>
        <v>1.1637183070421544</v>
      </c>
      <c s="386">
        <f t="shared" si="47"/>
        <v>1.3018209392209801</v>
      </c>
      <c s="386">
        <f t="shared" si="48"/>
        <v>1.2459445770296464</v>
      </c>
      <c s="386">
        <f t="shared" si="49"/>
        <v>1.267617710469219</v>
      </c>
      <c s="386">
        <f t="shared" si="50"/>
        <v>1.1134437309301406</v>
      </c>
      <c s="386">
        <f t="shared" si="51"/>
        <v>1.0769848199545053</v>
      </c>
      <c s="386">
        <f t="shared" si="52"/>
        <v>1.0417172207970338</v>
      </c>
      <c r="FH33" s="386"/>
      <c s="386">
        <f t="shared" si="53"/>
        <v>-0.059984653539949528</v>
      </c>
      <c s="386">
        <f t="shared" si="54"/>
        <v>-0.077529281411422124</v>
      </c>
      <c s="386">
        <f t="shared" si="55"/>
        <v>0.13810263217882568</v>
      </c>
      <c s="386">
        <f t="shared" si="56"/>
        <v>-0.055876362191333628</v>
      </c>
      <c s="386">
        <f t="shared" si="57"/>
        <v>0.021673133439572556</v>
      </c>
      <c s="386">
        <f t="shared" si="58"/>
        <v>-0.15417397953907841</v>
      </c>
    </row>
    <row r="34" spans="1:170" s="370" customFormat="1" ht="15">
      <c r="A34" s="399" t="s">
        <v>532</v>
      </c>
      <c s="397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53.347477500000004</v>
      </c>
      <c s="386">
        <v>50.365327500000006</v>
      </c>
      <c s="386">
        <v>52.888007500000001</v>
      </c>
      <c s="386">
        <v>52.427647499999999</v>
      </c>
      <c s="386">
        <v>51.646000000000001</v>
      </c>
      <c s="386">
        <v>53.200845000000001</v>
      </c>
      <c s="386">
        <v>53.8052475</v>
      </c>
      <c s="386">
        <v>53.079370000000004</v>
      </c>
      <c s="386">
        <v>52.759517500000001</v>
      </c>
      <c s="386">
        <v>52.295000999999999</v>
      </c>
      <c s="386">
        <v>52.350369499999999</v>
      </c>
      <c s="386">
        <v>52.611443000000001</v>
      </c>
      <c s="386">
        <v>49.958804999999998</v>
      </c>
      <c s="386">
        <v>49.596830529999998</v>
      </c>
      <c s="386">
        <v>53.604777780000006</v>
      </c>
      <c s="386">
        <v>51.354404649999999</v>
      </c>
      <c s="386">
        <v>49.795859460000003</v>
      </c>
      <c s="386">
        <v>53.384</v>
      </c>
      <c s="386">
        <v>48.842167000000003</v>
      </c>
      <c s="386">
        <v>49.869658540000003</v>
      </c>
      <c s="386">
        <v>47.907527680000001</v>
      </c>
      <c s="386">
        <v>51.558009300000002</v>
      </c>
      <c s="386">
        <v>49.252297740000003</v>
      </c>
      <c s="386">
        <v>49.558999999999997</v>
      </c>
      <c s="386">
        <v>47.350363699999988</v>
      </c>
      <c s="386">
        <v>48.301423180000008</v>
      </c>
      <c s="386">
        <v>48.521007789999992</v>
      </c>
      <c s="386">
        <v>48.392806890000017</v>
      </c>
      <c s="386">
        <v>48.969324669999999</v>
      </c>
      <c s="386">
        <v>48.814340629999997</v>
      </c>
      <c s="386">
        <v>49.001189339999996</v>
      </c>
      <c s="386">
        <v>48.579251999999997</v>
      </c>
      <c s="386">
        <v>47.750054000000006</v>
      </c>
      <c s="386">
        <v>48.607080250000003</v>
      </c>
      <c s="386">
        <v>48.834822959999997</v>
      </c>
      <c s="386">
        <v>48.836749599999997</v>
      </c>
      <c s="386">
        <v>49.091029020000001</v>
      </c>
      <c s="386">
        <v>47.570838100000003</v>
      </c>
      <c s="386">
        <v>47.32517150999999</v>
      </c>
      <c s="386">
        <v>47.594318760000021</v>
      </c>
      <c s="386">
        <v>47.698712699999987</v>
      </c>
      <c s="386">
        <v>47.501440299999985</v>
      </c>
      <c s="386">
        <v>44.838335240000006</v>
      </c>
      <c s="386">
        <v>47.92734120000005</v>
      </c>
      <c s="386">
        <v>47.219348319999931</v>
      </c>
      <c s="386">
        <v>47.524428790000023</v>
      </c>
      <c s="386">
        <v>47.830016459999982</v>
      </c>
      <c s="386">
        <v>46.912204809999999</v>
      </c>
      <c s="386">
        <v>52.315230640000003</v>
      </c>
      <c s="386">
        <v>56.640631540000008</v>
      </c>
      <c s="386">
        <v>66.363</v>
      </c>
      <c s="386">
        <v>66.833252470000005</v>
      </c>
      <c s="386">
        <v>54.679367760000019</v>
      </c>
      <c s="386">
        <v>52.881356300000007</v>
      </c>
      <c s="386">
        <v>70.446271149999987</v>
      </c>
      <c s="386">
        <v>75.979252410000001</v>
      </c>
      <c s="386">
        <v>69.135843390000005</v>
      </c>
      <c s="386">
        <v>72.556321949999997</v>
      </c>
      <c s="386">
        <v>72.113248210000052</v>
      </c>
      <c s="386">
        <v>71.25</v>
      </c>
      <c s="386">
        <v>69.856848420000006</v>
      </c>
      <c s="386">
        <v>71.263743900000009</v>
      </c>
      <c s="386">
        <v>73.534064409999999</v>
      </c>
      <c s="386">
        <v>86.532529520000011</v>
      </c>
      <c s="386">
        <v>84.019684780000006</v>
      </c>
      <c s="386">
        <v>84.385436609999999</v>
      </c>
      <c s="386">
        <v>81.872187789999984</v>
      </c>
      <c s="386">
        <v>76.763600920000002</v>
      </c>
      <c s="386">
        <v>66.653572759999989</v>
      </c>
      <c s="386">
        <v>64.799999999999997</v>
      </c>
      <c s="386">
        <v>65.050000000000011</v>
      </c>
      <c s="386">
        <v>0</v>
      </c>
      <c s="386">
        <v>88.184609599999973</v>
      </c>
      <c s="386">
        <v>92.434623699999975</v>
      </c>
      <c s="386">
        <v>103.90429035999999</v>
      </c>
      <c s="386">
        <v>102.78647634000006</v>
      </c>
      <c s="386">
        <v>98.290700000000015</v>
      </c>
      <c s="386">
        <v>0.15020000000004075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99.811720140000006</v>
      </c>
      <c s="386">
        <v>101.26051292999999</v>
      </c>
      <c s="386">
        <v>102.60112823</v>
      </c>
      <c s="386">
        <v>100.33726804</v>
      </c>
      <c s="386">
        <v>110.38119458639487</v>
      </c>
      <c s="386">
        <v>113.59401153766886</v>
      </c>
      <c s="386">
        <v>120.52890886351609</v>
      </c>
      <c s="386">
        <v>118.83990853742651</v>
      </c>
      <c s="386">
        <v>122.9827603105723</v>
      </c>
      <c s="386">
        <v>122.51177485357903</v>
      </c>
      <c s="386">
        <v>122.11095594292595</v>
      </c>
      <c s="386">
        <v>122.03933164093687</v>
      </c>
      <c s="387"/>
      <c s="387"/>
      <c r="EH34" s="365">
        <v>781.19377582000004</v>
      </c>
      <c s="365">
        <v>1065.5716691099999</v>
      </c>
      <c s="365">
        <v>1241.9409000000001</v>
      </c>
      <c s="365">
        <v>1356.9994756130204</v>
      </c>
      <c s="386"/>
      <c s="399" t="s">
        <v>532</v>
      </c>
      <c s="379">
        <v>781.19377582000004</v>
      </c>
      <c s="379">
        <v>1065.5716691099999</v>
      </c>
      <c s="379">
        <v>1241.9409000000001</v>
      </c>
      <c s="379">
        <v>1357.0839172598417</v>
      </c>
      <c s="379">
        <v>1443.7157752943933</v>
      </c>
      <c s="379">
        <v>1504.9310595249694</v>
      </c>
      <c s="379">
        <v>1555.8725533662196</v>
      </c>
      <c s="379">
        <v>1608.5431368894017</v>
      </c>
      <c s="379">
        <v>1663.0007703495769</v>
      </c>
      <c r="EX34" s="393">
        <f t="shared" si="44"/>
        <v>0.72260490508154673</v>
      </c>
      <c s="393">
        <f t="shared" si="45"/>
        <v>1.0731791787451213</v>
      </c>
      <c s="393">
        <f t="shared" si="46"/>
        <v>1.169811867780554</v>
      </c>
      <c s="393">
        <f t="shared" si="47"/>
        <v>1.1752790060935052</v>
      </c>
      <c s="393">
        <f t="shared" si="48"/>
        <v>1.2001800379641383</v>
      </c>
      <c s="393">
        <f t="shared" si="49"/>
        <v>1.2080257921880413</v>
      </c>
      <c s="393">
        <f t="shared" si="50"/>
        <v>1.2080257921880413</v>
      </c>
      <c s="393">
        <f t="shared" si="51"/>
        <v>1.2080257921880413</v>
      </c>
      <c s="393">
        <f t="shared" si="52"/>
        <v>1.2080257921880411</v>
      </c>
      <c r="FH34" s="393"/>
      <c s="393">
        <f t="shared" si="53"/>
        <v>0.35057427366357452</v>
      </c>
      <c s="393">
        <f t="shared" si="54"/>
        <v>0.096632689035432762</v>
      </c>
      <c s="393">
        <f t="shared" si="55"/>
        <v>0.005467138312951203</v>
      </c>
      <c s="393">
        <f t="shared" si="56"/>
        <v>0.024901031870633084</v>
      </c>
      <c s="393">
        <f t="shared" si="57"/>
        <v>0.0078457542239029898</v>
      </c>
      <c s="393">
        <f t="shared" si="58"/>
        <v>0</v>
      </c>
    </row>
    <row r="35" spans="1:170" s="370" customFormat="1" ht="15">
      <c r="A35" s="398" t="s">
        <v>490</v>
      </c>
      <c s="398"/>
      <c s="391">
        <v>73.849359676666694</v>
      </c>
      <c s="386">
        <v>80.383501096666663</v>
      </c>
      <c s="386">
        <v>150.58117026666667</v>
      </c>
      <c s="386">
        <v>92.290045826666642</v>
      </c>
      <c s="386">
        <v>80.463445966666654</v>
      </c>
      <c s="386">
        <v>75.686772396666626</v>
      </c>
      <c s="386">
        <v>93.209010326666672</v>
      </c>
      <c s="386">
        <v>89.662032656666668</v>
      </c>
      <c s="386">
        <v>77.918414296666668</v>
      </c>
      <c s="386">
        <v>105.17633017666664</v>
      </c>
      <c s="386">
        <v>93.315106616666654</v>
      </c>
      <c s="386">
        <v>94.152608366666669</v>
      </c>
      <c s="386">
        <v>144.00526558666672</v>
      </c>
      <c s="386">
        <v>158.24045263666667</v>
      </c>
      <c s="386">
        <v>145.31390316666665</v>
      </c>
      <c s="386">
        <v>183.50946456666668</v>
      </c>
      <c s="386">
        <v>151.24368503666662</v>
      </c>
      <c s="386">
        <v>131.88605230666667</v>
      </c>
      <c s="386">
        <v>156.07918841666671</v>
      </c>
      <c s="386">
        <v>170.27342420666676</v>
      </c>
      <c s="386">
        <v>153.73712530666666</v>
      </c>
      <c s="386">
        <v>185.92856261666654</v>
      </c>
      <c s="386">
        <v>165.47391320666668</v>
      </c>
      <c s="386">
        <v>170.9352810266667</v>
      </c>
      <c s="386">
        <v>167.5422791</v>
      </c>
      <c s="386">
        <v>90.226570329999987</v>
      </c>
      <c s="386">
        <v>121.88690683000003</v>
      </c>
      <c s="386">
        <v>107.40507773999997</v>
      </c>
      <c s="386">
        <v>80.072329379999928</v>
      </c>
      <c s="386">
        <v>99.067853260000064</v>
      </c>
      <c s="386">
        <v>85.865844550000062</v>
      </c>
      <c s="386">
        <v>75.219689129999992</v>
      </c>
      <c s="386">
        <v>71.951229339999827</v>
      </c>
      <c s="386">
        <v>105.30348982000012</v>
      </c>
      <c s="386">
        <v>84.575418700000029</v>
      </c>
      <c s="386">
        <v>89.495100870000016</v>
      </c>
      <c s="386">
        <v>27.927828783333322</v>
      </c>
      <c s="386">
        <v>55.030668743333337</v>
      </c>
      <c s="386">
        <v>85.757091973333331</v>
      </c>
      <c s="386">
        <v>60.98855892333335</v>
      </c>
      <c s="386">
        <v>69.787284143333267</v>
      </c>
      <c s="386">
        <v>70.589373293333352</v>
      </c>
      <c s="386">
        <v>76.822205973333297</v>
      </c>
      <c s="386">
        <v>65.904352513333293</v>
      </c>
      <c s="386">
        <v>66.040625173333396</v>
      </c>
      <c s="386">
        <v>68.460525153333279</v>
      </c>
      <c s="386">
        <v>53.68670172333325</v>
      </c>
      <c s="386">
        <v>72.79209371333333</v>
      </c>
      <c s="386">
        <v>73.195388116666678</v>
      </c>
      <c s="386">
        <v>115.59627107666668</v>
      </c>
      <c s="386">
        <v>102.29613730666662</v>
      </c>
      <c s="386">
        <v>103.19287706666668</v>
      </c>
      <c s="386">
        <v>87.476463326666632</v>
      </c>
      <c s="386">
        <v>82.557140546666702</v>
      </c>
      <c s="386">
        <v>80.840874996666557</v>
      </c>
      <c s="386">
        <v>109.1200309466669</v>
      </c>
      <c s="386">
        <v>91.364642366666587</v>
      </c>
      <c s="386">
        <v>95.653746696666758</v>
      </c>
      <c s="386">
        <v>91.736766216666538</v>
      </c>
      <c s="386">
        <v>135.21698070666659</v>
      </c>
      <c s="386">
        <v>84.362366386666679</v>
      </c>
      <c s="386">
        <v>99.125120566666681</v>
      </c>
      <c s="386">
        <v>148.82488310666662</v>
      </c>
      <c s="386">
        <v>113.09153019666668</v>
      </c>
      <c s="386">
        <v>136.38044975666671</v>
      </c>
      <c s="386">
        <v>110.40026456666661</v>
      </c>
      <c s="386">
        <v>106.83719631666671</v>
      </c>
      <c s="386">
        <v>108.78051961666661</v>
      </c>
      <c s="386">
        <v>105.66814528666691</v>
      </c>
      <c s="386">
        <v>117.04767042666654</v>
      </c>
      <c s="386">
        <v>128.82764996666668</v>
      </c>
      <c s="386">
        <v>175.35843716666682</v>
      </c>
      <c s="386">
        <v>92.24574503333335</v>
      </c>
      <c s="386">
        <v>107.45656791333334</v>
      </c>
      <c s="386">
        <v>144.8629695933333</v>
      </c>
      <c s="386">
        <v>120.97146302333333</v>
      </c>
      <c s="386">
        <v>125.06644185333334</v>
      </c>
      <c s="386">
        <v>92.973299193333304</v>
      </c>
      <c s="386">
        <v>91.928002363333349</v>
      </c>
      <c s="386">
        <v>133.55182089333334</v>
      </c>
      <c s="386">
        <v>104.84368698333338</v>
      </c>
      <c s="386">
        <v>125.15726788333322</v>
      </c>
      <c s="386">
        <v>125.67884849333336</v>
      </c>
      <c s="386">
        <v>208.8762208233332</v>
      </c>
      <c s="386">
        <v>31.390404500310702</v>
      </c>
      <c s="386">
        <v>117.07487170764378</v>
      </c>
      <c s="386">
        <v>128.3921023876438</v>
      </c>
      <c s="386">
        <v>273.6902889376438</v>
      </c>
      <c s="386">
        <v>229.40903894764367</v>
      </c>
      <c s="386">
        <v>121.94211163364376</v>
      </c>
      <c s="386">
        <v>148.61819767364398</v>
      </c>
      <c s="386">
        <v>105.42866539364361</v>
      </c>
      <c s="386">
        <v>149.37198107186663</v>
      </c>
      <c s="386">
        <v>60.750797223643971</v>
      </c>
      <c s="386">
        <v>132.55375403061998</v>
      </c>
      <c s="386">
        <v>229.0909603265153</v>
      </c>
      <c s="386">
        <v>27.581063049999983</v>
      </c>
      <c s="386">
        <v>97.393704160000027</v>
      </c>
      <c s="386">
        <v>200.71459456000008</v>
      </c>
      <c s="386">
        <v>100.47684965999998</v>
      </c>
      <c s="386">
        <v>101.25065856000012</v>
      </c>
      <c s="386">
        <v>117.96767735000026</v>
      </c>
      <c s="386">
        <v>75.626664270000006</v>
      </c>
      <c s="386">
        <v>88.546161397142825</v>
      </c>
      <c s="386">
        <v>36.914767700000084</v>
      </c>
      <c s="386">
        <v>145.85468185199989</v>
      </c>
      <c s="386">
        <v>103.77843641800013</v>
      </c>
      <c s="386">
        <v>336.45724961999997</v>
      </c>
      <c s="386">
        <v>119.72489862999997</v>
      </c>
      <c s="386">
        <v>64.849317630000058</v>
      </c>
      <c s="386">
        <v>106.09382209999997</v>
      </c>
      <c s="386">
        <v>57.752698430000152</v>
      </c>
      <c s="386">
        <v>109.37219119999997</v>
      </c>
      <c s="386">
        <v>239.81179598000216</v>
      </c>
      <c s="386">
        <v>86.398437429997074</v>
      </c>
      <c s="386">
        <v>111.1751092899999</v>
      </c>
      <c s="386">
        <v>89.857231090000212</v>
      </c>
      <c s="386">
        <v>98.271525400000797</v>
      </c>
      <c s="386">
        <v>162.41515021999982</v>
      </c>
      <c s="386">
        <v>164.97597672596805</v>
      </c>
      <c s="386">
        <v>101.32691758581575</v>
      </c>
      <c s="386">
        <v>79.522405205532095</v>
      </c>
      <c s="386">
        <v>115.67214162574419</v>
      </c>
      <c s="386">
        <v>134.47032969416682</v>
      </c>
      <c s="386">
        <v>165.8941633207661</v>
      </c>
      <c s="386">
        <v>118.68771792410359</v>
      </c>
      <c s="386">
        <v>125.54377123073505</v>
      </c>
      <c s="386">
        <v>123.89503428651506</v>
      </c>
      <c s="386">
        <v>119.77030598102306</v>
      </c>
      <c s="386">
        <v>121.9784883428664</v>
      </c>
      <c s="386">
        <v>171.9233423188565</v>
      </c>
      <c s="386">
        <v>129.51548218231198</v>
      </c>
      <c s="387"/>
      <c s="387"/>
      <c r="EH35" s="365">
        <v>1727.7131738344629</v>
      </c>
      <c s="365">
        <v>1432.5625085971433</v>
      </c>
      <c s="365">
        <v>1410.6981541259679</v>
      </c>
      <c s="365">
        <v>1508.200099698437</v>
      </c>
      <c s="386"/>
      <c s="398" t="s">
        <v>490</v>
      </c>
      <c s="379">
        <v>1727.7131738344629</v>
      </c>
      <c s="379">
        <v>1432.5625085971433</v>
      </c>
      <c s="379">
        <v>1410.6981541259679</v>
      </c>
      <c s="379">
        <v>1508</v>
      </c>
      <c s="379">
        <v>1568</v>
      </c>
      <c s="379">
        <v>1510</v>
      </c>
      <c s="379">
        <v>1626</v>
      </c>
      <c s="379">
        <v>1621.4597040231438</v>
      </c>
      <c s="379">
        <v>1676.3546311202763</v>
      </c>
      <c r="EX35" s="386">
        <f t="shared" si="44"/>
        <v>1.5981361508881944</v>
      </c>
      <c s="386">
        <f t="shared" si="45"/>
        <v>1.442790101356032</v>
      </c>
      <c s="386">
        <f t="shared" si="46"/>
        <v>1.3287680939992219</v>
      </c>
      <c s="386">
        <f t="shared" si="47"/>
        <v>1.3059772639319096</v>
      </c>
      <c s="386">
        <f t="shared" si="48"/>
        <v>1.3034991594131657</v>
      </c>
      <c s="386">
        <f t="shared" si="49"/>
        <v>1.212094690091468</v>
      </c>
      <c s="386">
        <f t="shared" si="50"/>
        <v>1.2624748305045859</v>
      </c>
      <c s="386">
        <f t="shared" si="51"/>
        <v>1.2177262135732352</v>
      </c>
      <c s="386">
        <f t="shared" si="52"/>
        <v>1.217726213573235</v>
      </c>
      <c r="FH35" s="386"/>
      <c s="386">
        <f t="shared" si="53"/>
        <v>-0.15534604953216236</v>
      </c>
      <c s="386">
        <f t="shared" si="54"/>
        <v>-0.11402200735681012</v>
      </c>
      <c s="386">
        <f t="shared" si="55"/>
        <v>-0.022790830067312307</v>
      </c>
      <c s="386">
        <f t="shared" si="56"/>
        <v>-0.0024781045187438622</v>
      </c>
      <c s="386">
        <f t="shared" si="57"/>
        <v>-0.091404469321697768</v>
      </c>
      <c s="386">
        <f t="shared" si="58"/>
        <v>0.050380140413117891</v>
      </c>
    </row>
    <row r="36" spans="1:170" s="370" customFormat="1" ht="15">
      <c r="A36" s="397" t="s">
        <v>531</v>
      </c>
      <c s="397"/>
      <c s="391">
        <v>3.0722091499999999</v>
      </c>
      <c s="386">
        <v>3.3016481200000003</v>
      </c>
      <c s="386">
        <v>3.6000237300000002</v>
      </c>
      <c s="386">
        <v>6.2373359999999991</v>
      </c>
      <c s="386">
        <v>3.4085530000000013</v>
      </c>
      <c s="386">
        <v>1.2334780000000016</v>
      </c>
      <c s="386">
        <v>6.2356829999999981</v>
      </c>
      <c s="386">
        <v>3.4872010000000024</v>
      </c>
      <c s="386">
        <v>3.4664819999999974</v>
      </c>
      <c s="386">
        <v>3.4599190000000011</v>
      </c>
      <c s="386">
        <v>3.4616379999999971</v>
      </c>
      <c s="386">
        <v>0</v>
      </c>
      <c s="386">
        <v>3.6025209999999999</v>
      </c>
      <c s="386">
        <v>4.3454899999999999</v>
      </c>
      <c s="386">
        <v>3.6675749999999998</v>
      </c>
      <c s="386">
        <v>3.618144</v>
      </c>
      <c s="386">
        <v>0.68746399999999996</v>
      </c>
      <c s="386">
        <v>6.5568679999999997</v>
      </c>
      <c s="386">
        <v>3.6099000000000001</v>
      </c>
      <c s="386">
        <v>3.6877143999999999</v>
      </c>
      <c s="386">
        <v>0.7002159</v>
      </c>
      <c s="386">
        <v>0</v>
      </c>
      <c s="386">
        <v>3.396763</v>
      </c>
      <c s="386">
        <v>3.9370120000000002</v>
      </c>
      <c s="386">
        <v>3.5647310000000001</v>
      </c>
      <c s="386">
        <v>3.628145</v>
      </c>
      <c s="386">
        <v>10.592269999999999</v>
      </c>
      <c s="386">
        <v>3.6730239999999998</v>
      </c>
      <c s="386">
        <v>3.660406</v>
      </c>
      <c s="386">
        <v>3.6564749999999999</v>
      </c>
      <c s="386">
        <v>3.652933</v>
      </c>
      <c s="386">
        <v>3.7376710000000002</v>
      </c>
      <c s="386">
        <v>3.8143299000000002</v>
      </c>
      <c s="386">
        <v>3.6478869999999999</v>
      </c>
      <c s="386">
        <v>0.61639900000000003</v>
      </c>
      <c s="386">
        <v>6.8088376999999998</v>
      </c>
      <c s="386">
        <v>3.5504079699999997</v>
      </c>
      <c s="386">
        <v>3.5450677799999997</v>
      </c>
      <c s="386">
        <v>3.536471660000001</v>
      </c>
      <c s="386">
        <v>3.7239815599999999</v>
      </c>
      <c s="386">
        <v>3.717156199999998</v>
      </c>
      <c s="386">
        <v>3.6397574000000006</v>
      </c>
      <c s="386">
        <v>3.6974821400000017</v>
      </c>
      <c s="386">
        <v>3.6402432699999991</v>
      </c>
      <c s="386">
        <v>3.604433359999998</v>
      </c>
      <c s="386">
        <v>3.5835544400000003</v>
      </c>
      <c s="386">
        <v>3.5390025200000039</v>
      </c>
      <c s="386">
        <v>3.7459199999999999</v>
      </c>
      <c s="386">
        <v>5.7570254900000002</v>
      </c>
      <c s="386">
        <v>6.2365735400000002</v>
      </c>
      <c s="386">
        <v>5.9604882099999994</v>
      </c>
      <c s="386">
        <v>5.0999537899999998</v>
      </c>
      <c s="386">
        <v>5.2957593800000025</v>
      </c>
      <c s="386">
        <v>5.4861953499999991</v>
      </c>
      <c s="386">
        <v>6.3925931600000006</v>
      </c>
      <c s="386">
        <v>6.3726526799999998</v>
      </c>
      <c s="386">
        <v>6.1214786300000039</v>
      </c>
      <c s="386">
        <v>6.1084946099999966</v>
      </c>
      <c s="386">
        <v>5.37387573</v>
      </c>
      <c s="386">
        <v>5.7758600499999995</v>
      </c>
      <c s="386">
        <v>11.06051121</v>
      </c>
      <c s="386">
        <v>12.046544829999998</v>
      </c>
      <c s="386">
        <v>29.282916289999999</v>
      </c>
      <c s="386">
        <v>16.427761919999998</v>
      </c>
      <c s="386">
        <v>28.961837720000009</v>
      </c>
      <c s="386">
        <v>24.835675809999991</v>
      </c>
      <c s="386">
        <v>17.770345340000013</v>
      </c>
      <c s="386">
        <v>12.246501719999994</v>
      </c>
      <c s="386">
        <v>22.406727959999991</v>
      </c>
      <c s="386">
        <v>16.285165000000013</v>
      </c>
      <c s="386">
        <v>19.282738559999999</v>
      </c>
      <c s="386">
        <v>37.638420020000012</v>
      </c>
      <c s="386">
        <v>8.2243468400000008</v>
      </c>
      <c s="386">
        <v>21.163266020000002</v>
      </c>
      <c s="386">
        <v>17.387125559999998</v>
      </c>
      <c s="386">
        <v>27.928012420000002</v>
      </c>
      <c s="386">
        <v>26.002649279999993</v>
      </c>
      <c s="386">
        <v>16.657462280000004</v>
      </c>
      <c s="386">
        <v>18.208187489999997</v>
      </c>
      <c s="386">
        <v>17.282541939999994</v>
      </c>
      <c s="386">
        <v>9.3341447500000072</v>
      </c>
      <c s="386">
        <v>15.113586359999998</v>
      </c>
      <c s="386">
        <v>33.162419870000008</v>
      </c>
      <c s="386">
        <v>88.602795049999983</v>
      </c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7"/>
      <c s="387"/>
      <c s="387"/>
      <c s="387"/>
      <c s="387"/>
      <c s="387"/>
      <c s="387"/>
      <c s="387"/>
      <c s="387"/>
      <c s="387"/>
      <c s="387"/>
      <c s="387"/>
      <c s="387"/>
      <c s="387"/>
      <c s="387"/>
      <c r="EH36" s="386">
        <f t="shared" si="70" ref="EH36:EJ37">SUMIF($CI$1:$DR$1,EH$2,$CI36:$DR36)</f>
        <v>0</v>
      </c>
      <c s="386">
        <f t="shared" si="70"/>
        <v>0</v>
      </c>
      <c s="386">
        <f t="shared" si="70"/>
        <v>0</v>
      </c>
      <c s="386"/>
      <c s="386"/>
      <c s="397" t="s">
        <v>530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36" s="386">
        <f t="shared" si="44"/>
        <v>0</v>
      </c>
      <c s="386">
        <f t="shared" si="45"/>
        <v>0</v>
      </c>
      <c s="386">
        <f t="shared" si="46"/>
        <v>0</v>
      </c>
      <c s="386">
        <f t="shared" si="47"/>
        <v>0</v>
      </c>
      <c s="386">
        <f t="shared" si="48"/>
        <v>0</v>
      </c>
      <c s="386">
        <f t="shared" si="49"/>
        <v>0</v>
      </c>
      <c s="386">
        <f t="shared" si="50"/>
        <v>0</v>
      </c>
      <c s="386">
        <f t="shared" si="51"/>
        <v>0</v>
      </c>
      <c s="386">
        <f t="shared" si="52"/>
        <v>0</v>
      </c>
      <c r="FH36" s="386"/>
      <c s="386">
        <f t="shared" si="53"/>
        <v>0</v>
      </c>
      <c s="386">
        <f t="shared" si="54"/>
        <v>0</v>
      </c>
      <c s="386">
        <f t="shared" si="55"/>
        <v>0</v>
      </c>
      <c s="386">
        <f t="shared" si="56"/>
        <v>0</v>
      </c>
      <c s="386">
        <f t="shared" si="57"/>
        <v>0</v>
      </c>
      <c s="386">
        <f t="shared" si="58"/>
        <v>0</v>
      </c>
    </row>
    <row r="37" spans="1:170" ht="15">
      <c r="A37" s="395" t="s">
        <v>529</v>
      </c>
      <c s="396"/>
      <c s="384">
        <v>70.777150526666688</v>
      </c>
      <c s="381">
        <v>77.081852976666667</v>
      </c>
      <c s="381">
        <v>146.98114653666667</v>
      </c>
      <c s="381">
        <v>86.052709826666643</v>
      </c>
      <c s="381">
        <v>77.054892966666657</v>
      </c>
      <c s="381">
        <v>74.453294396666621</v>
      </c>
      <c s="381">
        <v>86.973327326666677</v>
      </c>
      <c s="381">
        <v>86.174831656666669</v>
      </c>
      <c s="381">
        <v>74.451932296666669</v>
      </c>
      <c s="381">
        <v>101.71641117666664</v>
      </c>
      <c s="381">
        <v>89.85346861666666</v>
      </c>
      <c s="381">
        <v>94.152608366666669</v>
      </c>
      <c s="381">
        <v>140.40274458666673</v>
      </c>
      <c s="381">
        <v>153.89496263666666</v>
      </c>
      <c s="381">
        <v>141.64632816666665</v>
      </c>
      <c s="381">
        <v>179.89132056666668</v>
      </c>
      <c s="381">
        <v>150.55622103666661</v>
      </c>
      <c s="381">
        <v>125.32918430666668</v>
      </c>
      <c s="381">
        <v>152.4692884166667</v>
      </c>
      <c s="381">
        <v>166.58570980666676</v>
      </c>
      <c s="381">
        <v>153.03690940666667</v>
      </c>
      <c s="381">
        <v>185.92856261666654</v>
      </c>
      <c s="381">
        <v>162.07715020666669</v>
      </c>
      <c s="381">
        <v>166.99826902666669</v>
      </c>
      <c s="381">
        <v>163.97754810000001</v>
      </c>
      <c s="381">
        <v>86.598425329999984</v>
      </c>
      <c s="381">
        <v>111.29463683000003</v>
      </c>
      <c s="381">
        <v>103.73205373999997</v>
      </c>
      <c s="381">
        <v>76.411923379999934</v>
      </c>
      <c s="381">
        <v>95.411378260000063</v>
      </c>
      <c s="381">
        <v>82.212911550000058</v>
      </c>
      <c s="381">
        <v>71.482018129999986</v>
      </c>
      <c s="381">
        <v>68.136899439999823</v>
      </c>
      <c s="381">
        <v>101.65560282000013</v>
      </c>
      <c s="381">
        <v>83.959019700000027</v>
      </c>
      <c s="381">
        <v>82.686263170000018</v>
      </c>
      <c s="381">
        <v>24.377420813333323</v>
      </c>
      <c s="381">
        <v>51.48560096333334</v>
      </c>
      <c s="381">
        <v>82.220620313333328</v>
      </c>
      <c s="381">
        <v>57.264577363333352</v>
      </c>
      <c s="381">
        <v>66.070127943333276</v>
      </c>
      <c s="381">
        <v>66.949615893333345</v>
      </c>
      <c s="381">
        <v>73.124723833333292</v>
      </c>
      <c s="381">
        <v>62.264109243333301</v>
      </c>
      <c s="381">
        <v>62.436191813333394</v>
      </c>
      <c s="381">
        <v>64.876970713333279</v>
      </c>
      <c s="381">
        <v>50.147699203333246</v>
      </c>
      <c s="381">
        <v>69.046173713333332</v>
      </c>
      <c s="381">
        <v>67.438362626666674</v>
      </c>
      <c s="381">
        <v>109.35969753666669</v>
      </c>
      <c s="381">
        <v>96.335649096666629</v>
      </c>
      <c s="381">
        <v>98.092923276666681</v>
      </c>
      <c s="381">
        <v>82.180703946666625</v>
      </c>
      <c s="381">
        <v>77.070945196666699</v>
      </c>
      <c s="381">
        <v>74.448281836666553</v>
      </c>
      <c s="381">
        <v>102.7473782666669</v>
      </c>
      <c s="381">
        <v>85.243163736666588</v>
      </c>
      <c s="381">
        <v>89.545252086666764</v>
      </c>
      <c s="381">
        <v>86.362890486666544</v>
      </c>
      <c s="381">
        <v>129.44112065666658</v>
      </c>
      <c s="381">
        <v>73.301855176666677</v>
      </c>
      <c s="381">
        <v>87.078575736666679</v>
      </c>
      <c s="381">
        <v>119.54196681666663</v>
      </c>
      <c s="381">
        <v>96.663768276666687</v>
      </c>
      <c s="381">
        <v>107.41861203666669</v>
      </c>
      <c s="381">
        <v>85.564588756666623</v>
      </c>
      <c s="381">
        <v>89.0668509766667</v>
      </c>
      <c s="381">
        <v>96.534017896666612</v>
      </c>
      <c s="381">
        <v>83.261417326666916</v>
      </c>
      <c s="381">
        <v>100.76250542666654</v>
      </c>
      <c s="381">
        <v>109.54491140666669</v>
      </c>
      <c s="381">
        <v>137.72001714666681</v>
      </c>
      <c s="381">
        <v>84.021398193333354</v>
      </c>
      <c s="381">
        <v>86.29330189333335</v>
      </c>
      <c s="381">
        <v>127.47584403333332</v>
      </c>
      <c s="381">
        <v>93.043450603333326</v>
      </c>
      <c s="381">
        <v>99.063792573333359</v>
      </c>
      <c s="381">
        <v>76.3158369133333</v>
      </c>
      <c s="381">
        <v>73.719814873333348</v>
      </c>
      <c s="381">
        <v>116.26927895333334</v>
      </c>
      <c s="381">
        <v>95.509542233333377</v>
      </c>
      <c s="381">
        <v>110.04368152333322</v>
      </c>
      <c s="381">
        <v>92.516428623333354</v>
      </c>
      <c s="381">
        <v>120.27342577333322</v>
      </c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3"/>
      <c s="383"/>
      <c s="383"/>
      <c s="383"/>
      <c s="383"/>
      <c s="383"/>
      <c s="383"/>
      <c s="383"/>
      <c s="383"/>
      <c s="383"/>
      <c s="383"/>
      <c s="383"/>
      <c s="383"/>
      <c s="383"/>
      <c s="383"/>
      <c r="EH37" s="381">
        <f t="shared" si="70"/>
        <v>0</v>
      </c>
      <c s="381">
        <f t="shared" si="70"/>
        <v>0</v>
      </c>
      <c s="381">
        <f t="shared" si="70"/>
        <v>0</v>
      </c>
      <c s="381"/>
      <c s="381"/>
      <c s="395" t="s">
        <v>529</v>
      </c>
      <c r="EX37" s="381">
        <f t="shared" si="71" ref="EX37:FF37">EN38/EN$56*100</f>
        <v>6.893364751600771</v>
      </c>
      <c s="381">
        <f t="shared" si="71"/>
        <v>5.8545869968492363</v>
      </c>
      <c s="381">
        <f t="shared" si="71"/>
        <v>6.2109524437163515</v>
      </c>
      <c s="381">
        <f t="shared" si="71"/>
        <v>5.9383860071492736</v>
      </c>
      <c s="381">
        <f t="shared" si="71"/>
        <v>6.0203157200887816</v>
      </c>
      <c s="381">
        <f t="shared" si="71"/>
        <v>5.9151826299894221</v>
      </c>
      <c s="381">
        <f t="shared" si="71"/>
        <v>5.7988965046633174</v>
      </c>
      <c s="381">
        <f t="shared" si="71"/>
        <v>5.7375617712940157</v>
      </c>
      <c s="381">
        <f t="shared" si="71"/>
        <v>5.7382749860811888</v>
      </c>
      <c r="FH37" s="381"/>
      <c s="381">
        <f t="shared" si="53"/>
        <v>-1.0387777547515347</v>
      </c>
      <c s="381">
        <f t="shared" si="54"/>
        <v>0.35636544686711513</v>
      </c>
      <c s="381">
        <f t="shared" si="55"/>
        <v>-0.27256643656707791</v>
      </c>
      <c s="381">
        <f t="shared" si="56"/>
        <v>0.081929712939508015</v>
      </c>
      <c s="381">
        <f t="shared" si="57"/>
        <v>-0.10513309009935945</v>
      </c>
      <c s="381">
        <f t="shared" si="58"/>
        <v>-0.11628612532610472</v>
      </c>
    </row>
    <row r="38" spans="1:170" s="370" customFormat="1" ht="15">
      <c r="A38" s="369" t="s">
        <v>528</v>
      </c>
      <c s="369"/>
      <c s="365" t="e">
        <f>C39+#REF!+#REF!</f>
        <v>#REF!</v>
      </c>
      <c s="365" t="e">
        <f>D39+#REF!+#REF!</f>
        <v>#REF!</v>
      </c>
      <c s="365" t="e">
        <f>E39+#REF!+#REF!</f>
        <v>#REF!</v>
      </c>
      <c s="365" t="e">
        <f>F39+#REF!+#REF!</f>
        <v>#REF!</v>
      </c>
      <c s="365" t="e">
        <f>G39+#REF!+#REF!</f>
        <v>#REF!</v>
      </c>
      <c s="365" t="e">
        <f>H39+#REF!+#REF!</f>
        <v>#REF!</v>
      </c>
      <c s="365" t="e">
        <f>I39+#REF!+#REF!</f>
        <v>#REF!</v>
      </c>
      <c s="365" t="e">
        <f>J39+#REF!+#REF!</f>
        <v>#REF!</v>
      </c>
      <c s="365" t="e">
        <f>K39+#REF!+#REF!</f>
        <v>#REF!</v>
      </c>
      <c s="365" t="e">
        <f>L39+#REF!+#REF!</f>
        <v>#REF!</v>
      </c>
      <c s="365" t="e">
        <f>M39+#REF!+#REF!</f>
        <v>#REF!</v>
      </c>
      <c s="365" t="e">
        <f>N39+#REF!+#REF!</f>
        <v>#REF!</v>
      </c>
      <c s="365" t="e">
        <f>O39+#REF!+#REF!</f>
        <v>#REF!</v>
      </c>
      <c s="365" t="e">
        <f>P39+#REF!+#REF!</f>
        <v>#REF!</v>
      </c>
      <c s="365" t="e">
        <f>Q39+#REF!+#REF!</f>
        <v>#REF!</v>
      </c>
      <c s="365" t="e">
        <f>R39+#REF!+#REF!</f>
        <v>#REF!</v>
      </c>
      <c s="365" t="e">
        <f>S39+#REF!+#REF!</f>
        <v>#REF!</v>
      </c>
      <c s="365" t="e">
        <f>T39+#REF!+#REF!</f>
        <v>#REF!</v>
      </c>
      <c s="365" t="e">
        <f>U39+#REF!+#REF!</f>
        <v>#REF!</v>
      </c>
      <c s="365" t="e">
        <f>V39+#REF!+#REF!</f>
        <v>#REF!</v>
      </c>
      <c s="365" t="e">
        <f>W39+#REF!+#REF!</f>
        <v>#REF!</v>
      </c>
      <c s="365" t="e">
        <f>X39+#REF!+#REF!</f>
        <v>#REF!</v>
      </c>
      <c s="365" t="e">
        <f>Y39+#REF!+#REF!</f>
        <v>#REF!</v>
      </c>
      <c s="365" t="e">
        <f>Z39+#REF!+#REF!</f>
        <v>#REF!</v>
      </c>
      <c s="365" t="e">
        <f>AA39+#REF!+#REF!</f>
        <v>#REF!</v>
      </c>
      <c s="365" t="e">
        <f>AB39+#REF!+#REF!</f>
        <v>#REF!</v>
      </c>
      <c s="365" t="e">
        <f>AC39+#REF!+#REF!</f>
        <v>#REF!</v>
      </c>
      <c s="365" t="e">
        <f>AD39+#REF!+#REF!</f>
        <v>#REF!</v>
      </c>
      <c s="365" t="e">
        <f>AE39+#REF!+#REF!</f>
        <v>#REF!</v>
      </c>
      <c s="365" t="e">
        <f>AF39+#REF!+#REF!</f>
        <v>#REF!</v>
      </c>
      <c s="365" t="e">
        <f>AG39+#REF!+#REF!</f>
        <v>#REF!</v>
      </c>
      <c s="365" t="e">
        <f>AH39+#REF!+#REF!</f>
        <v>#REF!</v>
      </c>
      <c s="365" t="e">
        <f>AI39+#REF!+#REF!</f>
        <v>#REF!</v>
      </c>
      <c s="365" t="e">
        <f>AJ39+#REF!+#REF!</f>
        <v>#REF!</v>
      </c>
      <c s="365" t="e">
        <f>AK39+#REF!+#REF!</f>
        <v>#REF!</v>
      </c>
      <c s="365" t="e">
        <f>AL39+#REF!+#REF!</f>
        <v>#REF!</v>
      </c>
      <c s="365" t="e">
        <f>AM39+#REF!+#REF!</f>
        <v>#REF!</v>
      </c>
      <c s="365" t="e">
        <f>AN39+#REF!+#REF!</f>
        <v>#REF!</v>
      </c>
      <c s="365" t="e">
        <f>AO39+#REF!+#REF!</f>
        <v>#REF!</v>
      </c>
      <c s="365" t="e">
        <f>AP39+#REF!+#REF!</f>
        <v>#REF!</v>
      </c>
      <c s="365" t="e">
        <f>AQ39+#REF!+#REF!</f>
        <v>#REF!</v>
      </c>
      <c s="365" t="e">
        <f>AR39+#REF!+#REF!</f>
        <v>#REF!</v>
      </c>
      <c s="365" t="e">
        <f>AS39+#REF!+#REF!</f>
        <v>#REF!</v>
      </c>
      <c s="365" t="e">
        <f>AT39+#REF!+#REF!</f>
        <v>#REF!</v>
      </c>
      <c s="365" t="e">
        <f>AU39+#REF!+#REF!</f>
        <v>#REF!</v>
      </c>
      <c s="365" t="e">
        <f>AV39+#REF!+#REF!</f>
        <v>#REF!</v>
      </c>
      <c s="365" t="e">
        <f>AW39+#REF!+#REF!</f>
        <v>#REF!</v>
      </c>
      <c s="365" t="e">
        <f>AX39+#REF!+#REF!</f>
        <v>#REF!</v>
      </c>
      <c s="365" t="e">
        <f>AY39+#REF!+#REF!</f>
        <v>#REF!</v>
      </c>
      <c s="365" t="e">
        <f>AZ39+#REF!+#REF!</f>
        <v>#REF!</v>
      </c>
      <c s="365" t="e">
        <f>BA39+#REF!+#REF!</f>
        <v>#REF!</v>
      </c>
      <c s="365" t="e">
        <f>BB39+#REF!+#REF!</f>
        <v>#REF!</v>
      </c>
      <c s="365" t="e">
        <f>BC39+#REF!+#REF!</f>
        <v>#REF!</v>
      </c>
      <c s="365" t="e">
        <f>BD39+#REF!+#REF!</f>
        <v>#REF!</v>
      </c>
      <c s="365" t="e">
        <f>BE39+#REF!+#REF!</f>
        <v>#REF!</v>
      </c>
      <c s="365" t="e">
        <f>BF39+#REF!+#REF!</f>
        <v>#REF!</v>
      </c>
      <c s="365" t="e">
        <f>BG39+#REF!+#REF!</f>
        <v>#REF!</v>
      </c>
      <c s="365" t="e">
        <f>BH39+#REF!+#REF!</f>
        <v>#REF!</v>
      </c>
      <c s="365" t="e">
        <f>BI39+#REF!+#REF!</f>
        <v>#REF!</v>
      </c>
      <c s="365" t="e">
        <f>BJ39+#REF!+#REF!</f>
        <v>#REF!</v>
      </c>
      <c s="365" t="e">
        <f>BK39+#REF!+#REF!</f>
        <v>#REF!</v>
      </c>
      <c s="365" t="e">
        <f>BL39+#REF!+#REF!</f>
        <v>#REF!</v>
      </c>
      <c s="365" t="e">
        <f>BM39+#REF!+#REF!</f>
        <v>#REF!</v>
      </c>
      <c s="365" t="e">
        <f>BN39+#REF!+#REF!</f>
        <v>#REF!</v>
      </c>
      <c s="365" t="e">
        <f>BO39+#REF!+#REF!</f>
        <v>#REF!</v>
      </c>
      <c s="365" t="e">
        <f>BP39+#REF!+#REF!</f>
        <v>#REF!</v>
      </c>
      <c s="365" t="e">
        <f>BQ39+#REF!+#REF!</f>
        <v>#REF!</v>
      </c>
      <c s="365" t="e">
        <f>BR39+#REF!+#REF!</f>
        <v>#REF!</v>
      </c>
      <c s="365" t="e">
        <f>BS39+#REF!+#REF!</f>
        <v>#REF!</v>
      </c>
      <c s="365" t="e">
        <f>BT39+#REF!+#REF!</f>
        <v>#REF!</v>
      </c>
      <c s="365" t="e">
        <f>BU39+#REF!+#REF!</f>
        <v>#REF!</v>
      </c>
      <c s="365" t="e">
        <f>BV39+#REF!+#REF!</f>
        <v>#REF!</v>
      </c>
      <c s="365" t="e">
        <f>BW39+#REF!+#REF!</f>
        <v>#REF!</v>
      </c>
      <c s="365" t="e">
        <f>BX39+#REF!+#REF!</f>
        <v>#REF!</v>
      </c>
      <c s="365" t="e">
        <f>BY39+#REF!+#REF!</f>
        <v>#REF!</v>
      </c>
      <c s="365" t="e">
        <f>BZ39+#REF!+#REF!</f>
        <v>#REF!</v>
      </c>
      <c s="365" t="e">
        <f>CA39+#REF!+#REF!</f>
        <v>#REF!</v>
      </c>
      <c s="365" t="e">
        <f>CB39+#REF!+#REF!</f>
        <v>#REF!</v>
      </c>
      <c s="365" t="e">
        <f>CC39+#REF!+#REF!</f>
        <v>#REF!</v>
      </c>
      <c s="365" t="e">
        <f>CD39+#REF!+#REF!</f>
        <v>#REF!</v>
      </c>
      <c s="365" t="e">
        <f>CE39+#REF!+#REF!</f>
        <v>#REF!</v>
      </c>
      <c s="365" t="e">
        <f>CF39+#REF!+#REF!</f>
        <v>#REF!</v>
      </c>
      <c s="365" t="e">
        <f>CG39+#REF!+#REF!</f>
        <v>#REF!</v>
      </c>
      <c s="365" t="e">
        <f>CH39+#REF!+#REF!</f>
        <v>#REF!</v>
      </c>
      <c s="365">
        <f>CI39+CI40</f>
        <v>465.87541520999986</v>
      </c>
      <c s="365">
        <f t="shared" si="72" ref="CJ38:ED38">CJ39+CJ40</f>
        <v>524.72617185000013</v>
      </c>
      <c s="365">
        <f t="shared" si="72"/>
        <v>546.66067641999973</v>
      </c>
      <c s="365">
        <f t="shared" si="72"/>
        <v>711.03689937999968</v>
      </c>
      <c s="365">
        <f t="shared" si="72"/>
        <v>743.46849337000003</v>
      </c>
      <c s="365">
        <f t="shared" si="72"/>
        <v>610.23183795000023</v>
      </c>
      <c s="365">
        <f t="shared" si="72"/>
        <v>667.1161302999999</v>
      </c>
      <c s="365">
        <f t="shared" si="72"/>
        <v>626.27353579999908</v>
      </c>
      <c s="365">
        <f t="shared" si="72"/>
        <v>713.75400746799949</v>
      </c>
      <c s="365">
        <f t="shared" si="72"/>
        <v>651.14791728000114</v>
      </c>
      <c s="365">
        <f t="shared" si="72"/>
        <v>594.96990084999868</v>
      </c>
      <c s="365">
        <f t="shared" si="72"/>
        <v>1310.3184001853915</v>
      </c>
      <c s="365">
        <f t="shared" si="72"/>
        <v>399.20490957360516</v>
      </c>
      <c s="365">
        <f t="shared" si="72"/>
        <v>493.9924155172701</v>
      </c>
      <c s="365">
        <f t="shared" si="72"/>
        <v>447.35351448519054</v>
      </c>
      <c s="365">
        <f t="shared" si="72"/>
        <v>287.60467186654557</v>
      </c>
      <c s="365">
        <f t="shared" si="72"/>
        <v>432.09512442700503</v>
      </c>
      <c s="365">
        <f t="shared" si="72"/>
        <v>434.03736518802134</v>
      </c>
      <c s="365">
        <f t="shared" si="72"/>
        <v>572.86388855858115</v>
      </c>
      <c s="365">
        <f t="shared" si="72"/>
        <v>488.33881968058682</v>
      </c>
      <c s="365">
        <f t="shared" si="72"/>
        <v>600.87151154072808</v>
      </c>
      <c s="365">
        <f t="shared" si="72"/>
        <v>686.05553696944548</v>
      </c>
      <c s="365">
        <f t="shared" si="72"/>
        <v>770.69754157499654</v>
      </c>
      <c s="365">
        <f t="shared" si="72"/>
        <v>1516.4599353474764</v>
      </c>
      <c s="365">
        <f t="shared" si="72"/>
        <v>230.61721512</v>
      </c>
      <c s="365">
        <f t="shared" si="72"/>
        <v>352.81069739000009</v>
      </c>
      <c s="365">
        <f t="shared" si="72"/>
        <v>891.06985116999977</v>
      </c>
      <c s="365">
        <f t="shared" si="72"/>
        <v>558.15561797000043</v>
      </c>
      <c s="365">
        <f t="shared" si="72"/>
        <v>763.59159027999954</v>
      </c>
      <c s="365">
        <f t="shared" si="72"/>
        <v>721.77217397000049</v>
      </c>
      <c s="365">
        <f t="shared" si="72"/>
        <v>711.68012931865019</v>
      </c>
      <c s="365">
        <f t="shared" si="72"/>
        <v>743.03444650333358</v>
      </c>
      <c s="365">
        <f t="shared" si="72"/>
        <v>685.6755228762479</v>
      </c>
      <c s="365">
        <f t="shared" si="72"/>
        <v>726.30475384375086</v>
      </c>
      <c s="365">
        <f t="shared" si="72"/>
        <v>810.6843155800002</v>
      </c>
      <c s="365">
        <f t="shared" si="72"/>
        <v>1454.8051346976422</v>
      </c>
      <c s="365">
        <f t="shared" si="72"/>
        <v>301.54844503633456</v>
      </c>
      <c s="365">
        <f t="shared" si="72"/>
        <v>459.38573629908137</v>
      </c>
      <c s="365">
        <f t="shared" si="72"/>
        <v>480.68665910504188</v>
      </c>
      <c s="365">
        <f t="shared" si="72"/>
        <v>521.53871740386296</v>
      </c>
      <c s="365">
        <f t="shared" si="72"/>
        <v>674.5322811298422</v>
      </c>
      <c s="365">
        <f t="shared" si="72"/>
        <v>629.95388263985706</v>
      </c>
      <c s="365">
        <f t="shared" si="72"/>
        <v>623.32825598040995</v>
      </c>
      <c s="365">
        <f t="shared" si="72"/>
        <v>626.15136008468903</v>
      </c>
      <c s="365">
        <f t="shared" si="72"/>
        <v>618.55950317210227</v>
      </c>
      <c s="365">
        <f t="shared" si="72"/>
        <v>561.96643220013721</v>
      </c>
      <c s="365">
        <f t="shared" si="72"/>
        <v>593.17251473796409</v>
      </c>
      <c s="365">
        <f t="shared" si="72"/>
        <v>766.28820708044168</v>
      </c>
      <c s="394"/>
      <c s="394"/>
      <c r="EH38" s="365">
        <v>8165.5793860633894</v>
      </c>
      <c s="365">
        <v>6888.7352347294509</v>
      </c>
      <c s="365">
        <v>7894.0114487196261</v>
      </c>
      <c s="365">
        <v>6857.1119948697651</v>
      </c>
      <c s="365"/>
      <c s="369" t="s">
        <v>528</v>
      </c>
      <c s="379">
        <v>7452.2793860633892</v>
      </c>
      <c s="379">
        <v>5813.0852347294513</v>
      </c>
      <c s="379">
        <v>6593.9114487196266</v>
      </c>
      <c s="379">
        <v>6857</v>
      </c>
      <c s="379">
        <v>7241.9341285567252</v>
      </c>
      <c s="379">
        <v>7369</v>
      </c>
      <c s="379">
        <v>7468.6682765896967</v>
      </c>
      <c s="379">
        <v>7639.8332464224268</v>
      </c>
      <c s="379">
        <v>7899.4635578486896</v>
      </c>
      <c r="EX38" s="365">
        <f t="shared" si="73" ref="EX38:EZ45">EN39/EN$56*100</f>
        <v>5.3898787694012471</v>
      </c>
      <c s="365">
        <f t="shared" si="73"/>
        <v>4.463815706557468</v>
      </c>
      <c s="365">
        <f t="shared" si="73"/>
        <v>4.71417966575022</v>
      </c>
      <c s="365">
        <f t="shared" si="74" ref="FA38:FF38">EQ40/EQ$56*100</f>
        <v>1.4922677267235887</v>
      </c>
      <c s="365">
        <f t="shared" si="74"/>
        <v>1.6238597128877572</v>
      </c>
      <c s="365">
        <f t="shared" si="74"/>
        <v>1.5635451583394928</v>
      </c>
      <c s="365">
        <f t="shared" si="74"/>
        <v>1.5362193417154533</v>
      </c>
      <c s="365">
        <f t="shared" si="74"/>
        <v>1.4866679547941841</v>
      </c>
      <c s="365">
        <f t="shared" si="74"/>
        <v>1.4866679547941839</v>
      </c>
      <c r="FH38" s="365"/>
      <c s="365">
        <f t="shared" si="53"/>
        <v>-0.92606306284377915</v>
      </c>
      <c s="365">
        <f t="shared" si="54"/>
        <v>0.25036395919275201</v>
      </c>
      <c s="365">
        <f t="shared" si="55"/>
        <v>-3.2219119390266311</v>
      </c>
      <c s="365">
        <f t="shared" si="56"/>
        <v>0.13159198616416856</v>
      </c>
      <c s="365">
        <f t="shared" si="57"/>
        <v>-0.060314554548264399</v>
      </c>
      <c s="365">
        <f t="shared" si="58"/>
        <v>-0.027325816624039545</v>
      </c>
    </row>
    <row r="39" spans="1:170" s="370" customFormat="1" ht="15">
      <c r="A39" s="385" t="s">
        <v>527</v>
      </c>
      <c s="382"/>
      <c s="391">
        <v>182.77268528999997</v>
      </c>
      <c s="386">
        <v>247.83117297999996</v>
      </c>
      <c s="386">
        <v>331.43306445000019</v>
      </c>
      <c s="386">
        <v>345.53127388999985</v>
      </c>
      <c s="386">
        <v>292.73929609000027</v>
      </c>
      <c s="386">
        <v>430.91366934999985</v>
      </c>
      <c s="386">
        <v>349.28567671109442</v>
      </c>
      <c s="386">
        <v>406.10733228109473</v>
      </c>
      <c s="386">
        <v>416.08037497738587</v>
      </c>
      <c s="386">
        <v>494.40072949738521</v>
      </c>
      <c s="386">
        <v>514.37821480647006</v>
      </c>
      <c s="386">
        <v>731.98867335278294</v>
      </c>
      <c s="386">
        <v>283.21130063000015</v>
      </c>
      <c s="386">
        <v>371.77139395999995</v>
      </c>
      <c s="386">
        <v>432.08820623999998</v>
      </c>
      <c s="386">
        <v>534.66808780999997</v>
      </c>
      <c s="386">
        <v>465.48136938000016</v>
      </c>
      <c s="386">
        <v>419.8542327200002</v>
      </c>
      <c s="386">
        <v>506.01817369000037</v>
      </c>
      <c s="386">
        <v>518.36076948000004</v>
      </c>
      <c s="386">
        <v>533.36949560999994</v>
      </c>
      <c s="386">
        <v>600.96812902999977</v>
      </c>
      <c s="386">
        <v>736.53688919000001</v>
      </c>
      <c s="386">
        <v>850.38825658999895</v>
      </c>
      <c s="386">
        <v>245.93256534000008</v>
      </c>
      <c s="386">
        <v>533.70576512000002</v>
      </c>
      <c s="386">
        <v>448.39706522</v>
      </c>
      <c s="386">
        <v>472.95172176000023</v>
      </c>
      <c s="386">
        <v>465.35545185999985</v>
      </c>
      <c s="386">
        <v>431.38790918999985</v>
      </c>
      <c s="386">
        <v>458.40612897000045</v>
      </c>
      <c s="386">
        <v>417.75723404000001</v>
      </c>
      <c s="386">
        <v>520.25627235000002</v>
      </c>
      <c s="386">
        <v>582.5895157100008</v>
      </c>
      <c s="386">
        <v>596.75975798000036</v>
      </c>
      <c s="386">
        <v>837.43193301000019</v>
      </c>
      <c s="386">
        <v>145.34523439</v>
      </c>
      <c s="386">
        <v>276.29697156000009</v>
      </c>
      <c s="386">
        <v>428.30328056000013</v>
      </c>
      <c s="386">
        <v>255.2075095400003</v>
      </c>
      <c s="386">
        <v>372.21973669999966</v>
      </c>
      <c s="386">
        <v>433.00423661000025</v>
      </c>
      <c s="386">
        <v>344.81948358000017</v>
      </c>
      <c s="386">
        <v>353.20382391999988</v>
      </c>
      <c s="386">
        <v>346.55467035000009</v>
      </c>
      <c s="386">
        <v>368.9686332199999</v>
      </c>
      <c s="386">
        <v>354.13027820000036</v>
      </c>
      <c s="386">
        <v>591.52462617999981</v>
      </c>
      <c s="386">
        <v>90.885093249999997</v>
      </c>
      <c s="386">
        <v>181.79947937999995</v>
      </c>
      <c s="386">
        <v>291.5248958300001</v>
      </c>
      <c s="386">
        <v>241.18237645000002</v>
      </c>
      <c s="386">
        <v>268.19629277000013</v>
      </c>
      <c s="386">
        <v>210.11473164999981</v>
      </c>
      <c s="386">
        <v>330.77895304000009</v>
      </c>
      <c s="386">
        <v>543.05931349835578</v>
      </c>
      <c s="386">
        <v>457.50701846999982</v>
      </c>
      <c s="386">
        <v>440.36304084999995</v>
      </c>
      <c s="386">
        <v>670.71360153000035</v>
      </c>
      <c s="386">
        <v>1221.2845428899991</v>
      </c>
      <c s="386">
        <v>157.3982757</v>
      </c>
      <c s="386">
        <v>389.20104115000004</v>
      </c>
      <c s="386">
        <v>530.55327299999999</v>
      </c>
      <c s="386">
        <v>489.33343070999996</v>
      </c>
      <c s="386">
        <v>410.8666626000001</v>
      </c>
      <c s="386">
        <v>316.95361964999967</v>
      </c>
      <c s="386">
        <v>228.28637795000014</v>
      </c>
      <c s="386">
        <v>328.47841614999987</v>
      </c>
      <c s="386">
        <v>306.77585931000056</v>
      </c>
      <c s="386">
        <v>370.91719566999922</v>
      </c>
      <c s="386">
        <v>520.00592132000077</v>
      </c>
      <c s="386">
        <v>1143.6961337499993</v>
      </c>
      <c s="386">
        <v>123.77572550000002</v>
      </c>
      <c s="386">
        <v>245.56436514000018</v>
      </c>
      <c s="386">
        <v>213.27923336999982</v>
      </c>
      <c s="386">
        <v>249.22739442000022</v>
      </c>
      <c s="386">
        <v>207.33143429999956</v>
      </c>
      <c s="386">
        <v>289.86011108000031</v>
      </c>
      <c s="386">
        <v>285.4587025999997</v>
      </c>
      <c s="386">
        <v>266.59712910000081</v>
      </c>
      <c s="386">
        <v>477.79115571999944</v>
      </c>
      <c s="386">
        <v>281.83163603000025</v>
      </c>
      <c s="386">
        <v>261.29243420999984</v>
      </c>
      <c s="386">
        <v>786.36546116999853</v>
      </c>
      <c s="386">
        <v>331.38076743999989</v>
      </c>
      <c s="386">
        <v>402.03422547000014</v>
      </c>
      <c s="386">
        <v>398.09046767999973</v>
      </c>
      <c s="386">
        <v>568.41606584999965</v>
      </c>
      <c s="386">
        <v>599.87291574000005</v>
      </c>
      <c s="386">
        <v>462.72283316000028</v>
      </c>
      <c s="386">
        <v>513.50758649999989</v>
      </c>
      <c s="386">
        <v>496.72621772999906</v>
      </c>
      <c s="386">
        <v>576.6799482379995</v>
      </c>
      <c s="386">
        <v>524.17709828000113</v>
      </c>
      <c s="386">
        <v>494.3107814799987</v>
      </c>
      <c s="386">
        <v>1172.2717175453915</v>
      </c>
      <c s="386">
        <v>272.56074830360512</v>
      </c>
      <c s="386">
        <v>371.62726140727011</v>
      </c>
      <c s="386">
        <v>318.71012500519055</v>
      </c>
      <c s="386">
        <v>247.18578682654558</v>
      </c>
      <c s="386">
        <v>367.09091804700506</v>
      </c>
      <c s="386">
        <v>323.09456893802133</v>
      </c>
      <c s="386">
        <v>433.47252671858115</v>
      </c>
      <c s="386">
        <v>367.88565220058683</v>
      </c>
      <c s="386">
        <v>484.8618023307281</v>
      </c>
      <c s="386">
        <v>561.37133558944549</v>
      </c>
      <c s="386">
        <v>644.44222414499654</v>
      </c>
      <c s="386">
        <v>1356.3598388174764</v>
      </c>
      <c s="386">
        <v>223.95403070999998</v>
      </c>
      <c s="386">
        <v>330.76641046000009</v>
      </c>
      <c s="386">
        <v>552.05308925999975</v>
      </c>
      <c s="386">
        <v>435.87411579000042</v>
      </c>
      <c s="386">
        <v>621.28755040999954</v>
      </c>
      <c s="386">
        <v>587.53618915000061</v>
      </c>
      <c s="386">
        <v>582.27311886865004</v>
      </c>
      <c s="386">
        <v>609.4703536133336</v>
      </c>
      <c s="386">
        <v>548.70280490624828</v>
      </c>
      <c s="386">
        <v>587.98266133375114</v>
      </c>
      <c s="386">
        <v>665.46113188999993</v>
      </c>
      <c s="386">
        <v>1315.7782105476417</v>
      </c>
      <c s="386">
        <v>190.50713120745536</v>
      </c>
      <c s="386">
        <v>317.60840371745536</v>
      </c>
      <c s="386">
        <v>333.87594159745544</v>
      </c>
      <c s="386">
        <v>370.54539695745552</v>
      </c>
      <c s="386">
        <v>526.75264427200079</v>
      </c>
      <c s="386">
        <v>480.9530131323686</v>
      </c>
      <c s="386">
        <v>483.39250857676154</v>
      </c>
      <c s="386">
        <v>483.46438052204462</v>
      </c>
      <c s="386">
        <v>470.92576074086685</v>
      </c>
      <c s="386">
        <v>412.87372702528774</v>
      </c>
      <c s="386">
        <v>444.75035758589468</v>
      </c>
      <c s="386">
        <v>618.35483627471831</v>
      </c>
      <c s="383"/>
      <c s="383"/>
      <c r="EH39" s="365">
        <v>6540.1906251133896</v>
      </c>
      <c s="365">
        <v>5507.8227883294512</v>
      </c>
      <c s="365">
        <v>6304.9496669396258</v>
      </c>
      <c s="365">
        <v>5134.0041016097657</v>
      </c>
      <c s="386"/>
      <c s="382" t="s">
        <v>527</v>
      </c>
      <c s="379">
        <v>5826.8906251133894</v>
      </c>
      <c s="379">
        <v>4432.1727883294516</v>
      </c>
      <c s="379">
        <v>5004.8496669396263</v>
      </c>
      <c s="379">
        <v>5133.8921067400006</v>
      </c>
      <c s="379">
        <v>5288.5672917462543</v>
      </c>
      <c s="379">
        <v>5421.1709991861526</v>
      </c>
      <c s="379">
        <v>5490.1000000000004</v>
      </c>
      <c s="379">
        <v>5660.2649698327268</v>
      </c>
      <c s="379">
        <v>5852.8764981479681</v>
      </c>
      <c r="EX39" s="393">
        <f t="shared" si="73"/>
        <v>1.5034859821995241</v>
      </c>
      <c s="393">
        <f t="shared" si="73"/>
        <v>1.3907712902917686</v>
      </c>
      <c s="393">
        <f t="shared" si="73"/>
        <v>1.4967727779661311</v>
      </c>
      <c s="393">
        <f t="shared" si="75" ref="FA39:FF45">EQ40/EQ$56*100</f>
        <v>1.4922677267235887</v>
      </c>
      <c s="393">
        <f t="shared" si="75"/>
        <v>1.6238597128877572</v>
      </c>
      <c s="393">
        <f t="shared" si="75"/>
        <v>1.5635451583394928</v>
      </c>
      <c s="393">
        <f t="shared" si="75"/>
        <v>1.5362193417154533</v>
      </c>
      <c s="393">
        <f t="shared" si="75"/>
        <v>1.4866679547941841</v>
      </c>
      <c s="393">
        <f t="shared" si="75"/>
        <v>1.4866679547941839</v>
      </c>
      <c r="FH39" s="393"/>
      <c s="393">
        <f t="shared" si="53"/>
        <v>-0.11271469190775552</v>
      </c>
      <c s="393">
        <f t="shared" si="54"/>
        <v>0.10600148767436246</v>
      </c>
      <c s="393">
        <f t="shared" si="55"/>
        <v>-0.0045050512425424127</v>
      </c>
      <c s="393">
        <f t="shared" si="56"/>
        <v>0.13159198616416856</v>
      </c>
      <c s="393">
        <f t="shared" si="57"/>
        <v>-0.060314554548264399</v>
      </c>
      <c s="393">
        <f t="shared" si="58"/>
        <v>-0.027325816624039545</v>
      </c>
    </row>
    <row r="40" spans="1:170" s="370" customFormat="1" ht="15">
      <c r="A40" s="385" t="s">
        <v>526</v>
      </c>
      <c s="392"/>
      <c s="391">
        <v>126.13</v>
      </c>
      <c s="386">
        <v>240.01999999999998</v>
      </c>
      <c s="386">
        <v>64.27000000000001</v>
      </c>
      <c s="386">
        <v>158.88999999999999</v>
      </c>
      <c s="386">
        <v>134.36000000000001</v>
      </c>
      <c s="386">
        <v>120.08</v>
      </c>
      <c s="386">
        <v>210.73999999999998</v>
      </c>
      <c s="386">
        <v>256.26999999999998</v>
      </c>
      <c s="386">
        <v>262.27999999999997</v>
      </c>
      <c s="386">
        <v>257.2350532125036</v>
      </c>
      <c s="386">
        <v>199.06641402445456</v>
      </c>
      <c s="386">
        <v>366.64159625639627</v>
      </c>
      <c s="386">
        <v>265.95759035415489</v>
      </c>
      <c s="386">
        <v>201.70225944515903</v>
      </c>
      <c s="386">
        <v>278.90061816204809</v>
      </c>
      <c s="386">
        <v>264.749413</v>
      </c>
      <c s="386">
        <v>254.37801203863796</v>
      </c>
      <c s="386">
        <v>214.08625720000001</v>
      </c>
      <c s="386">
        <v>378.455848</v>
      </c>
      <c s="386">
        <v>330.67415799999998</v>
      </c>
      <c s="386">
        <v>289.20097200000004</v>
      </c>
      <c s="386">
        <v>369.60444393408193</v>
      </c>
      <c s="386">
        <v>327.17429399999986</v>
      </c>
      <c s="386">
        <v>595.76554799999974</v>
      </c>
      <c s="386">
        <v>277.74730600000004</v>
      </c>
      <c s="386">
        <v>331.58760699999999</v>
      </c>
      <c s="386">
        <v>285.818174</v>
      </c>
      <c s="386">
        <v>337.44417300000003</v>
      </c>
      <c s="386">
        <v>290.48764599999998</v>
      </c>
      <c s="386">
        <v>301.58880440560671</v>
      </c>
      <c s="386">
        <v>385.0557306</v>
      </c>
      <c s="386">
        <v>301.92225852000001</v>
      </c>
      <c s="386">
        <v>337.05925866999968</v>
      </c>
      <c s="386">
        <v>474.70621361400032</v>
      </c>
      <c s="386">
        <v>282.65193213099963</v>
      </c>
      <c s="386">
        <v>520.06930207495122</v>
      </c>
      <c s="386">
        <v>228.34605564735759</v>
      </c>
      <c s="386">
        <v>284.50892265121649</v>
      </c>
      <c s="386">
        <v>278.84310560048857</v>
      </c>
      <c s="386">
        <v>302.30650521137636</v>
      </c>
      <c s="386">
        <v>224.72245680700641</v>
      </c>
      <c s="386">
        <v>253.03996088731395</v>
      </c>
      <c s="386">
        <v>199.21939337907637</v>
      </c>
      <c s="386">
        <v>226.56500226544892</v>
      </c>
      <c s="386">
        <v>241.03136771393358</v>
      </c>
      <c s="386">
        <v>221.53732767438788</v>
      </c>
      <c s="386">
        <v>206.81535706316453</v>
      </c>
      <c s="386">
        <v>280.17950064485836</v>
      </c>
      <c s="386">
        <v>191.66421053905759</v>
      </c>
      <c s="386">
        <v>168.8968377158389</v>
      </c>
      <c s="386">
        <v>228.30133781574773</v>
      </c>
      <c s="386">
        <v>248.30623535622999</v>
      </c>
      <c s="386">
        <v>204.13854617644571</v>
      </c>
      <c s="386">
        <v>307.28636975723845</v>
      </c>
      <c s="386">
        <v>198.89103364076195</v>
      </c>
      <c s="386">
        <v>157.32748816849295</v>
      </c>
      <c s="386">
        <v>193.38042863714622</v>
      </c>
      <c s="386">
        <v>203.42106505827729</v>
      </c>
      <c s="386">
        <v>181.95731883026619</v>
      </c>
      <c s="386">
        <v>247.8883200722257</v>
      </c>
      <c s="386">
        <v>146.70992632666463</v>
      </c>
      <c s="386">
        <v>150.38437232770062</v>
      </c>
      <c s="386">
        <v>165.25905013129022</v>
      </c>
      <c s="386">
        <v>133.33099620866508</v>
      </c>
      <c s="386">
        <v>160.41446329023373</v>
      </c>
      <c s="386">
        <v>140.89374947397394</v>
      </c>
      <c s="386">
        <v>164.81869141517095</v>
      </c>
      <c s="386">
        <v>151.90076074686181</v>
      </c>
      <c s="386">
        <v>163.59832792</v>
      </c>
      <c s="386">
        <v>149.88345157000001</v>
      </c>
      <c s="386">
        <v>194.16839200000001</v>
      </c>
      <c s="386">
        <v>245.098018</v>
      </c>
      <c s="386">
        <v>144.54824144659051</v>
      </c>
      <c s="386">
        <v>123.74330030177997</v>
      </c>
      <c s="386">
        <v>129.37648369367187</v>
      </c>
      <c s="386">
        <v>137.95671409517155</v>
      </c>
      <c s="386">
        <v>168.61411068972473</v>
      </c>
      <c s="386">
        <v>152.91099974000522</v>
      </c>
      <c s="386">
        <v>153.04167529399405</v>
      </c>
      <c s="386">
        <v>110.70739230162803</v>
      </c>
      <c s="386">
        <v>150.80113979381608</v>
      </c>
      <c s="386">
        <v>150.70764725234238</v>
      </c>
      <c s="386">
        <v>173.41387632343603</v>
      </c>
      <c s="386">
        <v>183.55339540230088</v>
      </c>
      <c s="386">
        <v>134.49464776999997</v>
      </c>
      <c s="386">
        <v>122.69194638000002</v>
      </c>
      <c s="386">
        <v>148.57020874</v>
      </c>
      <c s="386">
        <v>142.62083353000003</v>
      </c>
      <c s="386">
        <v>143.59557763000001</v>
      </c>
      <c s="386">
        <v>147.50900478999998</v>
      </c>
      <c s="386">
        <v>153.60854380000001</v>
      </c>
      <c s="386">
        <v>129.54731807000002</v>
      </c>
      <c s="386">
        <v>137.07405922999999</v>
      </c>
      <c s="386">
        <v>126.97081899999999</v>
      </c>
      <c s="386">
        <v>100.65911937000001</v>
      </c>
      <c s="386">
        <v>138.04668263999997</v>
      </c>
      <c s="386">
        <v>126.64416127000001</v>
      </c>
      <c s="386">
        <v>122.36515410999999</v>
      </c>
      <c s="386">
        <v>128.64338948</v>
      </c>
      <c s="386">
        <v>40.418885039999999</v>
      </c>
      <c s="386">
        <v>65.004206379999985</v>
      </c>
      <c s="386">
        <v>110.94279625</v>
      </c>
      <c s="386">
        <v>139.39136184</v>
      </c>
      <c s="386">
        <v>120.45316747999999</v>
      </c>
      <c s="386">
        <v>116.00970920999998</v>
      </c>
      <c s="386">
        <v>124.68420138000002</v>
      </c>
      <c s="386">
        <v>126.25531743000001</v>
      </c>
      <c s="386">
        <v>160.10009652999997</v>
      </c>
      <c s="386">
        <v>6.6631844100000013</v>
      </c>
      <c s="386">
        <v>22.044286929999998</v>
      </c>
      <c s="386">
        <v>339.01676191000001</v>
      </c>
      <c s="386">
        <v>122.28150218000006</v>
      </c>
      <c s="386">
        <v>142.30403987000003</v>
      </c>
      <c s="386">
        <v>134.23598481999994</v>
      </c>
      <c s="386">
        <v>129.40701045000014</v>
      </c>
      <c s="386">
        <v>133.56409289000001</v>
      </c>
      <c s="386">
        <v>136.97271796999965</v>
      </c>
      <c s="386">
        <v>138.32209250999978</v>
      </c>
      <c s="386">
        <v>145.22318369000033</v>
      </c>
      <c s="386">
        <v>139.02692415000035</v>
      </c>
      <c s="386">
        <v>111.0413138288792</v>
      </c>
      <c s="386">
        <v>141.77733258162601</v>
      </c>
      <c s="386">
        <v>146.81071750758645</v>
      </c>
      <c s="386">
        <v>150.99332044640744</v>
      </c>
      <c s="386">
        <v>147.77963685784144</v>
      </c>
      <c s="386">
        <v>149.00086950748843</v>
      </c>
      <c s="386">
        <v>139.93574740364843</v>
      </c>
      <c s="386">
        <v>142.68697956264444</v>
      </c>
      <c s="386">
        <v>147.63374243123545</v>
      </c>
      <c s="386">
        <v>149.09270517484944</v>
      </c>
      <c s="386">
        <v>148.42215715206945</v>
      </c>
      <c s="386">
        <v>147.93337080572343</v>
      </c>
      <c s="387"/>
      <c s="387"/>
      <c r="EH40" s="365">
        <v>1625.3887609499998</v>
      </c>
      <c s="365">
        <v>1380.9124464000001</v>
      </c>
      <c s="365">
        <v>1589.0617817800003</v>
      </c>
      <c s="365">
        <v>1723.1078932599996</v>
      </c>
      <c s="386"/>
      <c s="382" t="s">
        <v>526</v>
      </c>
      <c s="379">
        <v>1625.38876095</v>
      </c>
      <c s="379">
        <v>1380.9124463999999</v>
      </c>
      <c s="379">
        <v>1589.0617817800003</v>
      </c>
      <c s="379">
        <v>1723.1078932599999</v>
      </c>
      <c s="379">
        <v>1953.3668368104709</v>
      </c>
      <c s="379">
        <v>1947.8290008138474</v>
      </c>
      <c s="379">
        <v>1978.5682765896961</v>
      </c>
      <c s="379">
        <v>1979.5682765897</v>
      </c>
      <c s="379">
        <v>2046.5870597007213</v>
      </c>
      <c r="EX40" s="386">
        <f t="shared" si="73"/>
        <v>2.7022934783119226</v>
      </c>
      <c s="386">
        <f t="shared" si="73"/>
        <v>2.8096827687823027</v>
      </c>
      <c s="386">
        <f t="shared" si="73"/>
        <v>1.2850343297971665</v>
      </c>
      <c s="386">
        <f t="shared" si="75"/>
        <v>1.4525762128471909</v>
      </c>
      <c s="386">
        <f t="shared" si="75"/>
        <v>1.5179779751839544</v>
      </c>
      <c s="386">
        <f t="shared" si="75"/>
        <v>1.6800756201069169</v>
      </c>
      <c s="386">
        <f t="shared" si="75"/>
        <v>1.9517310653716713</v>
      </c>
      <c s="386">
        <f t="shared" si="75"/>
        <v>2.0160134195715131</v>
      </c>
      <c s="386">
        <f t="shared" si="75"/>
        <v>2.0472720012297705</v>
      </c>
      <c r="FH40" s="386"/>
      <c s="386">
        <f t="shared" si="53"/>
        <v>0.10738929047038015</v>
      </c>
      <c s="386">
        <f t="shared" si="54"/>
        <v>-1.5246484389851362</v>
      </c>
      <c s="386">
        <f t="shared" si="55"/>
        <v>0.16754188305002438</v>
      </c>
      <c s="386">
        <f t="shared" si="56"/>
        <v>0.065401762336763536</v>
      </c>
      <c s="386">
        <f t="shared" si="57"/>
        <v>0.16209764492296252</v>
      </c>
      <c s="386">
        <f t="shared" si="58"/>
        <v>0.27165544526475438</v>
      </c>
    </row>
    <row r="41" spans="1:170" ht="15">
      <c r="A41" s="369" t="s">
        <v>525</v>
      </c>
      <c s="369"/>
      <c s="390">
        <f t="shared" si="76" ref="C41:AH41">C42+C43</f>
        <v>17.252283800443692</v>
      </c>
      <c s="390">
        <f t="shared" si="76"/>
        <v>37.371462883674006</v>
      </c>
      <c s="390">
        <f t="shared" si="76"/>
        <v>71.970130468661822</v>
      </c>
      <c s="390">
        <f t="shared" si="76"/>
        <v>36.043375534743717</v>
      </c>
      <c s="390">
        <f t="shared" si="76"/>
        <v>41.756071073093459</v>
      </c>
      <c s="390">
        <f t="shared" si="76"/>
        <v>116.70991533452379</v>
      </c>
      <c s="390">
        <f t="shared" si="76"/>
        <v>27.649920740378509</v>
      </c>
      <c s="390">
        <f t="shared" si="76"/>
        <v>50.81886531081652</v>
      </c>
      <c s="390">
        <f t="shared" si="76"/>
        <v>67.058702237917259</v>
      </c>
      <c s="390">
        <f t="shared" si="76"/>
        <v>24.112264539402421</v>
      </c>
      <c s="390">
        <f t="shared" si="76"/>
        <v>31.359530691161915</v>
      </c>
      <c s="390">
        <f t="shared" si="76"/>
        <v>116.07010454033446</v>
      </c>
      <c s="390">
        <f t="shared" si="76"/>
        <v>25.372379196413235</v>
      </c>
      <c s="390">
        <f t="shared" si="76"/>
        <v>31.550704954145544</v>
      </c>
      <c s="390">
        <f t="shared" si="76"/>
        <v>104.99273929734986</v>
      </c>
      <c s="390">
        <f t="shared" si="76"/>
        <v>30.990114853453719</v>
      </c>
      <c s="390">
        <f t="shared" si="76"/>
        <v>32.966964462170168</v>
      </c>
      <c s="390">
        <f t="shared" si="76"/>
        <v>181.56551178110755</v>
      </c>
      <c s="390">
        <f t="shared" si="76"/>
        <v>13.738216905128311</v>
      </c>
      <c s="390">
        <f t="shared" si="76"/>
        <v>44.120659541223375</v>
      </c>
      <c s="390">
        <f t="shared" si="76"/>
        <v>126.78983442872969</v>
      </c>
      <c s="390">
        <f t="shared" si="76"/>
        <v>36.817469082607261</v>
      </c>
      <c s="390">
        <f t="shared" si="76"/>
        <v>65.205690491231067</v>
      </c>
      <c s="390">
        <f t="shared" si="76"/>
        <v>151.52460674325121</v>
      </c>
      <c s="390">
        <f t="shared" si="76"/>
        <v>39.845460505597963</v>
      </c>
      <c s="390">
        <f t="shared" si="76"/>
        <v>55.554884992404197</v>
      </c>
      <c s="390">
        <f t="shared" si="76"/>
        <v>154.01830658373663</v>
      </c>
      <c s="390">
        <f t="shared" si="76"/>
        <v>43.713967416531339</v>
      </c>
      <c s="390">
        <f t="shared" si="76"/>
        <v>34.357243813817163</v>
      </c>
      <c s="390">
        <f t="shared" si="76"/>
        <v>139.38854338614158</v>
      </c>
      <c s="390">
        <f t="shared" si="76"/>
        <v>27.906407494976811</v>
      </c>
      <c s="390">
        <f t="shared" si="76"/>
        <v>41.332941633837123</v>
      </c>
      <c s="390">
        <f t="shared" si="77" ref="AI41:BN41">AI42+AI43</f>
        <v>146.02806757885975</v>
      </c>
      <c s="390">
        <f t="shared" si="77"/>
        <v>40.513234024406799</v>
      </c>
      <c s="390">
        <f t="shared" si="77"/>
        <v>41.833132357049649</v>
      </c>
      <c s="390">
        <f t="shared" si="77"/>
        <v>234.68885970671505</v>
      </c>
      <c s="390">
        <f t="shared" si="77"/>
        <v>32.914942305854488</v>
      </c>
      <c s="390">
        <f t="shared" si="77"/>
        <v>44.509576399157361</v>
      </c>
      <c s="390">
        <f t="shared" si="77"/>
        <v>236.13006053489553</v>
      </c>
      <c s="390">
        <f t="shared" si="77"/>
        <v>35.610825890477507</v>
      </c>
      <c s="390">
        <f t="shared" si="77"/>
        <v>43.96711682637244</v>
      </c>
      <c s="390">
        <f t="shared" si="77"/>
        <v>250.48379733265614</v>
      </c>
      <c s="390">
        <f t="shared" si="77"/>
        <v>32.164894230109226</v>
      </c>
      <c s="390">
        <f t="shared" si="77"/>
        <v>52.229410958692057</v>
      </c>
      <c s="390">
        <f t="shared" si="77"/>
        <v>262.80522707363701</v>
      </c>
      <c s="390">
        <f t="shared" si="77"/>
        <v>40.678023056778173</v>
      </c>
      <c s="390">
        <f t="shared" si="77"/>
        <v>44.579012697384826</v>
      </c>
      <c s="390">
        <f t="shared" si="77"/>
        <v>248.55672500107883</v>
      </c>
      <c s="390">
        <f t="shared" si="77"/>
        <v>49.952517677881048</v>
      </c>
      <c s="390">
        <f t="shared" si="77"/>
        <v>47.817117134726402</v>
      </c>
      <c s="390">
        <f t="shared" si="77"/>
        <v>260.74028022591546</v>
      </c>
      <c s="390">
        <f t="shared" si="77"/>
        <v>40.789733611976196</v>
      </c>
      <c s="390">
        <f t="shared" si="77"/>
        <v>70.757656947071212</v>
      </c>
      <c s="390">
        <f t="shared" si="77"/>
        <v>245.9006930168172</v>
      </c>
      <c s="390">
        <f t="shared" si="77"/>
        <v>58.602382523644643</v>
      </c>
      <c s="390">
        <f t="shared" si="77"/>
        <v>62.29951589452191</v>
      </c>
      <c s="390">
        <f t="shared" si="77"/>
        <v>265.9558232580921</v>
      </c>
      <c s="390">
        <f t="shared" si="77"/>
        <v>68.347129082769442</v>
      </c>
      <c s="390">
        <f t="shared" si="77"/>
        <v>63.760286238430474</v>
      </c>
      <c s="390">
        <f t="shared" si="77"/>
        <v>295.45721386310947</v>
      </c>
      <c s="390">
        <f t="shared" si="77"/>
        <v>83.502233438828398</v>
      </c>
      <c s="390">
        <f t="shared" si="77"/>
        <v>74.768475936216277</v>
      </c>
      <c s="390">
        <f t="shared" si="77"/>
        <v>416.18445259274728</v>
      </c>
      <c s="390">
        <f t="shared" si="77"/>
        <v>70.809073870098899</v>
      </c>
      <c s="390">
        <f t="shared" si="78" ref="BO41:CH41">BO42+BO43</f>
        <v>101.29017260901395</v>
      </c>
      <c s="390">
        <f t="shared" si="78"/>
        <v>293.38067155611344</v>
      </c>
      <c s="390">
        <f t="shared" si="78"/>
        <v>85.4491696827738</v>
      </c>
      <c s="390">
        <f t="shared" si="78"/>
        <v>91.123110117545082</v>
      </c>
      <c s="390">
        <f t="shared" si="78"/>
        <v>398.86639796977215</v>
      </c>
      <c s="390">
        <f t="shared" si="78"/>
        <v>77.953538363748891</v>
      </c>
      <c s="390">
        <f t="shared" si="78"/>
        <v>80.646479882382465</v>
      </c>
      <c s="390">
        <f t="shared" si="78"/>
        <v>378.5156130991017</v>
      </c>
      <c s="390">
        <f t="shared" si="78"/>
        <v>107.59075110059058</v>
      </c>
      <c s="390">
        <f t="shared" si="78"/>
        <v>93.251559229896984</v>
      </c>
      <c s="390">
        <f t="shared" si="78"/>
        <v>380.27405964247197</v>
      </c>
      <c s="390">
        <f t="shared" si="78"/>
        <v>197.29490081737157</v>
      </c>
      <c s="390">
        <f t="shared" si="78"/>
        <v>181.04336746588726</v>
      </c>
      <c s="390">
        <f t="shared" si="78"/>
        <v>286.57847936691883</v>
      </c>
      <c s="390">
        <f t="shared" si="78"/>
        <v>220.97047081539407</v>
      </c>
      <c s="390">
        <f t="shared" si="78"/>
        <v>109.868407773228</v>
      </c>
      <c s="390">
        <f t="shared" si="78"/>
        <v>371.49554271521595</v>
      </c>
      <c s="390">
        <f t="shared" si="78"/>
        <v>216.19189391414238</v>
      </c>
      <c s="390">
        <f t="shared" si="78"/>
        <v>198.59423557563596</v>
      </c>
      <c s="390">
        <f t="shared" si="78"/>
        <v>300.0402431936983</v>
      </c>
      <c s="365">
        <v>246.71916874496537</v>
      </c>
      <c s="365">
        <v>102.92554368830844</v>
      </c>
      <c s="365">
        <v>369.2060457884549</v>
      </c>
      <c s="365">
        <v>212.33076992752322</v>
      </c>
      <c s="365">
        <v>218.20970946775631</v>
      </c>
      <c s="365">
        <v>303.1195121598974</v>
      </c>
      <c s="365">
        <v>346.11202855489762</v>
      </c>
      <c s="365">
        <v>98.228779556600102</v>
      </c>
      <c s="365">
        <v>297.08214757608459</v>
      </c>
      <c s="365">
        <v>220.02179353360003</v>
      </c>
      <c s="365">
        <v>204.2213715602943</v>
      </c>
      <c s="365">
        <v>303.21880618148424</v>
      </c>
      <c s="365">
        <v>341.24855964105029</v>
      </c>
      <c s="365">
        <v>101.20998424847029</v>
      </c>
      <c s="365">
        <v>368.41952284599756</v>
      </c>
      <c s="365">
        <v>266.44882385368476</v>
      </c>
      <c s="365">
        <v>101.69591859059247</v>
      </c>
      <c s="365">
        <v>353.26809864834911</v>
      </c>
      <c s="365">
        <v>341.51073660894997</v>
      </c>
      <c s="365">
        <v>487.53778721022957</v>
      </c>
      <c s="365">
        <v>136.9672059323799</v>
      </c>
      <c s="365">
        <v>90.917876807420029</v>
      </c>
      <c s="365">
        <v>90.200204317326126</v>
      </c>
      <c s="365">
        <v>110.34088325381958</v>
      </c>
      <c s="365">
        <v>150.14746227860775</v>
      </c>
      <c s="365">
        <v>98.761001298122878</v>
      </c>
      <c s="365">
        <v>136.66721298611253</v>
      </c>
      <c s="365">
        <v>73.934460618430563</v>
      </c>
      <c s="365">
        <v>123.59404463054649</v>
      </c>
      <c s="365">
        <v>86.674526410256703</v>
      </c>
      <c s="365">
        <v>136.56126106680347</v>
      </c>
      <c s="365">
        <v>106.91521461980025</v>
      </c>
      <c s="365">
        <v>131.68044292346684</v>
      </c>
      <c s="365">
        <v>108.54604676624248</v>
      </c>
      <c s="365">
        <v>123.50453595659249</v>
      </c>
      <c s="365">
        <v>87.281615071475088</v>
      </c>
      <c s="365">
        <v>241.95366648327004</v>
      </c>
      <c s="365">
        <v>121.18712136706297</v>
      </c>
      <c s="365">
        <v>137.46804040945068</v>
      </c>
      <c s="365">
        <v>143.64211978476391</v>
      </c>
      <c s="365">
        <v>91.153815262879831</v>
      </c>
      <c s="365">
        <v>126.2539615179202</v>
      </c>
      <c s="365">
        <v>269.52331547628921</v>
      </c>
      <c s="365">
        <v>79.006034552327748</v>
      </c>
      <c s="365">
        <v>129.70150234718744</v>
      </c>
      <c s="365">
        <v>139.70844705354062</v>
      </c>
      <c s="365">
        <v>99.975660716885486</v>
      </c>
      <c s="365">
        <v>97.658230835216813</v>
      </c>
      <c s="389"/>
      <c s="389"/>
      <c r="EH41" s="365">
        <v>2921.3956767398663</v>
      </c>
      <c s="365">
        <v>2789.7656019582696</v>
      </c>
      <c s="365">
        <v>1364.2678246264577</v>
      </c>
      <c s="365">
        <v>1677.2319158067949</v>
      </c>
      <c s="388"/>
      <c s="369" t="s">
        <v>525</v>
      </c>
      <c s="379">
        <v>2921.3956767398663</v>
      </c>
      <c s="379">
        <v>2789.7656019582696</v>
      </c>
      <c s="379">
        <v>1364.2678246264577</v>
      </c>
      <c s="379">
        <v>1677.2764652721935</v>
      </c>
      <c s="379">
        <v>1825.9999999999998</v>
      </c>
      <c s="379">
        <v>2093.0000000000014</v>
      </c>
      <c s="379">
        <v>2513.725133851538</v>
      </c>
      <c s="379">
        <v>2684.4166497927804</v>
      </c>
      <c s="379">
        <v>2818.3296558541247</v>
      </c>
      <c r="EX41" s="365">
        <f t="shared" si="73"/>
        <v>2.3767318979765073</v>
      </c>
      <c s="365">
        <f t="shared" si="73"/>
        <v>2.4390829665852247</v>
      </c>
      <c s="365">
        <f t="shared" si="73"/>
        <v>0.90204697502679443</v>
      </c>
      <c s="365">
        <f t="shared" si="75"/>
        <v>1.0262802287028527</v>
      </c>
      <c s="365">
        <f t="shared" si="75"/>
        <v>1.1589670538209622</v>
      </c>
      <c s="365">
        <f t="shared" si="75"/>
        <v>1.3188075703075475</v>
      </c>
      <c s="365">
        <f t="shared" si="75"/>
        <v>1.6073497832018533</v>
      </c>
      <c s="365">
        <f t="shared" si="75"/>
        <v>1.7573009533038995</v>
      </c>
      <c s="365">
        <f t="shared" si="75"/>
        <v>1.8399369426571179</v>
      </c>
      <c r="FH41" s="365"/>
      <c s="365">
        <f t="shared" si="53"/>
        <v>0.062351068608717419</v>
      </c>
      <c s="365">
        <f t="shared" si="54"/>
        <v>-1.5370359915584304</v>
      </c>
      <c s="365">
        <f t="shared" si="55"/>
        <v>0.12423325367605831</v>
      </c>
      <c s="365">
        <f t="shared" si="56"/>
        <v>0.13268682511810947</v>
      </c>
      <c s="365">
        <f t="shared" si="57"/>
        <v>0.15984051648658526</v>
      </c>
      <c s="365">
        <f t="shared" si="58"/>
        <v>0.28854221289430582</v>
      </c>
    </row>
    <row r="42" spans="1:170" ht="15">
      <c r="A42" s="385" t="s">
        <v>28</v>
      </c>
      <c s="385"/>
      <c s="384">
        <v>15.645973640443689</v>
      </c>
      <c s="381">
        <v>35.707161124025916</v>
      </c>
      <c s="381">
        <v>70.057774888661825</v>
      </c>
      <c s="381">
        <v>30.89202043552946</v>
      </c>
      <c s="381">
        <v>33.795391363093458</v>
      </c>
      <c s="381">
        <v>112.12201736452378</v>
      </c>
      <c s="381">
        <v>24.821129790378503</v>
      </c>
      <c s="381">
        <v>48.101703170816521</v>
      </c>
      <c s="381">
        <v>55.860429159383159</v>
      </c>
      <c s="381">
        <v>20.36328133926833</v>
      </c>
      <c s="381">
        <v>27.507145176712431</v>
      </c>
      <c s="381">
        <v>105.9949088833953</v>
      </c>
      <c s="381">
        <v>23.106799515487737</v>
      </c>
      <c s="381">
        <v>28.696041045070146</v>
      </c>
      <c s="381">
        <v>93.218415361127882</v>
      </c>
      <c s="381">
        <v>20.51693066724274</v>
      </c>
      <c s="381">
        <v>24.37173836815278</v>
      </c>
      <c s="381">
        <v>170.74725734172583</v>
      </c>
      <c s="381">
        <v>10.764000247207488</v>
      </c>
      <c s="381">
        <v>38.348091129399897</v>
      </c>
      <c s="381">
        <v>114.43472258815783</v>
      </c>
      <c s="381">
        <v>27.730636118289464</v>
      </c>
      <c s="381">
        <v>21.461203606071219</v>
      </c>
      <c s="381">
        <v>167.69838910614871</v>
      </c>
      <c s="381">
        <v>33.862677281332857</v>
      </c>
      <c s="381">
        <v>49.215099139911104</v>
      </c>
      <c s="381">
        <v>139.49751321907982</v>
      </c>
      <c s="381">
        <v>27.747052637242739</v>
      </c>
      <c s="381">
        <v>23.063235772314776</v>
      </c>
      <c s="381">
        <v>123.60964816959256</v>
      </c>
      <c s="381">
        <v>21.831928642147496</v>
      </c>
      <c s="381">
        <v>31.05138465236988</v>
      </c>
      <c s="381">
        <v>130.68060259956576</v>
      </c>
      <c s="381">
        <v>25.455378218207755</v>
      </c>
      <c s="381">
        <v>28.346472637071201</v>
      </c>
      <c s="381">
        <v>213.47992048140028</v>
      </c>
      <c s="381">
        <v>25.742702559974827</v>
      </c>
      <c s="381">
        <v>32.875115945700379</v>
      </c>
      <c s="381">
        <v>218.57736631888639</v>
      </c>
      <c s="381">
        <v>19.854852838790592</v>
      </c>
      <c s="381">
        <v>31.318491036257285</v>
      </c>
      <c s="381">
        <v>231.74654017252098</v>
      </c>
      <c s="381">
        <v>26.283624162825806</v>
      </c>
      <c s="381">
        <v>40.819480811369857</v>
      </c>
      <c s="381">
        <v>243.65362671980105</v>
      </c>
      <c s="381">
        <v>23.195838037485299</v>
      </c>
      <c s="381">
        <v>31.183649444261192</v>
      </c>
      <c s="381">
        <v>228.28790763085519</v>
      </c>
      <c s="381">
        <v>41.624023888988987</v>
      </c>
      <c s="381">
        <v>35.734660223476396</v>
      </c>
      <c s="381">
        <v>242.6501185438633</v>
      </c>
      <c s="381">
        <v>23.624349486739163</v>
      </c>
      <c s="381">
        <v>60.899649817356959</v>
      </c>
      <c s="381">
        <v>225.57648841446129</v>
      </c>
      <c s="381">
        <v>46.927409579919726</v>
      </c>
      <c s="381">
        <v>49.076674750381841</v>
      </c>
      <c s="381">
        <v>246.47205065717145</v>
      </c>
      <c s="381">
        <v>52.392142792089984</v>
      </c>
      <c s="381">
        <v>50.659153838948754</v>
      </c>
      <c s="381">
        <v>275.46665141433095</v>
      </c>
      <c s="381">
        <v>71.262196685592556</v>
      </c>
      <c s="381">
        <v>57.371758866719944</v>
      </c>
      <c s="381">
        <v>393.68132948376746</v>
      </c>
      <c s="381">
        <v>57.676591274964494</v>
      </c>
      <c s="381">
        <v>68.129259221628956</v>
      </c>
      <c s="381">
        <v>275.99315012467082</v>
      </c>
      <c s="381">
        <v>71.631981033286579</v>
      </c>
      <c s="381">
        <v>51.730954720345089</v>
      </c>
      <c s="381">
        <v>355.75736476397213</v>
      </c>
      <c s="381">
        <v>55.700822598948903</v>
      </c>
      <c s="381">
        <v>55.023971330262285</v>
      </c>
      <c s="381">
        <v>358.45342663550167</v>
      </c>
      <c s="381">
        <v>89.980814086590556</v>
      </c>
      <c s="381">
        <v>55.399837671779977</v>
      </c>
      <c s="381">
        <v>341.07754814367195</v>
      </c>
      <c s="381">
        <v>179.00555671517156</v>
      </c>
      <c s="381">
        <v>155.05953288972475</v>
      </c>
      <c s="381">
        <v>258.62651398000531</v>
      </c>
      <c s="381">
        <v>205.92199485399405</v>
      </c>
      <c s="381">
        <v>72.061739681627998</v>
      </c>
      <c s="381">
        <v>337.63139709381596</v>
      </c>
      <c s="381">
        <v>195.14609448234239</v>
      </c>
      <c s="381">
        <v>173.82455261343594</v>
      </c>
      <c s="381">
        <v>276.50464532589831</v>
      </c>
      <c s="365">
        <v>221.51145698196538</v>
      </c>
      <c s="365">
        <v>63.898237597684698</v>
      </c>
      <c s="365">
        <v>329.3704893296549</v>
      </c>
      <c s="365">
        <v>194.51815911512324</v>
      </c>
      <c s="365">
        <v>184.47627709595628</v>
      </c>
      <c s="365">
        <v>283.4098301192974</v>
      </c>
      <c s="365">
        <v>330.19803434349762</v>
      </c>
      <c s="365">
        <v>64.223693710000092</v>
      </c>
      <c s="365">
        <v>260.62750554168463</v>
      </c>
      <c s="365">
        <v>198.49112599699995</v>
      </c>
      <c s="365">
        <v>172.48291293417813</v>
      </c>
      <c s="365">
        <v>266.22981140427123</v>
      </c>
      <c s="365">
        <v>315.39404659299993</v>
      </c>
      <c s="365">
        <v>54.408112112000019</v>
      </c>
      <c s="365">
        <v>333.82922414599994</v>
      </c>
      <c s="365">
        <v>248.91290389799994</v>
      </c>
      <c s="365">
        <v>68.744012670208832</v>
      </c>
      <c s="365">
        <v>332.16121415399988</v>
      </c>
      <c s="365">
        <v>308.89217634913882</v>
      </c>
      <c s="365">
        <v>445.97450993366664</v>
      </c>
      <c s="365">
        <v>106.90861933500004</v>
      </c>
      <c s="365">
        <v>73.91140657000004</v>
      </c>
      <c s="365">
        <v>61.410609158999982</v>
      </c>
      <c s="365">
        <v>71.246057895000007</v>
      </c>
      <c s="365">
        <v>115.80242053000001</v>
      </c>
      <c s="365">
        <v>59.328827271999998</v>
      </c>
      <c s="365">
        <v>94.424920403000016</v>
      </c>
      <c s="365">
        <v>52.984534766999992</v>
      </c>
      <c s="365">
        <v>96.231347626000002</v>
      </c>
      <c s="365">
        <v>57.170303466</v>
      </c>
      <c s="365">
        <v>107.3163414</v>
      </c>
      <c s="365">
        <v>66.674816459999988</v>
      </c>
      <c s="365">
        <v>95.819247476999976</v>
      </c>
      <c s="365">
        <v>66.697214194000026</v>
      </c>
      <c s="365">
        <v>91.46219401899998</v>
      </c>
      <c s="365">
        <v>53.753815150000008</v>
      </c>
      <c s="365">
        <v>213.84335828499997</v>
      </c>
      <c s="365">
        <v>82.658255289999985</v>
      </c>
      <c s="365">
        <v>96.672699473750001</v>
      </c>
      <c s="365">
        <v>93.163344604000017</v>
      </c>
      <c s="365">
        <v>61.393697000000003</v>
      </c>
      <c s="365">
        <v>59.858053633750004</v>
      </c>
      <c s="365">
        <v>245.08995121780006</v>
      </c>
      <c s="365">
        <v>37.788477119040003</v>
      </c>
      <c s="365">
        <v>91.316971752789996</v>
      </c>
      <c s="365">
        <v>93.13372847780002</v>
      </c>
      <c s="365">
        <v>64.682939979039986</v>
      </c>
      <c s="365">
        <v>60.944557371829994</v>
      </c>
      <c s="387"/>
      <c s="387"/>
      <c r="EH42" s="365">
        <v>2569.4375341703135</v>
      </c>
      <c s="365">
        <v>2421.7928928150141</v>
      </c>
      <c s="365">
        <v>957.66598276400009</v>
      </c>
      <c s="365">
        <v>1200.5460342048</v>
      </c>
      <c s="386"/>
      <c s="382" t="s">
        <v>28</v>
      </c>
      <c s="379">
        <v>2569.4375341703135</v>
      </c>
      <c s="379">
        <v>2421.7928928150141</v>
      </c>
      <c s="379">
        <v>957.66598276400009</v>
      </c>
      <c s="379">
        <v>1185.036392</v>
      </c>
      <c s="379">
        <v>1394.1400170978229</v>
      </c>
      <c s="379">
        <v>1642.9404793565429</v>
      </c>
      <c s="379">
        <v>2070.1804775320788</v>
      </c>
      <c s="379">
        <v>2339.9288377496723</v>
      </c>
      <c s="379">
        <v>2532.9066422425703</v>
      </c>
      <c r="EX42" s="386">
        <f t="shared" si="73"/>
        <v>0.32556158033541521</v>
      </c>
      <c s="386">
        <f t="shared" si="73"/>
        <v>0.37059980219707822</v>
      </c>
      <c s="386">
        <f t="shared" si="73"/>
        <v>0.38298735477037182</v>
      </c>
      <c s="386">
        <f t="shared" si="75"/>
        <v>0.42629598414433828</v>
      </c>
      <c s="386">
        <f t="shared" si="75"/>
        <v>0.35901092136299223</v>
      </c>
      <c s="386">
        <f t="shared" si="75"/>
        <v>0.36126804979936905</v>
      </c>
      <c s="386">
        <f t="shared" si="75"/>
        <v>0.34438128216981811</v>
      </c>
      <c s="386">
        <f t="shared" si="75"/>
        <v>0.25871246626761368</v>
      </c>
      <c s="386">
        <f t="shared" si="75"/>
        <v>0.20733505857265261</v>
      </c>
      <c r="FH42" s="386"/>
      <c s="386">
        <f t="shared" si="53"/>
        <v>0.045038221861663008</v>
      </c>
      <c s="386">
        <f t="shared" si="54"/>
        <v>0.012387552573293603</v>
      </c>
      <c s="386">
        <f t="shared" si="55"/>
        <v>0.043308629373966456</v>
      </c>
      <c s="386">
        <f t="shared" si="56"/>
        <v>-0.06728506278134605</v>
      </c>
      <c s="386">
        <f t="shared" si="57"/>
        <v>0.0022571284363768207</v>
      </c>
      <c s="386">
        <f t="shared" si="58"/>
        <v>-0.016886767629550936</v>
      </c>
    </row>
    <row r="43" spans="1:170" ht="15">
      <c r="A43" s="385" t="s">
        <v>524</v>
      </c>
      <c s="385"/>
      <c s="384">
        <v>1.6063101600000027</v>
      </c>
      <c s="381">
        <v>1.6643017596480925</v>
      </c>
      <c s="381">
        <v>1.9123555799999974</v>
      </c>
      <c s="381">
        <v>5.1513550992142552</v>
      </c>
      <c s="381">
        <v>7.9606797100000017</v>
      </c>
      <c s="381">
        <v>4.5878979700000002</v>
      </c>
      <c s="381">
        <v>2.828790950000005</v>
      </c>
      <c s="381">
        <v>2.7171621399999974</v>
      </c>
      <c s="381">
        <v>11.198273078534108</v>
      </c>
      <c s="381">
        <v>3.7489832001340906</v>
      </c>
      <c s="381">
        <v>3.8523855144494825</v>
      </c>
      <c s="381">
        <v>10.075195656939158</v>
      </c>
      <c s="381">
        <v>2.2655796809254962</v>
      </c>
      <c s="381">
        <v>2.8546639090754002</v>
      </c>
      <c s="381">
        <v>11.774323936221982</v>
      </c>
      <c s="381">
        <v>10.473184186210977</v>
      </c>
      <c s="381">
        <v>8.5952260940173915</v>
      </c>
      <c s="381">
        <v>10.818254439381707</v>
      </c>
      <c s="381">
        <v>2.9742166579208242</v>
      </c>
      <c s="381">
        <v>5.7725684118234772</v>
      </c>
      <c s="381">
        <v>12.355111840571865</v>
      </c>
      <c s="381">
        <v>9.0868329643178001</v>
      </c>
      <c s="381">
        <v>43.744486885159851</v>
      </c>
      <c s="381">
        <v>-16.173782362897491</v>
      </c>
      <c s="381">
        <v>5.9827832242651038</v>
      </c>
      <c s="381">
        <v>6.3397858524930948</v>
      </c>
      <c s="381">
        <v>14.5207933646568</v>
      </c>
      <c s="381">
        <v>15.966914779288599</v>
      </c>
      <c s="381">
        <v>11.294008041502387</v>
      </c>
      <c s="381">
        <v>15.778895216549021</v>
      </c>
      <c s="381">
        <v>6.0744788528293157</v>
      </c>
      <c s="381">
        <v>10.28155698146724</v>
      </c>
      <c s="381">
        <v>15.347464979293974</v>
      </c>
      <c s="381">
        <v>15.05785580619904</v>
      </c>
      <c s="381">
        <v>13.486659719978448</v>
      </c>
      <c s="381">
        <v>21.208939225314776</v>
      </c>
      <c s="381">
        <v>7.1722397458796632</v>
      </c>
      <c s="381">
        <v>11.634460453456979</v>
      </c>
      <c s="381">
        <v>17.55269421600914</v>
      </c>
      <c s="381">
        <v>15.755973051686917</v>
      </c>
      <c s="381">
        <v>12.648625790115153</v>
      </c>
      <c s="381">
        <v>18.737257160135162</v>
      </c>
      <c s="381">
        <v>5.8812700672834186</v>
      </c>
      <c s="381">
        <v>11.409930147322198</v>
      </c>
      <c s="381">
        <v>19.151600353835985</v>
      </c>
      <c s="381">
        <v>17.482185019292874</v>
      </c>
      <c s="381">
        <v>13.39536325312363</v>
      </c>
      <c s="381">
        <v>20.268817370223655</v>
      </c>
      <c s="381">
        <v>8.3284937888920592</v>
      </c>
      <c s="381">
        <v>12.082456911250008</v>
      </c>
      <c s="381">
        <v>18.090161682052134</v>
      </c>
      <c s="381">
        <v>17.165384125237033</v>
      </c>
      <c s="381">
        <v>9.8580071297142542</v>
      </c>
      <c s="381">
        <v>20.324204602355913</v>
      </c>
      <c s="381">
        <v>11.674972943724917</v>
      </c>
      <c s="381">
        <v>13.222841144140068</v>
      </c>
      <c s="381">
        <v>19.483772600920616</v>
      </c>
      <c s="381">
        <v>15.954986290679457</v>
      </c>
      <c s="381">
        <v>13.101132399481719</v>
      </c>
      <c s="381">
        <v>19.990562448778491</v>
      </c>
      <c s="381">
        <v>12.240036753235843</v>
      </c>
      <c s="381">
        <v>17.396717069496333</v>
      </c>
      <c s="381">
        <v>22.503123108979846</v>
      </c>
      <c s="381">
        <v>13.132482595134409</v>
      </c>
      <c s="381">
        <v>33.160913387384987</v>
      </c>
      <c s="381">
        <v>17.387521431442643</v>
      </c>
      <c s="381">
        <v>13.817188649487216</v>
      </c>
      <c s="381">
        <v>39.392155397199993</v>
      </c>
      <c s="381">
        <v>43.109033205799996</v>
      </c>
      <c s="381">
        <v>22.252715764799994</v>
      </c>
      <c s="381">
        <v>25.622508552120184</v>
      </c>
      <c s="381">
        <v>20.062186463600014</v>
      </c>
      <c s="381">
        <v>17.609937014000028</v>
      </c>
      <c s="381">
        <v>37.851721558117006</v>
      </c>
      <c s="381">
        <v>39.196511498800007</v>
      </c>
      <c s="381">
        <v>18.289344102200015</v>
      </c>
      <c s="381">
        <v>25.983834576162497</v>
      </c>
      <c s="381">
        <v>27.9519653869135</v>
      </c>
      <c s="381">
        <v>15.048475961400008</v>
      </c>
      <c s="381">
        <v>37.806668091599995</v>
      </c>
      <c s="381">
        <v>33.864145621400006</v>
      </c>
      <c s="381">
        <v>21.045799431799992</v>
      </c>
      <c s="381">
        <v>24.769682962200019</v>
      </c>
      <c s="381">
        <v>23.535597867800014</v>
      </c>
      <c s="365">
        <v>25.207711763000002</v>
      </c>
      <c s="365">
        <v>39.027306090623732</v>
      </c>
      <c s="365">
        <v>39.835556458799999</v>
      </c>
      <c s="365">
        <v>17.812610812399988</v>
      </c>
      <c s="365">
        <v>33.733432371800028</v>
      </c>
      <c s="365">
        <v>19.709682040600025</v>
      </c>
      <c s="365">
        <v>15.913994211400002</v>
      </c>
      <c s="365">
        <v>34.005085846600004</v>
      </c>
      <c s="365">
        <v>36.454642034399974</v>
      </c>
      <c s="365">
        <v>21.530667536600074</v>
      </c>
      <c s="365">
        <v>31.738458626116167</v>
      </c>
      <c s="365">
        <v>36.988994777213009</v>
      </c>
      <c s="365">
        <v>25.854513048050343</v>
      </c>
      <c s="365">
        <v>46.801872136470273</v>
      </c>
      <c s="365">
        <v>34.590298699997611</v>
      </c>
      <c s="365">
        <v>17.535919955684808</v>
      </c>
      <c s="365">
        <v>32.951905920383645</v>
      </c>
      <c s="365">
        <v>21.106884494349252</v>
      </c>
      <c s="365">
        <v>32.61856025981114</v>
      </c>
      <c s="365">
        <v>41.563277276562921</v>
      </c>
      <c s="365">
        <v>30.058586597379851</v>
      </c>
      <c s="365">
        <v>17.006470237419993</v>
      </c>
      <c s="365">
        <v>28.789595158326151</v>
      </c>
      <c s="365">
        <v>39.094825358819584</v>
      </c>
      <c s="365">
        <v>34.345041748607741</v>
      </c>
      <c s="365">
        <v>39.43217402612288</v>
      </c>
      <c s="365">
        <v>42.24229258311253</v>
      </c>
      <c s="365">
        <v>20.949925851430564</v>
      </c>
      <c s="365">
        <v>27.36269700454649</v>
      </c>
      <c s="365">
        <v>29.504222944256707</v>
      </c>
      <c s="365">
        <v>29.244919666803469</v>
      </c>
      <c s="365">
        <v>40.240398159800257</v>
      </c>
      <c s="365">
        <v>35.861195446466859</v>
      </c>
      <c s="365">
        <v>41.848832572242458</v>
      </c>
      <c s="365">
        <v>32.042341937592518</v>
      </c>
      <c s="365">
        <v>33.527799921475079</v>
      </c>
      <c s="365">
        <v>28.110308198270069</v>
      </c>
      <c s="365">
        <v>38.528866077062986</v>
      </c>
      <c s="365">
        <v>40.795340935700665</v>
      </c>
      <c s="365">
        <v>50.478775180763883</v>
      </c>
      <c s="365">
        <v>29.760118262879828</v>
      </c>
      <c s="365">
        <v>66.3959078841702</v>
      </c>
      <c s="365">
        <v>24.433364258489163</v>
      </c>
      <c s="365">
        <v>41.217557433287737</v>
      </c>
      <c s="365">
        <v>38.384530594397461</v>
      </c>
      <c s="365">
        <v>46.57471857574059</v>
      </c>
      <c s="365">
        <v>35.292720737845499</v>
      </c>
      <c s="365">
        <v>36.713673463386812</v>
      </c>
      <c s="383"/>
      <c s="383"/>
      <c r="EH43" s="365">
        <v>351.95814256955293</v>
      </c>
      <c s="365">
        <v>367.97270914325566</v>
      </c>
      <c s="365">
        <v>406.60184186245755</v>
      </c>
      <c s="365">
        <v>476.68588160199488</v>
      </c>
      <c s="381"/>
      <c s="382" t="s">
        <v>524</v>
      </c>
      <c s="379">
        <v>351.95814256955293</v>
      </c>
      <c s="379">
        <v>367.97270914325566</v>
      </c>
      <c s="379">
        <v>406.60184186245755</v>
      </c>
      <c s="379">
        <v>492.24007327219363</v>
      </c>
      <c s="379">
        <v>431.85998290217691</v>
      </c>
      <c s="379">
        <v>450.05952064345831</v>
      </c>
      <c s="379">
        <v>443.54465631945936</v>
      </c>
      <c s="379">
        <v>344.48781204310819</v>
      </c>
      <c s="379">
        <v>285.42301361155432</v>
      </c>
      <c r="EX43" s="381">
        <f t="shared" si="73"/>
        <v>0.043022757851363252</v>
      </c>
      <c s="381">
        <f t="shared" si="73"/>
        <v>0.076325917158516596</v>
      </c>
      <c s="381">
        <f t="shared" si="73"/>
        <v>0.47640928064393129</v>
      </c>
      <c s="381">
        <f t="shared" si="75"/>
        <v>0.014462442840391436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r="FH43" s="381"/>
      <c s="381">
        <f t="shared" si="53"/>
        <v>0.033303159307153343</v>
      </c>
      <c s="381">
        <f t="shared" si="54"/>
        <v>0.40008336348541468</v>
      </c>
      <c s="381">
        <f t="shared" si="55"/>
        <v>-0.46194683780353984</v>
      </c>
      <c s="381">
        <f t="shared" si="56"/>
        <v>-0.014462442840391436</v>
      </c>
      <c s="381">
        <f t="shared" si="57"/>
        <v>0</v>
      </c>
      <c s="381">
        <f t="shared" si="58"/>
        <v>0</v>
      </c>
    </row>
    <row r="44" spans="1:170" ht="15">
      <c r="A44" s="369" t="s">
        <v>523</v>
      </c>
      <c s="369"/>
      <c s="384">
        <v>1.04911815</v>
      </c>
      <c s="381">
        <v>2.3055472100000007</v>
      </c>
      <c s="381">
        <v>2.3675898499999994</v>
      </c>
      <c s="381">
        <v>7.2239366599999979</v>
      </c>
      <c s="381">
        <v>1.8880034699999975</v>
      </c>
      <c s="381">
        <v>0.88630273999999998</v>
      </c>
      <c s="381">
        <v>0.28527401000000008</v>
      </c>
      <c s="381">
        <v>0.36515685000000031</v>
      </c>
      <c s="381">
        <v>0.24385029000000014</v>
      </c>
      <c s="381">
        <v>1.5907056000000002</v>
      </c>
      <c s="381">
        <v>2.0768715100000037</v>
      </c>
      <c s="381">
        <v>2.4733947300000008</v>
      </c>
      <c s="381">
        <v>2.9408135999999994</v>
      </c>
      <c s="381">
        <v>6.8727134200000002</v>
      </c>
      <c s="381">
        <v>3.0166306000000018</v>
      </c>
      <c s="381">
        <v>1.7547581400000005</v>
      </c>
      <c s="381">
        <v>2.535528170000001</v>
      </c>
      <c s="381">
        <v>0.84960851000000037</v>
      </c>
      <c s="381">
        <v>2.9641953999999999</v>
      </c>
      <c s="381">
        <v>1.4750510900000002</v>
      </c>
      <c s="381">
        <v>1.5466202500000001</v>
      </c>
      <c s="381">
        <v>1.1347921799999998</v>
      </c>
      <c s="381">
        <v>2.79772928</v>
      </c>
      <c s="381">
        <v>3.1348485199999998</v>
      </c>
      <c s="381">
        <v>1.3718588799999998</v>
      </c>
      <c s="381">
        <v>4.6976528000000002</v>
      </c>
      <c s="381">
        <v>4.6964580000000007</v>
      </c>
      <c s="381">
        <v>4.2441040999999995</v>
      </c>
      <c s="381">
        <v>17.132167770000002</v>
      </c>
      <c s="381">
        <v>3.5581780300000001</v>
      </c>
      <c s="381">
        <v>1.59569334</v>
      </c>
      <c s="381">
        <v>0.64485498999999957</v>
      </c>
      <c s="381">
        <v>0.55805360000000015</v>
      </c>
      <c s="381">
        <v>2.5765423200000002</v>
      </c>
      <c s="381">
        <v>10.58125179</v>
      </c>
      <c s="381">
        <v>2.6303010800000002</v>
      </c>
      <c s="381">
        <v>2.6114569099999994</v>
      </c>
      <c s="381">
        <v>6.61500881</v>
      </c>
      <c s="381">
        <v>3.4096452200000003</v>
      </c>
      <c s="381">
        <v>7.4219703599999987</v>
      </c>
      <c s="381">
        <v>2.8561645800000002</v>
      </c>
      <c s="381">
        <v>0.98270197999999964</v>
      </c>
      <c s="381">
        <v>1.27090959</v>
      </c>
      <c s="381">
        <v>0.64183600000000007</v>
      </c>
      <c s="381">
        <v>1.4546608799999998</v>
      </c>
      <c s="381">
        <v>4.6878362099999995</v>
      </c>
      <c s="381">
        <v>2.8052275099999999</v>
      </c>
      <c s="381">
        <v>1.1589626199999998</v>
      </c>
      <c s="381">
        <v>1.2613009800000001</v>
      </c>
      <c s="381">
        <v>204.01269471999998</v>
      </c>
      <c s="381">
        <v>353.35627539000001</v>
      </c>
      <c s="381">
        <v>103.56161972999999</v>
      </c>
      <c s="381">
        <v>1.2998174800000002</v>
      </c>
      <c s="381">
        <v>234.17190969999999</v>
      </c>
      <c s="381">
        <v>114.93787592999999</v>
      </c>
      <c s="381">
        <v>0.69637759000000121</v>
      </c>
      <c s="381">
        <v>1.1538937100000002</v>
      </c>
      <c s="381">
        <v>0.56220103999999993</v>
      </c>
      <c s="381">
        <v>0.93984991999999989</v>
      </c>
      <c s="381">
        <v>2.1915358500000006</v>
      </c>
      <c s="381">
        <v>1.1892688699999994</v>
      </c>
      <c s="381">
        <v>3.9456829099999986</v>
      </c>
      <c s="381">
        <v>8.8908489399999979</v>
      </c>
      <c s="381">
        <v>2.8325245199999998</v>
      </c>
      <c s="381">
        <v>8.1958306800000003</v>
      </c>
      <c s="381">
        <v>1.2614079700000005</v>
      </c>
      <c s="381">
        <v>0.59873402000000198</v>
      </c>
      <c s="381">
        <v>0.80440510000000387</v>
      </c>
      <c s="381">
        <v>0.13881225000000086</v>
      </c>
      <c s="381">
        <v>0.86824245000000122</v>
      </c>
      <c s="381">
        <v>10.289278029999998</v>
      </c>
      <c s="381">
        <v>77.292113690000008</v>
      </c>
      <c s="381">
        <v>0.57169775999999994</v>
      </c>
      <c s="381">
        <v>9.6783694699999998</v>
      </c>
      <c s="381">
        <v>191.78131931999999</v>
      </c>
      <c s="381">
        <v>266.08831482999994</v>
      </c>
      <c s="381">
        <v>112.67882662999997</v>
      </c>
      <c s="381">
        <v>5.927915119999998</v>
      </c>
      <c s="381">
        <v>3.3959054000000011</v>
      </c>
      <c s="381">
        <v>9.8896642100000012</v>
      </c>
      <c s="381">
        <v>16.965254889999994</v>
      </c>
      <c s="381">
        <v>16.615415680000002</v>
      </c>
      <c s="381">
        <v>8.7111842200000016</v>
      </c>
      <c s="381">
        <v>161.16618090999998</v>
      </c>
      <c s="365">
        <v>0.70988100999999992</v>
      </c>
      <c s="365">
        <v>6.49722285</v>
      </c>
      <c s="365">
        <v>1.8138099399999994</v>
      </c>
      <c s="365">
        <v>15.100100489999996</v>
      </c>
      <c s="365">
        <v>4.9418661200000003</v>
      </c>
      <c s="365">
        <v>6.9811415400000003</v>
      </c>
      <c s="365">
        <v>0.80185061000000002</v>
      </c>
      <c s="365">
        <v>0.55767304000000006</v>
      </c>
      <c s="365">
        <v>0.40404565000000009</v>
      </c>
      <c s="365">
        <v>1.1528942500000001</v>
      </c>
      <c s="365">
        <v>3.3111957200000002</v>
      </c>
      <c s="365">
        <v>4.2393657099999995</v>
      </c>
      <c s="365">
        <v>14.57521043</v>
      </c>
      <c s="365">
        <v>7.3320812700000033</v>
      </c>
      <c s="365">
        <v>5.0988739000000001</v>
      </c>
      <c s="365">
        <v>1.34511257</v>
      </c>
      <c s="365">
        <v>0.48210783999999995</v>
      </c>
      <c s="365">
        <v>1.7836978299999999</v>
      </c>
      <c s="365">
        <v>0.28158956999999996</v>
      </c>
      <c s="365">
        <v>2.6031000900000008</v>
      </c>
      <c s="365">
        <v>0.17306715000000006</v>
      </c>
      <c s="365">
        <v>15.799666080000002</v>
      </c>
      <c s="365">
        <v>29.888028670000001</v>
      </c>
      <c s="365">
        <v>-2.78552088</v>
      </c>
      <c s="365">
        <v>0</v>
      </c>
      <c s="365">
        <v>0.50062017999999986</v>
      </c>
      <c s="365">
        <v>7.4135451399999983</v>
      </c>
      <c s="365">
        <v>6.0918863400000003</v>
      </c>
      <c s="365">
        <v>10.18289292</v>
      </c>
      <c s="365">
        <v>3.7611416200000001</v>
      </c>
      <c s="365">
        <v>2.2999999999999998</v>
      </c>
      <c s="365">
        <v>6.624646460000001</v>
      </c>
      <c s="365">
        <v>1.1898058400000002</v>
      </c>
      <c s="365">
        <v>0.82999999999999996</v>
      </c>
      <c s="365">
        <v>1.0694999999999999</v>
      </c>
      <c s="365">
        <v>465.81999999999999</v>
      </c>
      <c s="365">
        <v>0.54299792000000013</v>
      </c>
      <c s="365">
        <v>6.2635697700000001</v>
      </c>
      <c s="365">
        <v>3.8053850300000041</v>
      </c>
      <c s="365">
        <v>6.0876977299999968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83"/>
      <c s="383"/>
      <c r="EH44" s="381">
        <v>46.511046929999999</v>
      </c>
      <c s="381">
        <v>76.577014520000006</v>
      </c>
      <c s="381">
        <v>505.78403850000001</v>
      </c>
      <c s="381">
        <v>16.69965045</v>
      </c>
      <c s="381"/>
      <c s="369" t="s">
        <v>523</v>
      </c>
      <c s="379">
        <v>46.511046929999999</v>
      </c>
      <c s="379">
        <v>75.784861049999989</v>
      </c>
      <c s="379">
        <v>505.78403850000001</v>
      </c>
      <c s="379">
        <v>16.69965045</v>
      </c>
      <c s="379">
        <v>0</v>
      </c>
      <c s="379">
        <v>0</v>
      </c>
      <c s="379">
        <v>0</v>
      </c>
      <c s="379">
        <v>0</v>
      </c>
      <c s="379">
        <v>0</v>
      </c>
      <c r="EX44" s="381">
        <f t="shared" si="73"/>
        <v>0</v>
      </c>
      <c s="381">
        <f t="shared" si="73"/>
        <v>0</v>
      </c>
      <c s="381">
        <f t="shared" si="73"/>
        <v>0.35322087421205611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r="FH44" s="381"/>
      <c s="381">
        <f t="shared" si="53"/>
        <v>0</v>
      </c>
      <c s="381">
        <f t="shared" si="54"/>
        <v>0.35322087421205611</v>
      </c>
      <c s="381">
        <f t="shared" si="55"/>
        <v>-0.35322087421205611</v>
      </c>
      <c s="381">
        <f t="shared" si="56"/>
        <v>0</v>
      </c>
      <c s="381">
        <f t="shared" si="57"/>
        <v>0</v>
      </c>
      <c s="381">
        <f t="shared" si="58"/>
        <v>0</v>
      </c>
    </row>
    <row r="45" spans="1:170" ht="15">
      <c r="A45" s="382" t="s">
        <v>522</v>
      </c>
      <c s="385"/>
      <c s="384">
        <v>1.04911815</v>
      </c>
      <c s="381">
        <v>2.3055472100000007</v>
      </c>
      <c s="381">
        <v>2.3675898499999994</v>
      </c>
      <c s="381">
        <v>7.2239366599999979</v>
      </c>
      <c s="381">
        <v>1.8880034699999975</v>
      </c>
      <c s="381">
        <v>0.88630273999999998</v>
      </c>
      <c s="381">
        <v>0.28527401000000008</v>
      </c>
      <c s="381">
        <v>0.36515685000000031</v>
      </c>
      <c s="381">
        <v>0.24385029000000014</v>
      </c>
      <c s="381">
        <v>1.5907056000000002</v>
      </c>
      <c s="381">
        <v>2.0768715100000037</v>
      </c>
      <c s="381">
        <v>2.4733947300000008</v>
      </c>
      <c s="381">
        <v>2.9408135999999994</v>
      </c>
      <c s="381">
        <v>6.8727134200000002</v>
      </c>
      <c s="381">
        <v>3.0166306000000018</v>
      </c>
      <c s="381">
        <v>1.7547581400000005</v>
      </c>
      <c s="381">
        <v>2.535528170000001</v>
      </c>
      <c s="381">
        <v>0.84960851000000037</v>
      </c>
      <c s="381">
        <v>2.9641953999999999</v>
      </c>
      <c s="381">
        <v>1.4750510900000002</v>
      </c>
      <c s="381">
        <v>1.5466202500000001</v>
      </c>
      <c s="381">
        <v>1.1347921799999998</v>
      </c>
      <c s="381">
        <v>2.79772928</v>
      </c>
      <c s="381">
        <v>3.1348485199999998</v>
      </c>
      <c s="381">
        <v>1.3718588799999998</v>
      </c>
      <c s="381">
        <v>4.6976528000000002</v>
      </c>
      <c s="381">
        <v>4.6964580000000007</v>
      </c>
      <c s="381">
        <v>4.2441040999999995</v>
      </c>
      <c s="381">
        <v>17.132167770000002</v>
      </c>
      <c s="381">
        <v>3.5581780300000001</v>
      </c>
      <c s="381">
        <v>1.59569334</v>
      </c>
      <c s="381">
        <v>0.64485498999999957</v>
      </c>
      <c s="381">
        <v>0.55805360000000015</v>
      </c>
      <c s="381">
        <v>2.5765423200000002</v>
      </c>
      <c s="381">
        <v>10.58125179</v>
      </c>
      <c s="381">
        <v>2.6303010800000002</v>
      </c>
      <c s="381">
        <v>2.6114569099999994</v>
      </c>
      <c s="381">
        <v>6.61500881</v>
      </c>
      <c s="381">
        <v>3.4096452200000003</v>
      </c>
      <c s="381">
        <v>7.4219703599999987</v>
      </c>
      <c s="381">
        <v>2.8561645800000002</v>
      </c>
      <c s="381">
        <v>0.98270197999999964</v>
      </c>
      <c s="381">
        <v>1.27090959</v>
      </c>
      <c s="381">
        <v>0.64183600000000007</v>
      </c>
      <c s="381">
        <v>1.4546608799999998</v>
      </c>
      <c s="381">
        <v>4.6878362099999995</v>
      </c>
      <c s="381">
        <v>2.8052275099999999</v>
      </c>
      <c s="381">
        <v>1.1589626199999998</v>
      </c>
      <c s="381">
        <v>1.2613009800000001</v>
      </c>
      <c s="381">
        <v>204.01269471999998</v>
      </c>
      <c s="381">
        <v>353.35627539000001</v>
      </c>
      <c s="381">
        <v>103.56161972999999</v>
      </c>
      <c s="381">
        <v>1.2998174800000002</v>
      </c>
      <c s="381">
        <v>234.17190969999999</v>
      </c>
      <c s="381">
        <v>114.93787592999999</v>
      </c>
      <c s="381">
        <v>0.69637759000000121</v>
      </c>
      <c s="381">
        <v>1.1538937100000002</v>
      </c>
      <c s="381">
        <v>0.56220103999999993</v>
      </c>
      <c s="381">
        <v>0.93984991999999989</v>
      </c>
      <c s="381">
        <v>2.1915358500000006</v>
      </c>
      <c s="381">
        <v>1.1892688699999994</v>
      </c>
      <c s="381">
        <v>3.9456829099999986</v>
      </c>
      <c s="381">
        <v>8.8908489399999979</v>
      </c>
      <c s="381">
        <v>2.8325245199999998</v>
      </c>
      <c s="381">
        <v>8.1958306800000003</v>
      </c>
      <c s="381">
        <v>1.2614079700000005</v>
      </c>
      <c s="381">
        <v>0.59873402000000198</v>
      </c>
      <c s="381">
        <v>0.80440510000000387</v>
      </c>
      <c s="381">
        <v>0.13881225000000086</v>
      </c>
      <c s="381">
        <v>0.86824245000000122</v>
      </c>
      <c s="381">
        <v>10.289278029999998</v>
      </c>
      <c s="381">
        <v>77.292113690000008</v>
      </c>
      <c s="381">
        <v>0.57169775999999994</v>
      </c>
      <c s="381">
        <v>9.6783694699999998</v>
      </c>
      <c s="381">
        <v>191.78131931999999</v>
      </c>
      <c s="381">
        <v>266.08831482999994</v>
      </c>
      <c s="381">
        <v>112.67882662999997</v>
      </c>
      <c s="381">
        <v>5.927915119999998</v>
      </c>
      <c s="381">
        <v>3.3959054000000011</v>
      </c>
      <c s="381">
        <v>9.8896642100000012</v>
      </c>
      <c s="381">
        <v>16.965254889999994</v>
      </c>
      <c s="381">
        <v>16.615415680000002</v>
      </c>
      <c s="381">
        <v>8.7111842200000016</v>
      </c>
      <c s="381">
        <v>161.16618090999998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375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83"/>
      <c s="383"/>
      <c r="EH45" s="381">
        <v>0</v>
      </c>
      <c s="381">
        <v>0</v>
      </c>
      <c s="381">
        <v>375</v>
      </c>
      <c s="381">
        <v>0</v>
      </c>
      <c s="381"/>
      <c s="382" t="s">
        <v>521</v>
      </c>
      <c s="379">
        <v>0</v>
      </c>
      <c s="379">
        <v>0</v>
      </c>
      <c s="379">
        <v>375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45" s="381">
        <f t="shared" si="73"/>
        <v>0</v>
      </c>
      <c s="381">
        <f t="shared" si="73"/>
        <v>0</v>
      </c>
      <c s="381">
        <f t="shared" si="73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r="FH45" s="381"/>
      <c s="381">
        <f t="shared" si="53"/>
        <v>0</v>
      </c>
      <c s="381">
        <f t="shared" si="54"/>
        <v>0</v>
      </c>
      <c s="381">
        <f t="shared" si="55"/>
        <v>0</v>
      </c>
      <c s="381">
        <f t="shared" si="56"/>
        <v>0</v>
      </c>
      <c s="381">
        <f t="shared" si="57"/>
        <v>0</v>
      </c>
      <c s="381">
        <f t="shared" si="58"/>
        <v>0</v>
      </c>
    </row>
    <row r="46" spans="1:170" ht="15">
      <c r="A46" s="382"/>
      <c s="385"/>
      <c s="384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3"/>
      <c s="383"/>
      <c s="383"/>
      <c s="383"/>
      <c s="383"/>
      <c s="383"/>
      <c s="383"/>
      <c s="383"/>
      <c s="383"/>
      <c s="383"/>
      <c s="383"/>
      <c s="383"/>
      <c s="383"/>
      <c s="383"/>
      <c s="383"/>
      <c r="EH46" s="381"/>
      <c s="381"/>
      <c s="381"/>
      <c s="381"/>
      <c s="381"/>
      <c s="382"/>
      <c s="382"/>
      <c s="382"/>
      <c s="382"/>
      <c s="382"/>
      <c s="382"/>
      <c s="382"/>
      <c s="382"/>
      <c s="382"/>
      <c s="382"/>
      <c r="EX46" s="381"/>
      <c s="381"/>
      <c s="381"/>
      <c s="381"/>
      <c s="381"/>
      <c s="381"/>
      <c s="381"/>
      <c s="381"/>
      <c s="381"/>
      <c r="FH46" s="381"/>
      <c s="381"/>
      <c s="381"/>
      <c s="381"/>
      <c s="381"/>
      <c s="381"/>
      <c s="381"/>
    </row>
    <row r="47" spans="1:170" s="370" customFormat="1" ht="15">
      <c r="A47" s="378" t="s">
        <v>520</v>
      </c>
      <c s="380"/>
      <c s="365">
        <f t="shared" si="79" ref="C47:AH47">(C4-C5-C21)</f>
        <v>1616.3059674102194</v>
      </c>
      <c s="365">
        <f t="shared" si="79"/>
        <v>1381.9435791604374</v>
      </c>
      <c s="365">
        <f t="shared" si="79"/>
        <v>1613.6633896588987</v>
      </c>
      <c s="365">
        <f t="shared" si="79"/>
        <v>2128.0818874994397</v>
      </c>
      <c s="365">
        <f t="shared" si="79"/>
        <v>1633.4007128829974</v>
      </c>
      <c s="365">
        <f t="shared" si="79"/>
        <v>1471.9548855656001</v>
      </c>
      <c s="365">
        <f t="shared" si="79"/>
        <v>1730.8965652430561</v>
      </c>
      <c s="365">
        <f t="shared" si="79"/>
        <v>1581.1970578207777</v>
      </c>
      <c s="365">
        <f t="shared" si="79"/>
        <v>1616.6390766924185</v>
      </c>
      <c s="365">
        <f t="shared" si="79"/>
        <v>1504.5734536356936</v>
      </c>
      <c s="365">
        <f t="shared" si="79"/>
        <v>1560.1092312122937</v>
      </c>
      <c s="365">
        <f t="shared" si="79"/>
        <v>1716.5376363453415</v>
      </c>
      <c s="365">
        <f t="shared" si="79"/>
        <v>1920.782982281059</v>
      </c>
      <c s="365">
        <f t="shared" si="79"/>
        <v>1413.0452298395871</v>
      </c>
      <c s="365">
        <f t="shared" si="79"/>
        <v>1783.6506528900986</v>
      </c>
      <c s="365">
        <f t="shared" si="79"/>
        <v>2445.5641311209288</v>
      </c>
      <c s="365">
        <f t="shared" si="79"/>
        <v>1910.6191587648732</v>
      </c>
      <c s="365">
        <f t="shared" si="79"/>
        <v>1698.2960228779702</v>
      </c>
      <c s="365">
        <f t="shared" si="79"/>
        <v>1991.9957371441835</v>
      </c>
      <c s="365">
        <f t="shared" si="79"/>
        <v>1744.7412640791576</v>
      </c>
      <c s="365">
        <f t="shared" si="79"/>
        <v>1814.1341812426735</v>
      </c>
      <c s="365">
        <f t="shared" si="79"/>
        <v>1876.7628763329394</v>
      </c>
      <c s="365">
        <f t="shared" si="79"/>
        <v>1815.1486339884209</v>
      </c>
      <c s="365">
        <f t="shared" si="79"/>
        <v>1946.088152415814</v>
      </c>
      <c s="365">
        <f t="shared" si="79"/>
        <v>2040.003385202589</v>
      </c>
      <c s="365">
        <f t="shared" si="79"/>
        <v>1694.8132774171665</v>
      </c>
      <c s="365">
        <f t="shared" si="79"/>
        <v>1858.5470294997594</v>
      </c>
      <c s="365">
        <f t="shared" si="79"/>
        <v>2503.076840650599</v>
      </c>
      <c s="365">
        <f t="shared" si="79"/>
        <v>2002.73895476399</v>
      </c>
      <c s="365">
        <f t="shared" si="79"/>
        <v>1849.8814732579108</v>
      </c>
      <c s="365">
        <f t="shared" si="79"/>
        <v>2086.9156975856358</v>
      </c>
      <c s="365">
        <f t="shared" si="79"/>
        <v>1880.9511030038627</v>
      </c>
      <c s="365">
        <f t="shared" si="80" ref="AI47:BN47">(AI4-AI5-AI21)</f>
        <v>1830.984529180037</v>
      </c>
      <c s="365">
        <f t="shared" si="80"/>
        <v>2048.6178385137705</v>
      </c>
      <c s="365">
        <f t="shared" si="80"/>
        <v>2028.8691770227947</v>
      </c>
      <c s="365">
        <f t="shared" si="80"/>
        <v>2144.3336987822099</v>
      </c>
      <c s="365">
        <f t="shared" si="80"/>
        <v>2230.0446515630078</v>
      </c>
      <c s="365">
        <f t="shared" si="80"/>
        <v>2333.4793863595169</v>
      </c>
      <c s="365">
        <f t="shared" si="80"/>
        <v>2052.6481629270584</v>
      </c>
      <c s="365">
        <f t="shared" si="80"/>
        <v>2799.2081207693991</v>
      </c>
      <c s="365">
        <f t="shared" si="80"/>
        <v>2203.2535070387967</v>
      </c>
      <c s="365">
        <f t="shared" si="80"/>
        <v>2254.0705725280577</v>
      </c>
      <c s="365">
        <f t="shared" si="80"/>
        <v>2903.2876968784099</v>
      </c>
      <c s="365">
        <f t="shared" si="80"/>
        <v>1870.2707043616476</v>
      </c>
      <c s="365">
        <f t="shared" si="80"/>
        <v>1980.5606770237075</v>
      </c>
      <c s="365">
        <f t="shared" si="80"/>
        <v>1938.87598499466</v>
      </c>
      <c s="365">
        <f t="shared" si="80"/>
        <v>1915.9379554296181</v>
      </c>
      <c s="365">
        <f t="shared" si="80"/>
        <v>1880.9767956559808</v>
      </c>
      <c s="365">
        <f t="shared" si="80"/>
        <v>2110.1981825961175</v>
      </c>
      <c s="365">
        <f t="shared" si="80"/>
        <v>1759.2055903247478</v>
      </c>
      <c s="365">
        <f t="shared" si="80"/>
        <v>2018.6366600002727</v>
      </c>
      <c s="365">
        <f t="shared" si="80"/>
        <v>2432.5157371680889</v>
      </c>
      <c s="365">
        <f t="shared" si="80"/>
        <v>1816.4134414502901</v>
      </c>
      <c s="365">
        <f t="shared" si="80"/>
        <v>2043.6498573934416</v>
      </c>
      <c s="365">
        <f t="shared" si="80"/>
        <v>2028.2422862566957</v>
      </c>
      <c s="365">
        <f t="shared" si="80"/>
        <v>2071.788294662359</v>
      </c>
      <c s="365">
        <f t="shared" si="80"/>
        <v>1901.0687731470164</v>
      </c>
      <c s="365">
        <f t="shared" si="80"/>
        <v>2017.193035418233</v>
      </c>
      <c s="365">
        <f t="shared" si="80"/>
        <v>1693.8048960994731</v>
      </c>
      <c s="365">
        <f t="shared" si="80"/>
        <v>2774.2684949839795</v>
      </c>
      <c s="365">
        <f t="shared" si="80"/>
        <v>2405.908000266752</v>
      </c>
      <c s="365">
        <f t="shared" si="80"/>
        <v>1891.3098246253294</v>
      </c>
      <c s="365">
        <f t="shared" si="80"/>
        <v>2162.0000096106796</v>
      </c>
      <c s="365">
        <f t="shared" si="80"/>
        <v>2661.1002223769024</v>
      </c>
      <c s="365">
        <f t="shared" si="81" ref="BO47:CH47">(BO4-BO5-BO21)</f>
        <v>2154.6680694245724</v>
      </c>
      <c s="365">
        <f t="shared" si="81"/>
        <v>2008.2779881333372</v>
      </c>
      <c s="365">
        <f t="shared" si="81"/>
        <v>2205.2490475747218</v>
      </c>
      <c s="365">
        <f t="shared" si="81"/>
        <v>2001.5721769005411</v>
      </c>
      <c s="365">
        <f t="shared" si="81"/>
        <v>2014.0991184971726</v>
      </c>
      <c s="365">
        <f t="shared" si="81"/>
        <v>2053.5890047879811</v>
      </c>
      <c s="365">
        <f t="shared" si="81"/>
        <v>2123.0506084551257</v>
      </c>
      <c s="365">
        <f t="shared" si="81"/>
        <v>2097.4820278225457</v>
      </c>
      <c s="365">
        <f t="shared" si="81"/>
        <v>2238.1620998190492</v>
      </c>
      <c s="365">
        <f t="shared" si="81"/>
        <v>1741.0330375878852</v>
      </c>
      <c s="365">
        <f t="shared" si="81"/>
        <v>1854.1701009551853</v>
      </c>
      <c s="365">
        <f t="shared" si="81"/>
        <v>2653.4602240159984</v>
      </c>
      <c s="365">
        <f t="shared" si="81"/>
        <v>2525.1014588276566</v>
      </c>
      <c s="365">
        <f t="shared" si="81"/>
        <v>1883.3479873655383</v>
      </c>
      <c s="365">
        <f t="shared" si="81"/>
        <v>2121.6989887003683</v>
      </c>
      <c s="365">
        <f t="shared" si="81"/>
        <v>2035.1416467706499</v>
      </c>
      <c s="365">
        <f t="shared" si="81"/>
        <v>2050.9328762988007</v>
      </c>
      <c s="365">
        <f t="shared" si="81"/>
        <v>1999.1110176281325</v>
      </c>
      <c s="365">
        <f t="shared" si="81"/>
        <v>1977.3586409200834</v>
      </c>
      <c s="365">
        <f t="shared" si="81"/>
        <v>2789.490527759106</v>
      </c>
      <c s="365">
        <f>CI10+CI22-CI19</f>
        <v>2406.3267239852207</v>
      </c>
      <c s="365">
        <f t="shared" si="82" ref="CJ47:ED47">CJ10+CJ22-CJ19</f>
        <v>1843.812729151233</v>
      </c>
      <c s="365">
        <f t="shared" si="82"/>
        <v>1877.6740184812306</v>
      </c>
      <c s="365">
        <f t="shared" si="82"/>
        <v>2896.7268676152457</v>
      </c>
      <c s="365">
        <f t="shared" si="82"/>
        <v>2157.7488092932304</v>
      </c>
      <c s="365">
        <f t="shared" si="82"/>
        <v>1892.8673127412321</v>
      </c>
      <c s="365">
        <f t="shared" si="82"/>
        <v>1965.0716023572359</v>
      </c>
      <c s="365">
        <f t="shared" si="82"/>
        <v>1911.9885233852358</v>
      </c>
      <c s="365">
        <f t="shared" si="82"/>
        <v>2135.0553505647295</v>
      </c>
      <c s="365">
        <f t="shared" si="82"/>
        <v>2148.2375319492307</v>
      </c>
      <c s="365">
        <f t="shared" si="82"/>
        <v>1391.8835305482282</v>
      </c>
      <c s="365">
        <f t="shared" si="82"/>
        <v>2120.1734178189631</v>
      </c>
      <c s="365">
        <f t="shared" si="82"/>
        <v>2287.6745007566287</v>
      </c>
      <c s="365">
        <f t="shared" si="82"/>
        <v>1751.3367797395249</v>
      </c>
      <c s="365">
        <f t="shared" si="82"/>
        <v>2432.1543127041605</v>
      </c>
      <c s="365">
        <f t="shared" si="82"/>
        <v>1909.6940325066821</v>
      </c>
      <c s="365">
        <f t="shared" si="82"/>
        <v>1387.1072626453231</v>
      </c>
      <c s="365">
        <f t="shared" si="82"/>
        <v>1428.3439055965257</v>
      </c>
      <c s="365">
        <f t="shared" si="82"/>
        <v>1601.8110480644075</v>
      </c>
      <c s="365">
        <f t="shared" si="82"/>
        <v>1845.3102697320719</v>
      </c>
      <c s="365">
        <f t="shared" si="82"/>
        <v>1930.751955574462</v>
      </c>
      <c s="365">
        <f t="shared" si="82"/>
        <v>1534.9186266123206</v>
      </c>
      <c s="365">
        <f t="shared" si="82"/>
        <v>1732.5144692622168</v>
      </c>
      <c s="365">
        <f t="shared" si="82"/>
        <v>1812.8669708590921</v>
      </c>
      <c s="365">
        <f t="shared" si="82"/>
        <v>2004.328268305554</v>
      </c>
      <c s="365">
        <f t="shared" si="82"/>
        <v>1677.2267900758729</v>
      </c>
      <c s="365">
        <f t="shared" si="82"/>
        <v>2062.035591945405</v>
      </c>
      <c s="365">
        <f t="shared" si="82"/>
        <v>2281.5702138806537</v>
      </c>
      <c s="365">
        <f t="shared" si="82"/>
        <v>1648.311420451384</v>
      </c>
      <c s="365">
        <f t="shared" si="82"/>
        <v>1974.0184041284965</v>
      </c>
      <c s="365">
        <f t="shared" si="82"/>
        <v>1920.7602109366574</v>
      </c>
      <c s="365">
        <f t="shared" si="82"/>
        <v>1773.7577509407861</v>
      </c>
      <c s="365">
        <f t="shared" si="82"/>
        <v>1963.2451816800015</v>
      </c>
      <c s="365">
        <f t="shared" si="82"/>
        <v>2048.2386155400031</v>
      </c>
      <c s="365">
        <f t="shared" si="82"/>
        <v>1969.8260155869261</v>
      </c>
      <c s="365">
        <f t="shared" si="82"/>
        <v>2181.973378452813</v>
      </c>
      <c s="365">
        <f t="shared" si="82"/>
        <v>2299.2070620592767</v>
      </c>
      <c s="365">
        <f t="shared" si="82"/>
        <v>1687.9992340425549</v>
      </c>
      <c s="365">
        <f t="shared" si="82"/>
        <v>2366.8544181806424</v>
      </c>
      <c s="365">
        <f t="shared" si="82"/>
        <v>2739.7384978289533</v>
      </c>
      <c s="365">
        <f t="shared" si="82"/>
        <v>1909.3614476404443</v>
      </c>
      <c s="365">
        <f t="shared" si="82"/>
        <v>1774.3042885738951</v>
      </c>
      <c s="365">
        <f t="shared" si="82"/>
        <v>1924.8942551369194</v>
      </c>
      <c s="365">
        <f t="shared" si="82"/>
        <v>2013.4160886851803</v>
      </c>
      <c s="365">
        <f t="shared" si="82"/>
        <v>2194.3528814370811</v>
      </c>
      <c s="365">
        <f t="shared" si="82"/>
        <v>2265.5379571872286</v>
      </c>
      <c s="365">
        <f t="shared" si="82"/>
        <v>2244.0505160740399</v>
      </c>
      <c s="365">
        <f t="shared" si="82"/>
        <v>2419.6454940617127</v>
      </c>
      <c s="379"/>
      <c s="379"/>
      <c s="377"/>
      <c s="365">
        <f>(EH4-EH5-EH21-EH19)</f>
        <v>24745.187307700013</v>
      </c>
      <c s="365">
        <f>(EI4-EI5-EI21-EI19)</f>
        <v>21649.252210743416</v>
      </c>
      <c s="365">
        <f>(EJ4-EJ5-EJ21-EJ19)</f>
        <v>23405.945438050105</v>
      </c>
      <c s="365">
        <f>(EK4-EK5-EK21-EK19)</f>
        <v>25839.362140907924</v>
      </c>
      <c s="365"/>
      <c s="378" t="s">
        <v>520</v>
      </c>
      <c s="365">
        <f t="shared" si="83" ref="EN47:EV47">(EN4-EN5-EN21-EN19)</f>
        <v>24745.18730770002</v>
      </c>
      <c s="365">
        <f t="shared" si="83"/>
        <v>21649.25221074342</v>
      </c>
      <c s="365">
        <f t="shared" si="83"/>
        <v>23405.945438050105</v>
      </c>
      <c s="365">
        <f t="shared" si="83"/>
        <v>25839.423484028026</v>
      </c>
      <c s="365">
        <f t="shared" si="83"/>
        <v>27678.327630154461</v>
      </c>
      <c s="365">
        <f t="shared" si="83"/>
        <v>28495.375781386898</v>
      </c>
      <c s="365">
        <f t="shared" si="83"/>
        <v>29693.903606689106</v>
      </c>
      <c s="365">
        <f t="shared" si="83"/>
        <v>31153.995553536628</v>
      </c>
      <c s="365">
        <f t="shared" si="83"/>
        <v>32280.747534416958</v>
      </c>
      <c s="377"/>
      <c s="365">
        <f t="shared" si="84" ref="EX47:FF54">EN47/EN$56*100</f>
        <v>22.889319243405932</v>
      </c>
      <c s="365">
        <f t="shared" si="84"/>
        <v>21.803814216810981</v>
      </c>
      <c s="365">
        <f t="shared" si="84"/>
        <v>22.04658269170065</v>
      </c>
      <c s="365">
        <f t="shared" si="84"/>
        <v>22.377784869528416</v>
      </c>
      <c s="365">
        <f t="shared" si="84"/>
        <v>23.009360203997794</v>
      </c>
      <c s="365">
        <f t="shared" si="84"/>
        <v>22.873571971377533</v>
      </c>
      <c s="365">
        <f t="shared" si="84"/>
        <v>23.055231194879667</v>
      </c>
      <c s="365">
        <f t="shared" si="84"/>
        <v>23.39684233222491</v>
      </c>
      <c s="365">
        <f t="shared" si="84"/>
        <v>23.449162687091789</v>
      </c>
      <c s="377"/>
      <c s="365"/>
      <c s="365">
        <f t="shared" si="85" ref="FI47:FN54">EY47-EX47</f>
        <v>-1.0855050265949515</v>
      </c>
      <c s="365">
        <f t="shared" si="85"/>
        <v>0.24276847488966879</v>
      </c>
      <c s="365">
        <f t="shared" si="85"/>
        <v>0.33120217782776606</v>
      </c>
      <c s="365">
        <f t="shared" si="85"/>
        <v>0.63157533446937819</v>
      </c>
      <c s="365">
        <f t="shared" si="85"/>
        <v>-0.13578823262026063</v>
      </c>
      <c s="365">
        <f t="shared" si="85"/>
        <v>0.18165922350213393</v>
      </c>
    </row>
    <row r="48" spans="1:170" s="370" customFormat="1" ht="15">
      <c r="A48" s="378" t="s">
        <v>519</v>
      </c>
      <c s="380"/>
      <c s="365" t="e">
        <f>(C25-C32-C33-#REF!)</f>
        <v>#REF!</v>
      </c>
      <c s="365" t="e">
        <f>(D25-D32-D33-#REF!)</f>
        <v>#REF!</v>
      </c>
      <c s="365" t="e">
        <f>(E25-E32-E33-#REF!)</f>
        <v>#REF!</v>
      </c>
      <c s="365" t="e">
        <f>(F25-F32-F33-#REF!)</f>
        <v>#REF!</v>
      </c>
      <c s="365" t="e">
        <f>(G25-G32-G33-#REF!)</f>
        <v>#REF!</v>
      </c>
      <c s="365" t="e">
        <f>(H25-H32-H33-#REF!)</f>
        <v>#REF!</v>
      </c>
      <c s="365" t="e">
        <f>(I25-I32-I33-#REF!)</f>
        <v>#REF!</v>
      </c>
      <c s="365" t="e">
        <f>(J25-J32-J33-#REF!)</f>
        <v>#REF!</v>
      </c>
      <c s="365" t="e">
        <f>(K25-K32-K33-#REF!)</f>
        <v>#REF!</v>
      </c>
      <c s="365" t="e">
        <f>(L25-L32-L33-#REF!)</f>
        <v>#REF!</v>
      </c>
      <c s="365" t="e">
        <f>(M25-M32-M33-#REF!)</f>
        <v>#REF!</v>
      </c>
      <c s="365" t="e">
        <f>(N25-N32-N33-#REF!)</f>
        <v>#REF!</v>
      </c>
      <c s="365" t="e">
        <f>(O25-O32-O33-#REF!)</f>
        <v>#REF!</v>
      </c>
      <c s="365" t="e">
        <f>(P25-P32-P33-#REF!)</f>
        <v>#REF!</v>
      </c>
      <c s="365" t="e">
        <f>(Q25-Q32-Q33-#REF!)</f>
        <v>#REF!</v>
      </c>
      <c s="365" t="e">
        <f>(R25-R32-R33-#REF!)</f>
        <v>#REF!</v>
      </c>
      <c s="365" t="e">
        <f>(S25-S32-S33-#REF!)</f>
        <v>#REF!</v>
      </c>
      <c s="365" t="e">
        <f>(T25-T32-T33-#REF!)</f>
        <v>#REF!</v>
      </c>
      <c s="365" t="e">
        <f>(U25-U32-U33-#REF!)</f>
        <v>#REF!</v>
      </c>
      <c s="365" t="e">
        <f>(V25-V32-V33-#REF!)</f>
        <v>#REF!</v>
      </c>
      <c s="365" t="e">
        <f>(W25-W32-W33-#REF!)</f>
        <v>#REF!</v>
      </c>
      <c s="365" t="e">
        <f>(X25-X32-X33-#REF!)</f>
        <v>#REF!</v>
      </c>
      <c s="365" t="e">
        <f>(Y25-Y32-Y33-#REF!)</f>
        <v>#REF!</v>
      </c>
      <c s="365" t="e">
        <f>(Z25-Z32-Z33-#REF!)</f>
        <v>#REF!</v>
      </c>
      <c s="365" t="e">
        <f>(AA25-AA32-AA33-#REF!)</f>
        <v>#REF!</v>
      </c>
      <c s="365" t="e">
        <f>(AB25-AB32-AB33-#REF!)</f>
        <v>#REF!</v>
      </c>
      <c s="365" t="e">
        <f>(AC25-AC32-AC33-#REF!)</f>
        <v>#REF!</v>
      </c>
      <c s="365" t="e">
        <f>(AD25-AD32-AD33-#REF!)</f>
        <v>#REF!</v>
      </c>
      <c s="365" t="e">
        <f>(AE25-AE32-AE33-#REF!)</f>
        <v>#REF!</v>
      </c>
      <c s="365" t="e">
        <f>(AF25-AF32-AF33-#REF!)</f>
        <v>#REF!</v>
      </c>
      <c s="365" t="e">
        <f>(AG25-AG32-AG33-#REF!)</f>
        <v>#REF!</v>
      </c>
      <c s="365" t="e">
        <f>(AH25-AH32-AH33-#REF!)</f>
        <v>#REF!</v>
      </c>
      <c s="365" t="e">
        <f>(AI25-AI32-AI33-#REF!)</f>
        <v>#REF!</v>
      </c>
      <c s="365" t="e">
        <f>(AJ25-AJ32-AJ33-#REF!)</f>
        <v>#REF!</v>
      </c>
      <c s="365" t="e">
        <f>(AK25-AK32-AK33-#REF!)</f>
        <v>#REF!</v>
      </c>
      <c s="365" t="e">
        <f>(AL25-AL32-AL33-#REF!)</f>
        <v>#REF!</v>
      </c>
      <c s="365" t="e">
        <f>(AM25-AM32-AM33-#REF!)</f>
        <v>#REF!</v>
      </c>
      <c s="365" t="e">
        <f>(AN25-AN32-AN33-#REF!)</f>
        <v>#REF!</v>
      </c>
      <c s="365" t="e">
        <f>(AO25-AO32-AO33-#REF!)</f>
        <v>#REF!</v>
      </c>
      <c s="365" t="e">
        <f>(AP25-AP32-AP33-#REF!)</f>
        <v>#REF!</v>
      </c>
      <c s="365" t="e">
        <f>(AQ25-AQ32-AQ33-#REF!)</f>
        <v>#REF!</v>
      </c>
      <c s="365" t="e">
        <f>(AR25-AR32-AR33-#REF!)</f>
        <v>#REF!</v>
      </c>
      <c s="365" t="e">
        <f>(AS25-AS32-AS33-#REF!)</f>
        <v>#REF!</v>
      </c>
      <c s="365" t="e">
        <f>(AT25-AT32-AT33-#REF!)</f>
        <v>#REF!</v>
      </c>
      <c s="365" t="e">
        <f>(AU25-AU32-AU33-#REF!)</f>
        <v>#REF!</v>
      </c>
      <c s="365" t="e">
        <f>(AV25-AV32-AV33-#REF!)</f>
        <v>#REF!</v>
      </c>
      <c s="365" t="e">
        <f>(AW25-AW32-AW33-#REF!)</f>
        <v>#REF!</v>
      </c>
      <c s="365" t="e">
        <f>(AX25-AX32-AX33-#REF!)</f>
        <v>#REF!</v>
      </c>
      <c s="365" t="e">
        <f>(AY25-AY32-AY33-#REF!)</f>
        <v>#REF!</v>
      </c>
      <c s="365" t="e">
        <f>(AZ25-AZ32-AZ33-#REF!)</f>
        <v>#REF!</v>
      </c>
      <c s="365" t="e">
        <f>(BA25-BA32-BA33-#REF!)</f>
        <v>#REF!</v>
      </c>
      <c s="365" t="e">
        <f>(BB25-BB32-BB33-#REF!)</f>
        <v>#REF!</v>
      </c>
      <c s="365" t="e">
        <f>(BC25-BC32-BC33-#REF!)</f>
        <v>#REF!</v>
      </c>
      <c s="365" t="e">
        <f>(BD25-BD32-BD33-#REF!)</f>
        <v>#REF!</v>
      </c>
      <c s="365" t="e">
        <f>(BE25-BE32-BE33-#REF!)</f>
        <v>#REF!</v>
      </c>
      <c s="365" t="e">
        <f>(BF25-BF32-BF33-#REF!)</f>
        <v>#REF!</v>
      </c>
      <c s="365" t="e">
        <f>(BG25-BG32-BG33-#REF!)</f>
        <v>#REF!</v>
      </c>
      <c s="365" t="e">
        <f>(BH25-BH32-BH33-#REF!)</f>
        <v>#REF!</v>
      </c>
      <c s="365" t="e">
        <f>(BI25-BI32-BI33-#REF!)</f>
        <v>#REF!</v>
      </c>
      <c s="365" t="e">
        <f>(BJ25-BJ32-BJ33-#REF!)</f>
        <v>#REF!</v>
      </c>
      <c s="365" t="e">
        <f>(BK25-BK32-BK33-#REF!)</f>
        <v>#REF!</v>
      </c>
      <c s="365" t="e">
        <f>(BL25-BL32-BL33-#REF!)</f>
        <v>#REF!</v>
      </c>
      <c s="365" t="e">
        <f>(BM25-BM32-BM33-#REF!)</f>
        <v>#REF!</v>
      </c>
      <c s="365" t="e">
        <f>(BN25-BN32-BN33-#REF!)</f>
        <v>#REF!</v>
      </c>
      <c s="365" t="e">
        <f>(BO25-BO32-BO33-#REF!)</f>
        <v>#REF!</v>
      </c>
      <c s="365" t="e">
        <f>(BP25-BP32-BP33-#REF!)</f>
        <v>#REF!</v>
      </c>
      <c s="365" t="e">
        <f>(BQ25-BQ32-BQ33-#REF!)</f>
        <v>#REF!</v>
      </c>
      <c s="365" t="e">
        <f>(BR25-BR32-BR33-#REF!)</f>
        <v>#REF!</v>
      </c>
      <c s="365" t="e">
        <f>(BS25-BS32-BS33-#REF!)</f>
        <v>#REF!</v>
      </c>
      <c s="365" t="e">
        <f>(BT25-BT32-BT33-#REF!)</f>
        <v>#REF!</v>
      </c>
      <c s="365" t="e">
        <f>(BU25-BU32-BU33-#REF!)</f>
        <v>#REF!</v>
      </c>
      <c s="365" t="e">
        <f>(BV25-BV32-BV33-#REF!)</f>
        <v>#REF!</v>
      </c>
      <c s="365" t="e">
        <f>(BW25-BW32-BW33-#REF!)</f>
        <v>#REF!</v>
      </c>
      <c s="365" t="e">
        <f>(BX25-BX32-BX33-#REF!)</f>
        <v>#REF!</v>
      </c>
      <c s="365" t="e">
        <f>(BY25-BY32-BY33-#REF!)</f>
        <v>#REF!</v>
      </c>
      <c s="365" t="e">
        <f>(BZ25-BZ32-BZ33-#REF!)</f>
        <v>#REF!</v>
      </c>
      <c s="365" t="e">
        <f>(CA25-CA32-CA33-#REF!)</f>
        <v>#REF!</v>
      </c>
      <c s="365" t="e">
        <f>(CB25-CB32-CB33-#REF!)</f>
        <v>#REF!</v>
      </c>
      <c s="365" t="e">
        <f>(CC25-CC32-CC33-#REF!)</f>
        <v>#REF!</v>
      </c>
      <c s="365" t="e">
        <f>(CD25-CD32-CD33-#REF!)</f>
        <v>#REF!</v>
      </c>
      <c s="365" t="e">
        <f>(CE25-CE32-CE33-#REF!)</f>
        <v>#REF!</v>
      </c>
      <c s="365" t="e">
        <f>(CF25-CF32-CF33-#REF!)</f>
        <v>#REF!</v>
      </c>
      <c s="365" t="e">
        <f>(CG25-CG32-CG33-#REF!)</f>
        <v>#REF!</v>
      </c>
      <c s="365" t="e">
        <f>(CH25-CH32-CH33-#REF!)</f>
        <v>#REF!</v>
      </c>
      <c s="365">
        <f>(CI25-CI32-CI33-CI40)</f>
        <v>1687.3385877003088</v>
      </c>
      <c s="365">
        <f t="shared" si="86" ref="CJ48:ED48">(CJ25-CJ32-CJ33-CJ40)</f>
        <v>2175.7487259076474</v>
      </c>
      <c s="365">
        <f t="shared" si="86"/>
        <v>2359.2729369486419</v>
      </c>
      <c s="365">
        <f t="shared" si="86"/>
        <v>2627.2423109976562</v>
      </c>
      <c s="365">
        <f t="shared" si="86"/>
        <v>2501.9578120177425</v>
      </c>
      <c s="365">
        <f t="shared" si="86"/>
        <v>2237.8577650357424</v>
      </c>
      <c s="365">
        <f t="shared" si="86"/>
        <v>2339.623583431674</v>
      </c>
      <c s="365">
        <f t="shared" si="86"/>
        <v>2467.3450974437287</v>
      </c>
      <c s="365">
        <f t="shared" si="86"/>
        <v>2403.2678806176459</v>
      </c>
      <c s="365">
        <f t="shared" si="86"/>
        <v>2285.0728102537255</v>
      </c>
      <c s="365">
        <f t="shared" si="86"/>
        <v>2360.6907047406148</v>
      </c>
      <c s="365">
        <f t="shared" si="86"/>
        <v>4246.3838483300478</v>
      </c>
      <c s="365">
        <f t="shared" si="86"/>
        <v>1772.3527922236049</v>
      </c>
      <c s="365">
        <f t="shared" si="86"/>
        <v>2176.2474943472703</v>
      </c>
      <c s="365">
        <f t="shared" si="86"/>
        <v>2312.9819052151906</v>
      </c>
      <c s="365">
        <f t="shared" si="86"/>
        <v>1990.5441565965452</v>
      </c>
      <c s="365">
        <f t="shared" si="86"/>
        <v>1981.7483702870059</v>
      </c>
      <c s="365">
        <f t="shared" si="86"/>
        <v>1949.5044371280219</v>
      </c>
      <c s="365">
        <f t="shared" si="86"/>
        <v>2087.9041114285806</v>
      </c>
      <c s="365">
        <f t="shared" si="86"/>
        <v>2279.3489050077301</v>
      </c>
      <c s="365">
        <f t="shared" si="86"/>
        <v>2059.8202577407278</v>
      </c>
      <c s="365">
        <f t="shared" si="86"/>
        <v>2386.375069591445</v>
      </c>
      <c s="365">
        <f t="shared" si="86"/>
        <v>2389.7719525029966</v>
      </c>
      <c s="365">
        <f t="shared" si="86"/>
        <v>4303.9584494874753</v>
      </c>
      <c s="365">
        <f t="shared" si="86"/>
        <v>1660.8746504379887</v>
      </c>
      <c s="365">
        <f t="shared" si="86"/>
        <v>1835.9430511320113</v>
      </c>
      <c s="365">
        <f t="shared" si="86"/>
        <v>2485.8977192400116</v>
      </c>
      <c s="365">
        <f t="shared" si="86"/>
        <v>2100.0976456499884</v>
      </c>
      <c s="365">
        <f t="shared" si="86"/>
        <v>2522.5271767200052</v>
      </c>
      <c s="365">
        <f t="shared" si="86"/>
        <v>2393.8107448059873</v>
      </c>
      <c s="365">
        <f t="shared" si="86"/>
        <v>2217.6801737486076</v>
      </c>
      <c s="365">
        <f t="shared" si="86"/>
        <v>2404.8449014933331</v>
      </c>
      <c s="365">
        <f t="shared" si="86"/>
        <v>2152.6921657262892</v>
      </c>
      <c s="365">
        <f t="shared" si="86"/>
        <v>2227.6116916337701</v>
      </c>
      <c s="365">
        <f t="shared" si="86"/>
        <v>2378.0656701499997</v>
      </c>
      <c s="365">
        <f t="shared" si="86"/>
        <v>4618.5345340724771</v>
      </c>
      <c s="365">
        <f t="shared" si="86"/>
        <v>1736.0803239643119</v>
      </c>
      <c s="365">
        <f t="shared" si="86"/>
        <v>2218.0307058340204</v>
      </c>
      <c s="365">
        <f t="shared" si="86"/>
        <v>2346.053616614236</v>
      </c>
      <c s="365">
        <f t="shared" si="86"/>
        <v>2223.7413151526716</v>
      </c>
      <c s="365">
        <f t="shared" si="86"/>
        <v>2608.7975830005221</v>
      </c>
      <c s="365">
        <f t="shared" si="86"/>
        <v>2516.2724078286151</v>
      </c>
      <c s="365">
        <f t="shared" si="86"/>
        <v>2452.9711546024732</v>
      </c>
      <c s="365">
        <f t="shared" si="86"/>
        <v>2663.2080233016527</v>
      </c>
      <c s="365">
        <f t="shared" si="86"/>
        <v>2405.4539591528569</v>
      </c>
      <c s="365">
        <f t="shared" si="86"/>
        <v>2343.576247607888</v>
      </c>
      <c s="365">
        <f t="shared" si="86"/>
        <v>2462.105872603006</v>
      </c>
      <c s="365">
        <f t="shared" si="86"/>
        <v>3192.4613545926386</v>
      </c>
      <c s="379"/>
      <c s="379"/>
      <c s="377"/>
      <c s="365">
        <f>(EH25-EH32-EH33-EH40)</f>
        <v>29691.802063425173</v>
      </c>
      <c s="365">
        <f>(EI25-EI32-EI33-EI40)</f>
        <v>27690.557901556593</v>
      </c>
      <c s="365">
        <f>(EJ25-EJ32-EJ33-EJ40)</f>
        <v>28998.580124810469</v>
      </c>
      <c s="365">
        <f>(EK25-EK32-EK33-EK40)</f>
        <v>29168.752564254894</v>
      </c>
      <c s="365"/>
      <c s="378" t="s">
        <v>519</v>
      </c>
      <c s="365">
        <f>(EN25-EN32-EN33-EN41)</f>
        <v>28395.795147635308</v>
      </c>
      <c s="365">
        <f t="shared" si="87" ref="EO48:EV48">(EO25-EO32-EO33-EO41)</f>
        <v>26280.912592528326</v>
      </c>
      <c s="365">
        <f t="shared" si="87"/>
        <v>29223.36516665401</v>
      </c>
      <c s="365">
        <f t="shared" si="87"/>
        <v>29214.316785173552</v>
      </c>
      <c s="365">
        <f t="shared" si="87"/>
        <v>30009.661074827098</v>
      </c>
      <c s="365">
        <f t="shared" si="87"/>
        <v>30226.921957699989</v>
      </c>
      <c s="365">
        <f t="shared" si="87"/>
        <v>30623.168331040946</v>
      </c>
      <c s="365">
        <f t="shared" si="87"/>
        <v>30991.099677280719</v>
      </c>
      <c s="365">
        <f t="shared" si="87"/>
        <v>32033.069211931965</v>
      </c>
      <c s="377"/>
      <c s="365">
        <f t="shared" si="84"/>
        <v>26.266134591041546</v>
      </c>
      <c s="365">
        <f t="shared" si="84"/>
        <v>26.468541732419432</v>
      </c>
      <c s="365">
        <f t="shared" si="84"/>
        <v>27.526140244223139</v>
      </c>
      <c s="365">
        <f t="shared" si="84"/>
        <v>25.300552720650543</v>
      </c>
      <c s="365">
        <f t="shared" si="84"/>
        <v>24.947428562060665</v>
      </c>
      <c s="365">
        <f t="shared" si="84"/>
        <v>24.263504372673747</v>
      </c>
      <c s="365">
        <f t="shared" si="84"/>
        <v>23.776740005070309</v>
      </c>
      <c s="365">
        <f t="shared" si="84"/>
        <v>23.274506526957826</v>
      </c>
      <c s="365">
        <f t="shared" si="84"/>
        <v>23.269245872221738</v>
      </c>
      <c s="377"/>
      <c s="365"/>
      <c s="365">
        <f t="shared" si="85"/>
        <v>0.20240714137788629</v>
      </c>
      <c s="365">
        <f t="shared" si="85"/>
        <v>1.0575985118037075</v>
      </c>
      <c s="365">
        <f t="shared" si="85"/>
        <v>-2.2255875235725959</v>
      </c>
      <c s="365">
        <f t="shared" si="85"/>
        <v>-0.35312415858987833</v>
      </c>
      <c s="365">
        <f t="shared" si="85"/>
        <v>-0.6839241893869179</v>
      </c>
      <c s="365">
        <f t="shared" si="85"/>
        <v>-0.48676436760343833</v>
      </c>
    </row>
    <row r="49" spans="1:170" s="370" customFormat="1" ht="15">
      <c r="A49" s="369" t="s">
        <v>518</v>
      </c>
      <c s="369"/>
      <c s="375" t="e">
        <f>C4-C25-#REF!</f>
        <v>#REF!</v>
      </c>
      <c s="375" t="e">
        <f>D4-D25-#REF!</f>
        <v>#REF!</v>
      </c>
      <c s="375" t="e">
        <f>E4-E25-#REF!</f>
        <v>#REF!</v>
      </c>
      <c s="375" t="e">
        <f>F4-F25-#REF!</f>
        <v>#REF!</v>
      </c>
      <c s="375" t="e">
        <f>G4-G25-#REF!</f>
        <v>#REF!</v>
      </c>
      <c s="375" t="e">
        <f>H4-H25-#REF!</f>
        <v>#REF!</v>
      </c>
      <c s="375" t="e">
        <f>I4-I25-#REF!</f>
        <v>#REF!</v>
      </c>
      <c s="375" t="e">
        <f>J4-J25-#REF!</f>
        <v>#REF!</v>
      </c>
      <c s="375" t="e">
        <f>K4-K25-#REF!</f>
        <v>#REF!</v>
      </c>
      <c s="375" t="e">
        <f>L4-L25-#REF!</f>
        <v>#REF!</v>
      </c>
      <c s="375" t="e">
        <f>M4-M25-#REF!</f>
        <v>#REF!</v>
      </c>
      <c s="375" t="e">
        <f>N4-N25-#REF!</f>
        <v>#REF!</v>
      </c>
      <c s="375" t="e">
        <f>O4-O25-#REF!</f>
        <v>#REF!</v>
      </c>
      <c s="375" t="e">
        <f>P4-P25-#REF!</f>
        <v>#REF!</v>
      </c>
      <c s="375" t="e">
        <f>Q4-Q25-#REF!</f>
        <v>#REF!</v>
      </c>
      <c s="375" t="e">
        <f>R4-R25-#REF!</f>
        <v>#REF!</v>
      </c>
      <c s="375" t="e">
        <f>S4-S25-#REF!</f>
        <v>#REF!</v>
      </c>
      <c s="375" t="e">
        <f>T4-T25-#REF!</f>
        <v>#REF!</v>
      </c>
      <c s="375" t="e">
        <f>U4-U25-#REF!</f>
        <v>#REF!</v>
      </c>
      <c s="375" t="e">
        <f>V4-V25-#REF!</f>
        <v>#REF!</v>
      </c>
      <c s="375" t="e">
        <f>W4-W25-#REF!</f>
        <v>#REF!</v>
      </c>
      <c s="375" t="e">
        <f>X4-X25-#REF!</f>
        <v>#REF!</v>
      </c>
      <c s="375" t="e">
        <f>Y4-Y25-#REF!</f>
        <v>#REF!</v>
      </c>
      <c s="375" t="e">
        <f>Z4-Z25-#REF!</f>
        <v>#REF!</v>
      </c>
      <c s="375" t="e">
        <f>AA4-AA25-#REF!</f>
        <v>#REF!</v>
      </c>
      <c s="375" t="e">
        <f>AB4-AB25-#REF!</f>
        <v>#REF!</v>
      </c>
      <c s="375" t="e">
        <f>AC4-AC25-#REF!</f>
        <v>#REF!</v>
      </c>
      <c s="375" t="e">
        <f>AD4-AD25-#REF!</f>
        <v>#REF!</v>
      </c>
      <c s="375" t="e">
        <f>AE4-AE25-#REF!</f>
        <v>#REF!</v>
      </c>
      <c s="375" t="e">
        <f>AF4-AF25-#REF!</f>
        <v>#REF!</v>
      </c>
      <c s="375" t="e">
        <f>AG4-AG25-#REF!</f>
        <v>#REF!</v>
      </c>
      <c s="375" t="e">
        <f>AH4-AH25-#REF!</f>
        <v>#REF!</v>
      </c>
      <c s="375" t="e">
        <f>AI4-AI25-#REF!</f>
        <v>#REF!</v>
      </c>
      <c s="375" t="e">
        <f>AJ4-AJ25-#REF!</f>
        <v>#REF!</v>
      </c>
      <c s="375" t="e">
        <f>AK4-AK25-#REF!</f>
        <v>#REF!</v>
      </c>
      <c s="375" t="e">
        <f>AL4-AL25-#REF!</f>
        <v>#REF!</v>
      </c>
      <c s="375" t="e">
        <f>AM4-AM25-#REF!</f>
        <v>#REF!</v>
      </c>
      <c s="375" t="e">
        <f>AN4-AN25-#REF!</f>
        <v>#REF!</v>
      </c>
      <c s="375" t="e">
        <f>AO4-AO25-#REF!</f>
        <v>#REF!</v>
      </c>
      <c s="375" t="e">
        <f>AP4-AP25-#REF!</f>
        <v>#REF!</v>
      </c>
      <c s="375" t="e">
        <f>AQ4-AQ25-#REF!</f>
        <v>#REF!</v>
      </c>
      <c s="375" t="e">
        <f>AR4-AR25-#REF!</f>
        <v>#REF!</v>
      </c>
      <c s="375" t="e">
        <f>AS4-AS25-#REF!</f>
        <v>#REF!</v>
      </c>
      <c s="375" t="e">
        <f>AT4-AT25-#REF!</f>
        <v>#REF!</v>
      </c>
      <c s="375" t="e">
        <f>AU4-AU25-#REF!</f>
        <v>#REF!</v>
      </c>
      <c s="375" t="e">
        <f>AV4-AV25-#REF!</f>
        <v>#REF!</v>
      </c>
      <c s="375" t="e">
        <f>AW4-AW25-#REF!</f>
        <v>#REF!</v>
      </c>
      <c s="375" t="e">
        <f>AX4-AX25-#REF!</f>
        <v>#REF!</v>
      </c>
      <c s="375" t="e">
        <f>AY4-AY25-#REF!</f>
        <v>#REF!</v>
      </c>
      <c s="375" t="e">
        <f>AZ4-AZ25-#REF!</f>
        <v>#REF!</v>
      </c>
      <c s="375" t="e">
        <f>BA4-BA25-#REF!</f>
        <v>#REF!</v>
      </c>
      <c s="375" t="e">
        <f>BB4-BB25-#REF!</f>
        <v>#REF!</v>
      </c>
      <c s="375" t="e">
        <f>BC4-BC25-#REF!</f>
        <v>#REF!</v>
      </c>
      <c s="375" t="e">
        <f>BD4-BD25-#REF!</f>
        <v>#REF!</v>
      </c>
      <c s="375" t="e">
        <f>BE4-BE25-#REF!</f>
        <v>#REF!</v>
      </c>
      <c s="375" t="e">
        <f>BF4-BF25-#REF!</f>
        <v>#REF!</v>
      </c>
      <c s="375" t="e">
        <f>BG4-BG25-#REF!</f>
        <v>#REF!</v>
      </c>
      <c s="375" t="e">
        <f>BH4-BH25-#REF!</f>
        <v>#REF!</v>
      </c>
      <c s="375" t="e">
        <f>BI4-BI25-#REF!</f>
        <v>#REF!</v>
      </c>
      <c s="375" t="e">
        <f>BJ4-BJ25-#REF!</f>
        <v>#REF!</v>
      </c>
      <c s="375" t="e">
        <f>BK4-BK25-#REF!</f>
        <v>#REF!</v>
      </c>
      <c s="375" t="e">
        <f>BL4-BL25-#REF!</f>
        <v>#REF!</v>
      </c>
      <c s="375" t="e">
        <f>BM4-BM25-#REF!</f>
        <v>#REF!</v>
      </c>
      <c s="375" t="e">
        <f>BN4-BN25-#REF!</f>
        <v>#REF!</v>
      </c>
      <c s="375" t="e">
        <f>BO4-BO25-#REF!</f>
        <v>#REF!</v>
      </c>
      <c s="375" t="e">
        <f>BP4-BP25-#REF!</f>
        <v>#REF!</v>
      </c>
      <c s="375" t="e">
        <f>BQ4-BQ25-#REF!</f>
        <v>#REF!</v>
      </c>
      <c s="375" t="e">
        <f>BR4-BR25-#REF!</f>
        <v>#REF!</v>
      </c>
      <c s="375" t="e">
        <f>BS4-BS25-#REF!</f>
        <v>#REF!</v>
      </c>
      <c s="375" t="e">
        <f>BT4-BT25-#REF!</f>
        <v>#REF!</v>
      </c>
      <c s="375" t="e">
        <f>BU4-BU25-#REF!</f>
        <v>#REF!</v>
      </c>
      <c s="375" t="e">
        <f>BV4-BV25-#REF!</f>
        <v>#REF!</v>
      </c>
      <c s="375" t="e">
        <f>BW4-BW25-#REF!</f>
        <v>#REF!</v>
      </c>
      <c s="375" t="e">
        <f>BX4-BX25-#REF!</f>
        <v>#REF!</v>
      </c>
      <c s="375" t="e">
        <f>BY4-BY25-#REF!</f>
        <v>#REF!</v>
      </c>
      <c s="375" t="e">
        <f>BZ4-BZ25-#REF!</f>
        <v>#REF!</v>
      </c>
      <c s="375" t="e">
        <f>CA4-CA25-#REF!</f>
        <v>#REF!</v>
      </c>
      <c s="375" t="e">
        <f>CB4-CB25-#REF!</f>
        <v>#REF!</v>
      </c>
      <c s="375" t="e">
        <f>CC4-CC25-#REF!</f>
        <v>#REF!</v>
      </c>
      <c s="375" t="e">
        <f>CD4-CD25-#REF!</f>
        <v>#REF!</v>
      </c>
      <c s="375" t="e">
        <f>CE4-CE25-#REF!</f>
        <v>#REF!</v>
      </c>
      <c s="375" t="e">
        <f>CF4-CF25-#REF!</f>
        <v>#REF!</v>
      </c>
      <c s="375" t="e">
        <f>CG4-CG25-#REF!</f>
        <v>#REF!</v>
      </c>
      <c s="375" t="e">
        <f>CH4-CH25-#REF!</f>
        <v>#REF!</v>
      </c>
      <c s="375">
        <f>CI50+CI41-CI19</f>
        <v>624.81943588491151</v>
      </c>
      <c s="375">
        <f t="shared" si="88" ref="CJ49:ED49">CJ50+CJ41-CJ19</f>
        <v>-134.8441810264149</v>
      </c>
      <c s="375">
        <f t="shared" si="88"/>
        <v>-98.01455485741154</v>
      </c>
      <c s="375">
        <f t="shared" si="88"/>
        <v>450.10135200758987</v>
      </c>
      <c s="375">
        <f t="shared" si="88"/>
        <v>143.26965496548758</v>
      </c>
      <c s="375">
        <f t="shared" si="88"/>
        <v>-155.08461270485694</v>
      </c>
      <c s="375">
        <f t="shared" si="88"/>
        <v>-275.88399956443868</v>
      </c>
      <c s="375">
        <f t="shared" si="88"/>
        <v>-76.262244038492497</v>
      </c>
      <c s="375">
        <f t="shared" si="88"/>
        <v>76.197635877083357</v>
      </c>
      <c s="375">
        <f t="shared" si="88"/>
        <v>-30.911262614495143</v>
      </c>
      <c s="375">
        <f t="shared" si="88"/>
        <v>-661.31618435238693</v>
      </c>
      <c s="375">
        <f t="shared" si="88"/>
        <v>-1930.5189126110843</v>
      </c>
      <c s="375">
        <f t="shared" si="88"/>
        <v>613.18613810302406</v>
      </c>
      <c s="375">
        <f t="shared" si="88"/>
        <v>-120.09838848774542</v>
      </c>
      <c s="375">
        <f t="shared" si="88"/>
        <v>315.82236190896947</v>
      </c>
      <c s="375">
        <f t="shared" si="88"/>
        <v>-255.9457798598628</v>
      </c>
      <c s="375">
        <f t="shared" si="88"/>
        <v>-850.23961025168239</v>
      </c>
      <c s="375">
        <f t="shared" si="88"/>
        <v>-844.09583769149629</v>
      </c>
      <c s="375">
        <f t="shared" si="88"/>
        <v>-568.67943396417354</v>
      </c>
      <c s="375">
        <f t="shared" si="88"/>
        <v>-361.76407413565835</v>
      </c>
      <c s="375">
        <f t="shared" si="88"/>
        <v>245.09676283373415</v>
      </c>
      <c s="375">
        <f t="shared" si="88"/>
        <v>-668.03320110912409</v>
      </c>
      <c s="375">
        <f t="shared" si="88"/>
        <v>-450.9451417707798</v>
      </c>
      <c s="375">
        <f t="shared" si="88"/>
        <v>-2564.5654240783833</v>
      </c>
      <c s="375">
        <f t="shared" si="88"/>
        <v>385.39259385282878</v>
      </c>
      <c s="375">
        <f t="shared" si="88"/>
        <v>-74.417509940875206</v>
      </c>
      <c s="375">
        <f t="shared" si="88"/>
        <v>-86.69251826671244</v>
      </c>
      <c s="375">
        <f t="shared" si="88"/>
        <v>399.2286383275075</v>
      </c>
      <c s="375">
        <f t="shared" si="88"/>
        <v>-363.44935072388512</v>
      </c>
      <c s="375">
        <f t="shared" si="88"/>
        <v>26.488696468299011</v>
      </c>
      <c s="375">
        <f t="shared" si="88"/>
        <v>-171.82319893984425</v>
      </c>
      <c s="375">
        <f t="shared" si="88"/>
        <v>-475.37086264561736</v>
      </c>
      <c s="375">
        <f t="shared" si="88"/>
        <v>879.82179207423894</v>
      </c>
      <c s="375">
        <f t="shared" si="88"/>
        <v>269.42016420781124</v>
      </c>
      <c s="375">
        <f t="shared" si="88"/>
        <v>173.0602219927149</v>
      </c>
      <c s="375">
        <f t="shared" si="88"/>
        <v>-2260.769991942559</v>
      </c>
      <c s="375">
        <f t="shared" si="88"/>
        <v>750.69381503514342</v>
      </c>
      <c s="375">
        <f t="shared" si="88"/>
        <v>-300.64671252131956</v>
      </c>
      <c s="375">
        <f t="shared" si="88"/>
        <v>415.10783593361168</v>
      </c>
      <c s="375">
        <f t="shared" si="88"/>
        <v>717.70218922131949</v>
      </c>
      <c s="375">
        <f t="shared" si="88"/>
        <v>-300.68152337735876</v>
      </c>
      <c s="375">
        <f t="shared" si="88"/>
        <v>-337.97173782821625</v>
      </c>
      <c s="375">
        <f t="shared" si="88"/>
        <v>-42.007353910664236</v>
      </c>
      <c s="375">
        <f t="shared" si="88"/>
        <v>-150.50166430529532</v>
      </c>
      <c s="375">
        <f t="shared" si="88"/>
        <v>300.3453631476392</v>
      </c>
      <c s="375">
        <f t="shared" si="88"/>
        <v>443.0308332835117</v>
      </c>
      <c s="375">
        <f t="shared" si="88"/>
        <v>184.56419863393648</v>
      </c>
      <c s="375">
        <f t="shared" si="88"/>
        <v>-288.01346239085433</v>
      </c>
      <c s="376"/>
      <c s="376"/>
      <c r="EH49" s="375">
        <f>EH50+EH41-EH19</f>
        <v>-2070.8269832255037</v>
      </c>
      <c s="375">
        <f>EI50+EI41-EI19</f>
        <v>-5515.4935518131788</v>
      </c>
      <c s="375">
        <f>EJ50+EJ41-EJ19</f>
        <v>-1398.4730847286942</v>
      </c>
      <c s="375">
        <f>EK50+EK41-EK19</f>
        <v>1391.6217809214527</v>
      </c>
      <c s="375"/>
      <c s="369" t="s">
        <v>517</v>
      </c>
      <c s="375">
        <f>EN50+EN42-EN19</f>
        <v>-2422.7851257950497</v>
      </c>
      <c s="375">
        <f t="shared" si="89" ref="EO49:EV49">EO50+EO42-EO19</f>
        <v>-5882.6741074864312</v>
      </c>
      <c s="375">
        <f t="shared" si="89"/>
        <v>-1804.9862016946581</v>
      </c>
      <c s="375">
        <f t="shared" si="89"/>
        <v>899.7132838451912</v>
      </c>
      <c s="375">
        <f t="shared" si="89"/>
        <v>2368.9534091570658</v>
      </c>
      <c s="375">
        <f t="shared" si="89"/>
        <v>2504.9748920594075</v>
      </c>
      <c s="375">
        <f t="shared" si="89"/>
        <v>3081.3656041486965</v>
      </c>
      <c s="375">
        <f t="shared" si="89"/>
        <v>3541.1794614452574</v>
      </c>
      <c s="375">
        <f t="shared" si="89"/>
        <v>3017.0206620277986</v>
      </c>
      <c r="EX49" s="375">
        <f t="shared" si="84"/>
        <v>-2.2410782958689488</v>
      </c>
      <c s="375">
        <f t="shared" si="84"/>
        <v>-5.9246726902662834</v>
      </c>
      <c s="375">
        <f t="shared" si="84"/>
        <v>-1.7001568109420953</v>
      </c>
      <c s="375">
        <f t="shared" si="84"/>
        <v>0.77918109599425489</v>
      </c>
      <c s="375">
        <f t="shared" si="84"/>
        <v>1.9693423326053501</v>
      </c>
      <c s="375">
        <f t="shared" si="84"/>
        <v>2.0107726923693088</v>
      </c>
      <c s="375">
        <f t="shared" si="84"/>
        <v>2.3924640337148131</v>
      </c>
      <c s="375">
        <f t="shared" si="84"/>
        <v>2.6594475622611538</v>
      </c>
      <c s="375">
        <f t="shared" si="84"/>
        <v>2.1916037805127928</v>
      </c>
      <c r="FH49" s="375"/>
      <c s="375">
        <f t="shared" si="85"/>
        <v>-3.6835943943973346</v>
      </c>
      <c s="375">
        <f t="shared" si="85"/>
        <v>4.2245158793241879</v>
      </c>
      <c s="375">
        <f t="shared" si="85"/>
        <v>2.4793379069363501</v>
      </c>
      <c s="375">
        <f t="shared" si="85"/>
        <v>1.1901612366110952</v>
      </c>
      <c s="375">
        <f t="shared" si="85"/>
        <v>0.041430359763958702</v>
      </c>
      <c s="375">
        <f t="shared" si="85"/>
        <v>0.38169134134550431</v>
      </c>
    </row>
    <row r="50" spans="1:170" ht="15">
      <c r="A50" s="369" t="s">
        <v>516</v>
      </c>
      <c s="369"/>
      <c s="368" t="e">
        <f t="shared" si="90" ref="C50:AH50">C49-C41</f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1" ref="AI50:BN50">AI49-AI41</f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2" ref="BO50:CH50">BO49-BO41</f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>
        <f>CI4-CI24</f>
        <v>481.27224184994611</v>
      </c>
      <c s="368">
        <f t="shared" si="93" ref="CJ50:ED50">CJ4-CJ24</f>
        <v>-138.42441616472388</v>
      </c>
      <c s="368">
        <f t="shared" si="93"/>
        <v>-374.9254447958665</v>
      </c>
      <c s="368">
        <f t="shared" si="93"/>
        <v>337.71245284006682</v>
      </c>
      <c s="368">
        <f t="shared" si="93"/>
        <v>46.953200337731232</v>
      </c>
      <c s="368">
        <f t="shared" si="93"/>
        <v>-376.5421783947545</v>
      </c>
      <c s="368">
        <f t="shared" si="93"/>
        <v>-517.62134089933625</v>
      </c>
      <c s="368">
        <f t="shared" si="93"/>
        <v>-70.441250535092877</v>
      </c>
      <c s="368">
        <f t="shared" si="93"/>
        <v>-122.98033170900089</v>
      </c>
      <c s="368">
        <f t="shared" si="93"/>
        <v>-132.20024403269508</v>
      </c>
      <c s="368">
        <f t="shared" si="93"/>
        <v>-746.10869751268137</v>
      </c>
      <c s="368">
        <f t="shared" si="93"/>
        <v>-2115.9213003825685</v>
      </c>
      <c s="368">
        <f t="shared" si="93"/>
        <v>381.76577936197373</v>
      </c>
      <c s="368">
        <f t="shared" si="93"/>
        <v>-110.43523777621567</v>
      </c>
      <c s="368">
        <f t="shared" si="93"/>
        <v>53.025331142971936</v>
      </c>
      <c s="368">
        <f t="shared" si="93"/>
        <v>-434.48854914354752</v>
      </c>
      <c s="368">
        <f t="shared" si="93"/>
        <v>-850.16731977227482</v>
      </c>
      <c s="368">
        <f t="shared" si="93"/>
        <v>-1095.6513023168454</v>
      </c>
      <c s="368">
        <f t="shared" si="93"/>
        <v>-809.61602478312352</v>
      </c>
      <c s="368">
        <f t="shared" si="93"/>
        <v>-751.40418565588789</v>
      </c>
      <c s="368">
        <f t="shared" si="93"/>
        <v>209.33005297535419</v>
      </c>
      <c s="368">
        <f t="shared" si="93"/>
        <v>-656.84904269464414</v>
      </c>
      <c s="368">
        <f t="shared" si="93"/>
        <v>-439.47491626810597</v>
      </c>
      <c s="368">
        <f t="shared" si="93"/>
        <v>-2570.3180464322031</v>
      </c>
      <c s="368">
        <f t="shared" si="93"/>
        <v>328.3842583342207</v>
      </c>
      <c s="368">
        <f t="shared" si="93"/>
        <v>-77.420371288997558</v>
      </c>
      <c s="368">
        <f t="shared" si="93"/>
        <v>-126.73678164282455</v>
      </c>
      <c s="368">
        <f t="shared" si="93"/>
        <v>420.24109429907685</v>
      </c>
      <c s="368">
        <f t="shared" si="93"/>
        <v>-381.66644268443179</v>
      </c>
      <c s="368">
        <f t="shared" si="93"/>
        <v>38.365617708042009</v>
      </c>
      <c s="368">
        <f t="shared" si="93"/>
        <v>-213.8016523233141</v>
      </c>
      <c s="368">
        <f t="shared" si="93"/>
        <v>-484.01279154097301</v>
      </c>
      <c s="368">
        <f t="shared" si="93"/>
        <v>846.23678378077193</v>
      </c>
      <c s="368">
        <f t="shared" si="93"/>
        <v>256.94490979156899</v>
      </c>
      <c s="368">
        <f t="shared" si="93"/>
        <v>146.87219500612218</v>
      </c>
      <c s="368">
        <f t="shared" si="93"/>
        <v>-2247.1165887762118</v>
      </c>
      <c s="368">
        <f t="shared" si="93"/>
        <v>612.22731037705671</v>
      </c>
      <c s="368">
        <f t="shared" si="93"/>
        <v>-313.21905957288527</v>
      </c>
      <c s="368">
        <f t="shared" si="93"/>
        <v>383.25406464378102</v>
      </c>
      <c s="368">
        <f t="shared" si="93"/>
        <v>684.21641659029547</v>
      </c>
      <c s="368">
        <f t="shared" si="93"/>
        <v>-278.20288395922853</v>
      </c>
      <c s="368">
        <f t="shared" si="93"/>
        <v>-351.96252495651652</v>
      </c>
      <c s="368">
        <f t="shared" si="93"/>
        <v>-207.15259932733352</v>
      </c>
      <c s="368">
        <f t="shared" si="93"/>
        <v>-119.68759896799929</v>
      </c>
      <c s="368">
        <f t="shared" si="93"/>
        <v>277.97836912582852</v>
      </c>
      <c s="368">
        <f t="shared" si="93"/>
        <v>413.15843998325363</v>
      </c>
      <c s="368">
        <f t="shared" si="93"/>
        <v>194.62125784060072</v>
      </c>
      <c s="368">
        <f t="shared" si="93"/>
        <v>-291.22747048820656</v>
      </c>
      <c s="367"/>
      <c s="367"/>
      <c r="EH50" s="368">
        <f>EH4-EH24</f>
        <v>-3729.1927383889706</v>
      </c>
      <c s="368">
        <f>EI4-EI24</f>
        <v>-7074.3488696925488</v>
      </c>
      <c s="368">
        <f>EJ4-EJ24</f>
        <v>-1578.7218179900738</v>
      </c>
      <c s="368">
        <f>EK4-EK24</f>
        <v>1004.0037212886455</v>
      </c>
      <c s="368"/>
      <c s="369" t="s">
        <v>516</v>
      </c>
      <c s="368">
        <f t="shared" si="94" ref="EN50:EV50">EN4-EN24</f>
        <v>-3729.1927383889633</v>
      </c>
      <c s="368">
        <f t="shared" si="94"/>
        <v>-7073.5567162225452</v>
      </c>
      <c s="368">
        <f t="shared" si="94"/>
        <v>-1578.6330930935801</v>
      </c>
      <c s="368">
        <f t="shared" si="94"/>
        <v>1004.2907480191789</v>
      </c>
      <c s="368">
        <f t="shared" si="94"/>
        <v>2273.1624775046439</v>
      </c>
      <c s="368">
        <f t="shared" si="94"/>
        <v>2217.6368032291866</v>
      </c>
      <c s="368">
        <f t="shared" si="94"/>
        <v>2397.4054894997389</v>
      </c>
      <c s="368">
        <f t="shared" si="94"/>
        <v>2637.3298956192157</v>
      </c>
      <c s="368">
        <f t="shared" si="94"/>
        <v>1974.5759291871145</v>
      </c>
      <c r="EX50" s="368">
        <f t="shared" si="84"/>
        <v>-3.449506445344825</v>
      </c>
      <c s="368">
        <f t="shared" si="84"/>
        <v>-7.12405744970975</v>
      </c>
      <c s="368">
        <f t="shared" si="84"/>
        <v>-1.486949763206924</v>
      </c>
      <c s="368">
        <f t="shared" si="84"/>
        <v>0.86974859634629842</v>
      </c>
      <c s="368">
        <f t="shared" si="84"/>
        <v>1.8897100629061563</v>
      </c>
      <c s="368">
        <f t="shared" si="84"/>
        <v>1.7801230422155729</v>
      </c>
      <c s="368">
        <f t="shared" si="84"/>
        <v>1.8614170289095611</v>
      </c>
      <c s="368">
        <f t="shared" si="84"/>
        <v>1.9806509774911083</v>
      </c>
      <c s="368">
        <f t="shared" si="84"/>
        <v>1.4343581155348972</v>
      </c>
      <c r="FH50" s="368"/>
      <c s="368">
        <f t="shared" si="85"/>
        <v>-3.674551004364925</v>
      </c>
      <c s="368">
        <f t="shared" si="85"/>
        <v>5.6371076865028265</v>
      </c>
      <c s="368">
        <f t="shared" si="85"/>
        <v>2.3566983595532225</v>
      </c>
      <c s="368">
        <f t="shared" si="85"/>
        <v>1.0199614665598578</v>
      </c>
      <c s="368">
        <f t="shared" si="85"/>
        <v>-0.10958702069058335</v>
      </c>
      <c s="368">
        <f t="shared" si="85"/>
        <v>0.081293986693988129</v>
      </c>
    </row>
    <row r="51" spans="1:170" ht="15">
      <c r="A51" s="369" t="s">
        <v>515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f>(CI5+CI21)-(CI32+CI33+CI40)</f>
        <v>-94.168700399999921</v>
      </c>
      <c s="368">
        <f t="shared" si="95" ref="CJ51:ED51">(CJ5+CJ21)-(CJ32+CJ33+CJ40)</f>
        <v>197.09181572999989</v>
      </c>
      <c s="368">
        <f t="shared" si="95"/>
        <v>383.58436360999997</v>
      </c>
      <c s="368">
        <f t="shared" si="95"/>
        <v>180.61679538999988</v>
      </c>
      <c s="368">
        <f t="shared" si="95"/>
        <v>487.4786576900002</v>
      </c>
      <c s="368">
        <f t="shared" si="95"/>
        <v>189.90583958965362</v>
      </c>
      <c s="368">
        <f t="shared" si="95"/>
        <v>98.667981510000004</v>
      </c>
      <c s="368">
        <f t="shared" si="95"/>
        <v>479.09433001999992</v>
      </c>
      <c s="368">
        <f t="shared" si="95"/>
        <v>344.41016592999983</v>
      </c>
      <c s="368">
        <f t="shared" si="95"/>
        <v>105.92401569000015</v>
      </c>
      <c s="368">
        <f t="shared" si="95"/>
        <v>307.49098984</v>
      </c>
      <c s="368">
        <f t="shared" si="95"/>
        <v>195.69151789999989</v>
      </c>
      <c s="368">
        <f t="shared" si="95"/>
        <v>97.86442956999997</v>
      </c>
      <c s="368">
        <f t="shared" si="95"/>
        <v>304.81232612000031</v>
      </c>
      <c s="368">
        <f t="shared" si="95"/>
        <v>196.64995442000009</v>
      </c>
      <c s="368">
        <f t="shared" si="95"/>
        <v>-175.09565576999995</v>
      </c>
      <c s="368">
        <f t="shared" si="95"/>
        <v>-255.59850260999997</v>
      </c>
      <c s="368">
        <f t="shared" si="95"/>
        <v>-322.93530615999998</v>
      </c>
      <c s="368">
        <f t="shared" si="95"/>
        <v>-82.586370600000009</v>
      </c>
      <c s="368">
        <f t="shared" si="95"/>
        <v>72.274561139999946</v>
      </c>
      <c s="368">
        <f t="shared" si="95"/>
        <v>374.16506500000003</v>
      </c>
      <c s="368">
        <f t="shared" si="95"/>
        <v>183.42324187000008</v>
      </c>
      <c s="368">
        <f t="shared" si="95"/>
        <v>206.31234147000009</v>
      </c>
      <c s="368">
        <f t="shared" si="95"/>
        <v>-73.47394544999986</v>
      </c>
      <c s="368">
        <f t="shared" si="95"/>
        <v>41.938975985263141</v>
      </c>
      <c s="368">
        <f t="shared" si="95"/>
        <v>84.298751115263258</v>
      </c>
      <c s="368">
        <f t="shared" si="95"/>
        <v>337.16960902789447</v>
      </c>
      <c s="368">
        <f t="shared" si="95"/>
        <v>217.75607009684211</v>
      </c>
      <c s="368">
        <f t="shared" si="95"/>
        <v>510.76640554473647</v>
      </c>
      <c s="368">
        <f t="shared" si="95"/>
        <v>446.28103714578947</v>
      </c>
      <c s="368">
        <f t="shared" si="95"/>
        <v>125.09676387210584</v>
      </c>
      <c s="368">
        <f t="shared" si="95"/>
        <v>155.71628790693001</v>
      </c>
      <c s="368">
        <f t="shared" si="95"/>
        <v>1069.268776120527</v>
      </c>
      <c s="368">
        <f t="shared" si="95"/>
        <v>448.79324030157863</v>
      </c>
      <c s="368">
        <f t="shared" si="95"/>
        <v>581.29987655578896</v>
      </c>
      <c s="368">
        <f t="shared" si="95"/>
        <v>175.79116367710469</v>
      </c>
      <c s="368">
        <f t="shared" si="95"/>
        <v>187.56707694017848</v>
      </c>
      <c s="368">
        <f t="shared" si="95"/>
        <v>229.38475927014599</v>
      </c>
      <c s="368">
        <f t="shared" si="95"/>
        <v>394.30703436720592</v>
      </c>
      <c s="368">
        <f t="shared" si="95"/>
        <v>201.70500654503735</v>
      </c>
      <c s="368">
        <f t="shared" si="95"/>
        <v>398.75461198271898</v>
      </c>
      <c s="368">
        <f t="shared" si="95"/>
        <v>403.99638142650406</v>
      </c>
      <c s="368">
        <f t="shared" si="95"/>
        <v>486.06954555488869</v>
      </c>
      <c s="368">
        <f t="shared" si="95"/>
        <v>499.29027031117698</v>
      </c>
      <c s="368">
        <f t="shared" si="95"/>
        <v>511.44644086341532</v>
      </c>
      <c s="368">
        <f t="shared" si="95"/>
        <v>521.06912370417126</v>
      </c>
      <c s="368">
        <f t="shared" si="95"/>
        <v>402.61955516290243</v>
      </c>
      <c s="368">
        <f t="shared" si="95"/>
        <v>484.80239814007155</v>
      </c>
      <c s="367"/>
      <c s="367"/>
      <c r="EH51" s="368">
        <f>(EH5+EH21)-(EH32+EH33+EH40)</f>
        <v>2875.7877724996542</v>
      </c>
      <c s="368">
        <f>(EI5+EI21)-(EI32+EI33+EI40)</f>
        <v>525.81213899999966</v>
      </c>
      <c s="368">
        <f>(EJ5+EJ21)-(EJ32+EJ33+EJ40)</f>
        <v>4194.161602031666</v>
      </c>
      <c s="368">
        <f>(EK5+EK21)-(EK32+EK33+EK40)</f>
        <v>4721.0122042684179</v>
      </c>
      <c s="368"/>
      <c s="369" t="s">
        <v>515</v>
      </c>
      <c s="368">
        <f>(EN5+EN21)-(EN32+EN33+EN41)</f>
        <v>1579.7808567097873</v>
      </c>
      <c s="368">
        <f t="shared" si="96" ref="EO51:EV51">(EO5+EO21)-(EO32+EO33+EO41)</f>
        <v>-883.04101655826889</v>
      </c>
      <c s="368">
        <f t="shared" si="96"/>
        <v>4419.0353687717006</v>
      </c>
      <c s="368">
        <f t="shared" si="96"/>
        <v>4766.8466582629117</v>
      </c>
      <c s="368">
        <f t="shared" si="96"/>
        <v>5132.1468367318757</v>
      </c>
      <c s="368">
        <f t="shared" si="96"/>
        <v>4686.5805890159554</v>
      </c>
      <c s="368">
        <f t="shared" si="96"/>
        <v>4454.1749848199943</v>
      </c>
      <c s="368">
        <f t="shared" si="96"/>
        <v>3722.7713972324564</v>
      </c>
      <c s="368">
        <f t="shared" si="96"/>
        <v>3054.7653531543547</v>
      </c>
      <c r="EX51" s="368">
        <f t="shared" si="84"/>
        <v>1.461298632102074</v>
      </c>
      <c s="368">
        <f t="shared" si="84"/>
        <v>-0.88934537246075385</v>
      </c>
      <c s="368">
        <f t="shared" si="84"/>
        <v>4.162388096350762</v>
      </c>
      <c s="368">
        <f t="shared" si="84"/>
        <v>4.1282449312607188</v>
      </c>
      <c s="368">
        <f t="shared" si="84"/>
        <v>4.2664216120312108</v>
      </c>
      <c s="368">
        <f t="shared" si="84"/>
        <v>3.7619731434648904</v>
      </c>
      <c s="368">
        <f t="shared" si="84"/>
        <v>3.4583541260752693</v>
      </c>
      <c s="368">
        <f t="shared" si="84"/>
        <v>2.7958242232616812</v>
      </c>
      <c s="368">
        <f t="shared" si="84"/>
        <v>2.21902202421539</v>
      </c>
      <c r="FH51" s="368"/>
      <c s="368">
        <f t="shared" si="85"/>
        <v>-2.3506440045628278</v>
      </c>
      <c s="368">
        <f t="shared" si="85"/>
        <v>5.0517334688115163</v>
      </c>
      <c s="368">
        <f t="shared" si="85"/>
        <v>-0.034143165090043226</v>
      </c>
      <c s="368">
        <f t="shared" si="85"/>
        <v>0.13817668077049206</v>
      </c>
      <c s="368">
        <f t="shared" si="85"/>
        <v>-0.50444846856632042</v>
      </c>
      <c s="368">
        <f t="shared" si="85"/>
        <v>-0.30361901738962116</v>
      </c>
    </row>
    <row r="52" spans="1:170" ht="15">
      <c r="A52" s="369" t="s">
        <v>514</v>
      </c>
      <c s="369"/>
      <c s="368" t="e">
        <f t="shared" si="97" ref="C52:AH52">(C4-C5-C21)-(C25-C32-C33-C40)</f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8" ref="AI52:BN52">(AI4-AI5-AI21)-(AI25-AI32-AI33-AI40)</f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9" ref="BO52:CH52">(BO4-BO5-BO21)-(BO25-BO32-BO33-BO40)</f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>
        <f>CI49-CI51</f>
        <v>718.98813628491143</v>
      </c>
      <c s="368">
        <f t="shared" si="100" ref="CJ52:ED52">CJ49-CJ51</f>
        <v>-331.9359967564148</v>
      </c>
      <c s="368">
        <f t="shared" si="100"/>
        <v>-481.59891846741152</v>
      </c>
      <c s="368">
        <f t="shared" si="100"/>
        <v>269.48455661758999</v>
      </c>
      <c s="368">
        <f t="shared" si="100"/>
        <v>-344.20900272451263</v>
      </c>
      <c s="368">
        <f t="shared" si="100"/>
        <v>-344.99045229451053</v>
      </c>
      <c s="368">
        <f t="shared" si="100"/>
        <v>-374.55198107443869</v>
      </c>
      <c s="368">
        <f t="shared" si="100"/>
        <v>-555.35657405849247</v>
      </c>
      <c s="368">
        <f t="shared" si="100"/>
        <v>-268.21253005291646</v>
      </c>
      <c s="368">
        <f t="shared" si="100"/>
        <v>-136.83527830449529</v>
      </c>
      <c s="368">
        <f t="shared" si="100"/>
        <v>-968.80717419238692</v>
      </c>
      <c s="368">
        <f t="shared" si="100"/>
        <v>-2126.2104305110843</v>
      </c>
      <c s="368">
        <f t="shared" si="100"/>
        <v>515.32170853302409</v>
      </c>
      <c s="368">
        <f t="shared" si="100"/>
        <v>-424.91071460774572</v>
      </c>
      <c s="368">
        <f t="shared" si="100"/>
        <v>119.17240748896938</v>
      </c>
      <c s="368">
        <f t="shared" si="100"/>
        <v>-80.850124089862845</v>
      </c>
      <c s="368">
        <f t="shared" si="100"/>
        <v>-594.64110764168242</v>
      </c>
      <c s="368">
        <f t="shared" si="100"/>
        <v>-521.1605315314963</v>
      </c>
      <c s="368">
        <f t="shared" si="100"/>
        <v>-486.09306336417353</v>
      </c>
      <c s="368">
        <f t="shared" si="100"/>
        <v>-434.03863527565829</v>
      </c>
      <c s="368">
        <f t="shared" si="100"/>
        <v>-129.06830216626588</v>
      </c>
      <c s="368">
        <f t="shared" si="100"/>
        <v>-851.45644297912418</v>
      </c>
      <c s="368">
        <f t="shared" si="100"/>
        <v>-657.25748324077995</v>
      </c>
      <c s="368">
        <f t="shared" si="100"/>
        <v>-2491.0914786283834</v>
      </c>
      <c s="368">
        <f t="shared" si="100"/>
        <v>343.45361786756564</v>
      </c>
      <c s="368">
        <f t="shared" si="100"/>
        <v>-158.71626105613848</v>
      </c>
      <c s="368">
        <f t="shared" si="100"/>
        <v>-423.86212729460692</v>
      </c>
      <c s="368">
        <f t="shared" si="100"/>
        <v>181.47256823066539</v>
      </c>
      <c s="368">
        <f t="shared" si="100"/>
        <v>-874.21575626862159</v>
      </c>
      <c s="368">
        <f t="shared" si="100"/>
        <v>-419.79234067749047</v>
      </c>
      <c s="368">
        <f t="shared" si="100"/>
        <v>-296.91996281195009</v>
      </c>
      <c s="368">
        <f t="shared" si="100"/>
        <v>-631.08715055254743</v>
      </c>
      <c s="368">
        <f t="shared" si="100"/>
        <v>-189.44698404628809</v>
      </c>
      <c s="368">
        <f t="shared" si="100"/>
        <v>-179.37307609376739</v>
      </c>
      <c s="368">
        <f t="shared" si="100"/>
        <v>-408.23965456307405</v>
      </c>
      <c s="368">
        <f t="shared" si="100"/>
        <v>-2436.5611556196636</v>
      </c>
      <c s="541">
        <f t="shared" si="100"/>
        <v>563.12673809496494</v>
      </c>
      <c s="541">
        <f t="shared" si="100"/>
        <v>-530.03147179146549</v>
      </c>
      <c s="541">
        <f t="shared" si="100"/>
        <v>20.800801566405767</v>
      </c>
      <c s="541">
        <f t="shared" si="100"/>
        <v>515.99718267628214</v>
      </c>
      <c s="541">
        <f t="shared" si="100"/>
        <v>-699.43613536007774</v>
      </c>
      <c s="541">
        <f t="shared" si="100"/>
        <v>-741.96811925472025</v>
      </c>
      <c s="541">
        <f t="shared" si="100"/>
        <v>-528.07689946555297</v>
      </c>
      <c s="541">
        <f t="shared" si="100"/>
        <v>-649.7919346164723</v>
      </c>
      <c s="541">
        <f t="shared" si="100"/>
        <v>-211.10107771577611</v>
      </c>
      <c s="541">
        <f t="shared" si="100"/>
        <v>-78.038290420659564</v>
      </c>
      <c s="541">
        <f t="shared" si="100"/>
        <v>-218.05535652896594</v>
      </c>
      <c s="541">
        <f t="shared" si="100"/>
        <v>-772.81586053092587</v>
      </c>
      <c s="367"/>
      <c s="367"/>
      <c r="EH52" s="368">
        <f>EH49-EH51</f>
        <v>-4946.6147557251579</v>
      </c>
      <c s="368">
        <f>EI49-EI51</f>
        <v>-6041.3056908131784</v>
      </c>
      <c s="368">
        <f>EJ49-EJ51</f>
        <v>-5592.6346867603606</v>
      </c>
      <c s="368">
        <f>EK49-EK51</f>
        <v>-3329.3904233469652</v>
      </c>
      <c s="368"/>
      <c s="369" t="s">
        <v>514</v>
      </c>
      <c s="368">
        <f t="shared" si="101" ref="EN52:EV52">EN49-EN51</f>
        <v>-4002.5659825048369</v>
      </c>
      <c s="368">
        <f t="shared" si="101"/>
        <v>-4999.6330909281623</v>
      </c>
      <c s="368">
        <f t="shared" si="101"/>
        <v>-6224.0215704663588</v>
      </c>
      <c s="368">
        <f t="shared" si="101"/>
        <v>-3867.1333744177205</v>
      </c>
      <c s="368">
        <f t="shared" si="101"/>
        <v>-2763.1934275748099</v>
      </c>
      <c s="368">
        <f t="shared" si="101"/>
        <v>-2181.6056969565479</v>
      </c>
      <c s="368">
        <f t="shared" si="101"/>
        <v>-1372.8093806712977</v>
      </c>
      <c s="368">
        <f t="shared" si="101"/>
        <v>-181.59193578719896</v>
      </c>
      <c s="368">
        <f t="shared" si="101"/>
        <v>-37.744691126556063</v>
      </c>
      <c r="EX52" s="368">
        <f t="shared" si="84"/>
        <v>-3.7023769279710224</v>
      </c>
      <c s="368">
        <f t="shared" si="84"/>
        <v>-5.03532731780553</v>
      </c>
      <c s="368">
        <f t="shared" si="84"/>
        <v>-5.8625449072928575</v>
      </c>
      <c s="368">
        <f t="shared" si="84"/>
        <v>-3.3490638352664637</v>
      </c>
      <c s="368">
        <f t="shared" si="84"/>
        <v>-2.2970792794258608</v>
      </c>
      <c s="368">
        <f t="shared" si="84"/>
        <v>-1.7512004510955814</v>
      </c>
      <c s="368">
        <f t="shared" si="84"/>
        <v>-1.0658900923604564</v>
      </c>
      <c s="368">
        <f t="shared" si="84"/>
        <v>-0.13637666100052745</v>
      </c>
      <c s="368">
        <f t="shared" si="84"/>
        <v>-0.027418243702596743</v>
      </c>
      <c r="FH52" s="368"/>
      <c s="368">
        <f t="shared" si="85"/>
        <v>-1.3329503898345076</v>
      </c>
      <c s="368">
        <f t="shared" si="85"/>
        <v>-0.82721758948732749</v>
      </c>
      <c s="368">
        <f t="shared" si="85"/>
        <v>2.5134810720263938</v>
      </c>
      <c s="368">
        <f t="shared" si="85"/>
        <v>1.0519845558406029</v>
      </c>
      <c s="368">
        <f t="shared" si="85"/>
        <v>0.54587882833027934</v>
      </c>
      <c s="368">
        <f t="shared" si="85"/>
        <v>0.68531035873512502</v>
      </c>
    </row>
    <row r="53" spans="1:171" s="370" customFormat="1" ht="15">
      <c r="A53" s="372" t="s">
        <v>513</v>
      </c>
      <c s="372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66">
        <f>CI52+CI54-CI45</f>
        <v>569.18258574252854</v>
      </c>
      <c s="366">
        <f t="shared" si="102" ref="CJ53:ED53">CJ52+CJ54-CJ45</f>
        <v>-481.74154729879768</v>
      </c>
      <c s="366">
        <f t="shared" si="102"/>
        <v>-631.40446900979441</v>
      </c>
      <c s="366">
        <f t="shared" si="102"/>
        <v>119.6790060752071</v>
      </c>
      <c s="366">
        <f t="shared" si="102"/>
        <v>-494.01455326689552</v>
      </c>
      <c s="366">
        <f t="shared" si="102"/>
        <v>-494.79600283689342</v>
      </c>
      <c s="366">
        <f t="shared" si="102"/>
        <v>-524.35753161682157</v>
      </c>
      <c s="366">
        <f t="shared" si="102"/>
        <v>-705.16212460087536</v>
      </c>
      <c s="366">
        <f t="shared" si="102"/>
        <v>-418.01808059529935</v>
      </c>
      <c s="366">
        <f t="shared" si="102"/>
        <v>-286.64082884687821</v>
      </c>
      <c s="366">
        <f t="shared" si="102"/>
        <v>-1118.6127247347699</v>
      </c>
      <c s="366">
        <f t="shared" si="102"/>
        <v>-2276.0159810534669</v>
      </c>
      <c s="366">
        <f t="shared" si="102"/>
        <v>365.5161579906412</v>
      </c>
      <c s="366">
        <f t="shared" si="102"/>
        <v>-574.71626515012861</v>
      </c>
      <c s="366">
        <f t="shared" si="102"/>
        <v>-30.633143053413505</v>
      </c>
      <c s="366">
        <f t="shared" si="102"/>
        <v>-230.65567463224573</v>
      </c>
      <c s="366">
        <f t="shared" si="102"/>
        <v>-744.44665818406531</v>
      </c>
      <c s="366">
        <f t="shared" si="102"/>
        <v>-670.96608207387919</v>
      </c>
      <c s="366">
        <f t="shared" si="102"/>
        <v>-635.89861390655642</v>
      </c>
      <c s="366">
        <f t="shared" si="102"/>
        <v>-583.84418581804118</v>
      </c>
      <c s="366">
        <f t="shared" si="102"/>
        <v>-278.87385270864877</v>
      </c>
      <c s="366">
        <f t="shared" si="102"/>
        <v>-1001.2619935215071</v>
      </c>
      <c s="366">
        <f t="shared" si="102"/>
        <v>-807.06303378316284</v>
      </c>
      <c s="366">
        <f t="shared" si="102"/>
        <v>-2640.8970291707665</v>
      </c>
      <c s="366">
        <f t="shared" si="102"/>
        <v>193.64806732518275</v>
      </c>
      <c s="366">
        <f t="shared" si="102"/>
        <v>-308.52181159852137</v>
      </c>
      <c s="366">
        <f t="shared" si="102"/>
        <v>-573.66767783698981</v>
      </c>
      <c s="366">
        <f t="shared" si="102"/>
        <v>31.667017688282499</v>
      </c>
      <c s="366">
        <f t="shared" si="102"/>
        <v>-1024.0213068110045</v>
      </c>
      <c s="366">
        <f t="shared" si="102"/>
        <v>-569.59789121987342</v>
      </c>
      <c s="366">
        <f t="shared" si="102"/>
        <v>-446.72551335433297</v>
      </c>
      <c s="366">
        <f t="shared" si="102"/>
        <v>-780.89270109493032</v>
      </c>
      <c s="366">
        <f t="shared" si="102"/>
        <v>-339.25253458867098</v>
      </c>
      <c s="366">
        <f t="shared" si="102"/>
        <v>-329.17862663615028</v>
      </c>
      <c s="366">
        <f t="shared" si="102"/>
        <v>-558.04520510545694</v>
      </c>
      <c s="366">
        <f t="shared" si="102"/>
        <v>-2961.3667061620463</v>
      </c>
      <c s="366">
        <f t="shared" si="102"/>
        <v>413.32118755258205</v>
      </c>
      <c s="366">
        <f t="shared" si="102"/>
        <v>-679.83702233384838</v>
      </c>
      <c s="366">
        <f t="shared" si="102"/>
        <v>-129.00474897597712</v>
      </c>
      <c s="366">
        <f t="shared" si="102"/>
        <v>366.19163213389925</v>
      </c>
      <c s="366">
        <f t="shared" si="102"/>
        <v>-849.24168590246063</v>
      </c>
      <c s="366">
        <f t="shared" si="102"/>
        <v>-891.77366979710314</v>
      </c>
      <c s="366">
        <f t="shared" si="102"/>
        <v>-677.88245000793586</v>
      </c>
      <c s="366">
        <f t="shared" si="102"/>
        <v>-799.59748515885519</v>
      </c>
      <c s="366">
        <f t="shared" si="102"/>
        <v>-360.906628258159</v>
      </c>
      <c s="366">
        <f t="shared" si="102"/>
        <v>-227.84384096304245</v>
      </c>
      <c s="366">
        <f t="shared" si="102"/>
        <v>-367.86090707134883</v>
      </c>
      <c s="366">
        <f t="shared" si="102"/>
        <v>-922.62141107330876</v>
      </c>
      <c s="373"/>
      <c s="373"/>
      <c r="EH53" s="366">
        <f>EH52+EH54-EH45</f>
        <v>-7299.6343820966031</v>
      </c>
      <c s="366">
        <f>EI52+EI54-EI45</f>
        <v>-7043.7800922255965</v>
      </c>
      <c s="366">
        <f>EJ52+EJ54-EJ45</f>
        <v>-8181.5364874770366</v>
      </c>
      <c s="366">
        <f>EK52+EK54-EK45</f>
        <v>-6321.2704233469658</v>
      </c>
      <c s="366"/>
      <c s="372" t="s">
        <v>513</v>
      </c>
      <c s="366">
        <f>EN52+EN54+EN46</f>
        <v>-6355.5856088762812</v>
      </c>
      <c s="366">
        <f t="shared" si="103" ref="EO53:EV53">EO52+EO54+EO46</f>
        <v>-6090.1524590113422</v>
      </c>
      <c s="366">
        <f t="shared" si="103"/>
        <v>-8437.9233711830348</v>
      </c>
      <c s="366">
        <f t="shared" si="103"/>
        <v>-6854.8928437496743</v>
      </c>
      <c s="366">
        <f t="shared" si="103"/>
        <v>-5321.0684922449655</v>
      </c>
      <c s="366">
        <f t="shared" si="103"/>
        <v>-4183.1472762550729</v>
      </c>
      <c s="366">
        <f t="shared" si="103"/>
        <v>-2860.9817972945175</v>
      </c>
      <c s="366">
        <f t="shared" si="103"/>
        <v>-1775.3109428215093</v>
      </c>
      <c s="366">
        <f t="shared" si="103"/>
        <v>-1580.8577612473284</v>
      </c>
      <c r="EX53" s="366">
        <f t="shared" si="84"/>
        <v>-5.8789220777123745</v>
      </c>
      <c s="366">
        <f t="shared" si="84"/>
        <v>-6.1336323063593703</v>
      </c>
      <c s="366">
        <f t="shared" si="84"/>
        <v>-7.9478684525429628</v>
      </c>
      <c s="366">
        <f t="shared" si="84"/>
        <v>-5.936561140999089</v>
      </c>
      <c s="366">
        <f t="shared" si="84"/>
        <v>-4.4234746854727005</v>
      </c>
      <c s="366">
        <f t="shared" si="84"/>
        <v>-3.3578613254432859</v>
      </c>
      <c s="366">
        <f t="shared" si="84"/>
        <v>-2.2213514819287217</v>
      </c>
      <c s="366">
        <f t="shared" si="84"/>
        <v>-1.3332694404635725</v>
      </c>
      <c s="366">
        <f t="shared" si="84"/>
        <v>-1.1483560220876978</v>
      </c>
      <c r="FH53" s="366"/>
      <c s="366">
        <f t="shared" si="85"/>
        <v>-0.25471022864699577</v>
      </c>
      <c s="366">
        <f t="shared" si="85"/>
        <v>-1.8142361461835925</v>
      </c>
      <c s="366">
        <f t="shared" si="85"/>
        <v>2.0113073115438738</v>
      </c>
      <c s="366">
        <f t="shared" si="85"/>
        <v>1.5130864555263885</v>
      </c>
      <c s="366">
        <f t="shared" si="85"/>
        <v>1.0656133600294146</v>
      </c>
      <c s="366">
        <f t="shared" si="85"/>
        <v>1.1365098435145642</v>
      </c>
      <c s="371">
        <f>SUM(FI53:FN53)</f>
        <v>3.6575705957836528</v>
      </c>
    </row>
    <row r="54" spans="1:170" ht="15">
      <c r="A54" s="369" t="s">
        <v>512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7"/>
      <c s="367"/>
      <c r="EH54" s="366">
        <v>-2353.0196263714447</v>
      </c>
      <c s="366">
        <v>-1002.4744014124184</v>
      </c>
      <c s="366">
        <v>-2213.9018007166756</v>
      </c>
      <c s="366">
        <v>-2991.8800000000006</v>
      </c>
      <c s="366"/>
      <c s="369" t="s">
        <v>512</v>
      </c>
      <c s="365">
        <v>-2353.0196263714447</v>
      </c>
      <c s="365">
        <v>-1090.5193680831801</v>
      </c>
      <c s="365">
        <v>-2213.9018007166756</v>
      </c>
      <c s="365">
        <v>-2987.7594693319534</v>
      </c>
      <c s="365">
        <v>-2557.875064670156</v>
      </c>
      <c s="365">
        <v>-2001.5415792985254</v>
      </c>
      <c s="365">
        <v>-1488.17241662322</v>
      </c>
      <c s="365">
        <v>-1593.7190070343104</v>
      </c>
      <c s="365">
        <v>-1543.1130701207724</v>
      </c>
      <c r="EX54" s="365">
        <f t="shared" si="84"/>
        <v>-2.1765451497413522</v>
      </c>
      <c s="365">
        <f t="shared" si="84"/>
        <v>-1.098304988553841</v>
      </c>
      <c s="365">
        <f t="shared" si="84"/>
        <v>-2.0853235452501049</v>
      </c>
      <c s="365">
        <f t="shared" si="84"/>
        <v>-2.5874973057326249</v>
      </c>
      <c s="365">
        <f t="shared" si="84"/>
        <v>-2.1263954060468402</v>
      </c>
      <c s="365">
        <f t="shared" si="84"/>
        <v>-1.6066608743477044</v>
      </c>
      <c s="365">
        <f t="shared" si="84"/>
        <v>-1.1554613895682653</v>
      </c>
      <c s="365">
        <f t="shared" si="84"/>
        <v>-1.1968927794630451</v>
      </c>
      <c s="365">
        <f t="shared" si="84"/>
        <v>-1.1209377783851009</v>
      </c>
      <c r="FH54" s="365"/>
      <c s="365">
        <f t="shared" si="85"/>
        <v>1.0782401611875112</v>
      </c>
      <c s="365">
        <f t="shared" si="85"/>
        <v>-0.98701855669626393</v>
      </c>
      <c s="365">
        <f t="shared" si="85"/>
        <v>-0.50217376048252005</v>
      </c>
      <c s="365">
        <f t="shared" si="85"/>
        <v>0.46110189968578474</v>
      </c>
      <c s="365">
        <f t="shared" si="85"/>
        <v>0.51973453169913575</v>
      </c>
      <c s="365">
        <f t="shared" si="85"/>
        <v>0.45119948477943916</v>
      </c>
    </row>
    <row r="55" spans="1:170" ht="15">
      <c r="A55" s="369"/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7"/>
      <c s="367"/>
      <c r="EH55" s="366"/>
      <c s="366"/>
      <c s="366"/>
      <c s="366"/>
      <c s="366"/>
      <c s="272"/>
      <c s="365"/>
      <c s="365"/>
      <c s="365"/>
      <c s="365"/>
      <c s="365"/>
      <c s="365"/>
      <c s="365"/>
      <c s="365"/>
      <c s="365"/>
      <c r="EX55" s="365"/>
      <c s="365"/>
      <c s="365"/>
      <c s="365"/>
      <c s="365"/>
      <c s="365"/>
      <c s="365"/>
      <c s="365"/>
      <c s="365"/>
      <c r="FH55" s="365"/>
      <c s="365"/>
      <c s="365"/>
      <c s="365"/>
      <c s="365"/>
      <c s="365"/>
      <c s="365"/>
    </row>
    <row r="56" spans="1:170" ht="15">
      <c r="A56"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364"/>
      <c s="364"/>
      <c r="EH56" s="272"/>
      <c s="272"/>
      <c s="272"/>
      <c s="272"/>
      <c s="272"/>
      <c s="272" t="s">
        <v>511</v>
      </c>
      <c s="363">
        <v>108108.00900000001</v>
      </c>
      <c s="363">
        <v>99291.123999999996</v>
      </c>
      <c s="363">
        <v>106165.86599999999</v>
      </c>
      <c s="363">
        <v>115469.085231994</v>
      </c>
      <c s="363">
        <v>120291.60039550099</v>
      </c>
      <c s="363">
        <v>124577.725844674</v>
      </c>
      <c s="363">
        <v>128794.646888138</v>
      </c>
      <c s="363">
        <v>133154.70143861099</v>
      </c>
      <c s="363">
        <v>137662.68742801101</v>
      </c>
      <c r="EX56" s="363"/>
      <c s="363"/>
      <c s="363"/>
      <c s="363"/>
      <c s="363"/>
      <c s="363"/>
      <c s="363"/>
      <c s="363"/>
      <c s="363"/>
      <c r="FH56" s="363"/>
      <c s="363"/>
      <c s="363"/>
      <c s="363"/>
      <c s="363"/>
      <c s="363"/>
      <c s="363"/>
    </row>
    <row r="57" spans="1:170" s="256" customFormat="1" ht="15">
      <c r="A57" s="317" t="s">
        <v>510</v>
      </c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r="EH57" s="317"/>
      <c s="317"/>
      <c s="317"/>
      <c s="317"/>
      <c s="317"/>
      <c s="272"/>
      <c s="317"/>
      <c s="317"/>
      <c s="317"/>
      <c s="317"/>
      <c s="317"/>
      <c s="317"/>
      <c s="317"/>
      <c s="317"/>
      <c s="317"/>
      <c r="EX57" s="317"/>
      <c s="317"/>
      <c s="317"/>
      <c s="317"/>
      <c s="317"/>
      <c s="317"/>
      <c s="317"/>
      <c s="317"/>
      <c s="317"/>
      <c r="FH57" s="317"/>
      <c s="317"/>
      <c s="317"/>
      <c s="317"/>
      <c s="317"/>
      <c s="317"/>
      <c s="317"/>
    </row>
    <row r="58" spans="1:152" s="256" customFormat="1" ht="15">
      <c r="A58" s="362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1"/>
      <c s="361"/>
      <c s="256" t="s">
        <v>509</v>
      </c>
      <c s="358">
        <v>593.98645997999847</v>
      </c>
      <c s="358">
        <v>952.26982483999927</v>
      </c>
      <c s="358">
        <v>1122.5043582100025</v>
      </c>
      <c s="358"/>
      <c s="360"/>
      <c s="272"/>
      <c s="360"/>
      <c s="360"/>
      <c s="360"/>
      <c s="360">
        <v>1004.3410619099159</v>
      </c>
      <c s="360">
        <v>2592.7303018862585</v>
      </c>
      <c s="360">
        <v>2486.1428429966618</v>
      </c>
      <c s="360">
        <v>2452.1695643812927</v>
      </c>
      <c s="360">
        <v>2205.4009257997022</v>
      </c>
      <c s="360">
        <v>1817.8163315011407</v>
      </c>
    </row>
    <row r="59" spans="1:152" s="256" customFormat="1" ht="15">
      <c r="A59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57"/>
      <c s="357"/>
      <c s="256" t="s">
        <v>508</v>
      </c>
      <c s="358">
        <v>119.29432154000006</v>
      </c>
      <c s="358">
        <v>123.38814571999956</v>
      </c>
      <c s="358">
        <v>177.58843152000054</v>
      </c>
      <c s="358"/>
      <c s="309"/>
      <c s="272"/>
      <c s="309"/>
      <c s="309"/>
      <c s="309"/>
      <c s="309">
        <f t="shared" si="104" ref="EQ59:EV59">+EQ58-EQ50</f>
        <v>0.050313890737015754</v>
      </c>
      <c s="309">
        <f t="shared" si="104"/>
        <v>319.56782438161463</v>
      </c>
      <c s="309">
        <f t="shared" si="104"/>
        <v>268.50603976747516</v>
      </c>
      <c s="309">
        <f t="shared" si="104"/>
        <v>54.764074881553825</v>
      </c>
      <c s="309">
        <f t="shared" si="104"/>
        <v>-431.92896981951344</v>
      </c>
      <c s="309">
        <f t="shared" si="104"/>
        <v>-156.75959768597386</v>
      </c>
    </row>
    <row r="60" spans="1:152" s="256" customFormat="1" ht="15">
      <c r="A60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57"/>
      <c s="357"/>
      <c s="256" t="s">
        <v>55</v>
      </c>
      <c s="359"/>
      <c s="358">
        <v>240.83779235</v>
      </c>
      <c s="358">
        <v>749</v>
      </c>
      <c s="358"/>
      <c s="309"/>
      <c s="272"/>
      <c s="309"/>
      <c s="309"/>
      <c s="309"/>
      <c s="309"/>
      <c s="309"/>
      <c s="309"/>
      <c s="309"/>
      <c s="309"/>
      <c s="309"/>
    </row>
    <row r="61" spans="1:152" s="256" customFormat="1" ht="15">
      <c r="A61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57"/>
      <c s="357"/>
      <c r="EH61" s="309"/>
      <c s="309"/>
      <c s="309"/>
      <c s="309"/>
      <c s="309"/>
      <c s="272"/>
      <c s="356">
        <f t="shared" si="105" ref="EN61:EV61">EN2</f>
        <v>2019</v>
      </c>
      <c s="356">
        <f t="shared" si="105"/>
        <v>2020</v>
      </c>
      <c s="356">
        <f t="shared" si="105"/>
        <v>2021</v>
      </c>
      <c s="356">
        <f t="shared" si="105"/>
        <v>2022</v>
      </c>
      <c s="356">
        <f t="shared" si="105"/>
        <v>2023</v>
      </c>
      <c s="356">
        <f t="shared" si="105"/>
        <v>2024</v>
      </c>
      <c s="356">
        <f t="shared" si="105"/>
        <v>2025</v>
      </c>
      <c s="356">
        <f t="shared" si="105"/>
        <v>2026</v>
      </c>
      <c s="356">
        <f t="shared" si="105"/>
        <v>2027</v>
      </c>
    </row>
    <row r="62" spans="1:152" s="256" customFormat="1" ht="15">
      <c r="A62" s="26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55"/>
      <c s="355"/>
      <c s="355"/>
      <c s="355"/>
      <c s="355"/>
      <c s="355"/>
      <c s="355"/>
      <c s="355"/>
      <c s="355"/>
      <c s="355"/>
      <c s="355"/>
      <c s="355"/>
      <c s="355"/>
      <c s="355"/>
      <c s="355"/>
      <c r="EH62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63" spans="1:152" s="256" customFormat="1" ht="15">
      <c r="A63" s="350" t="s">
        <v>507</v>
      </c>
      <c s="311">
        <v>259.4494727576506</v>
      </c>
      <c s="311">
        <v>-256.99551357418699</v>
      </c>
      <c s="311">
        <v>8.3781041499652815</v>
      </c>
      <c s="311">
        <v>-96.514327029516664</v>
      </c>
      <c s="311">
        <v>-468.25558704028975</v>
      </c>
      <c s="311">
        <v>134.36344400298839</v>
      </c>
      <c s="311">
        <v>503.44904107980869</v>
      </c>
      <c s="311">
        <v>130.68288667071181</v>
      </c>
      <c s="311">
        <v>775.13947100676864</v>
      </c>
      <c s="311">
        <v>374.92649481829608</v>
      </c>
      <c s="311">
        <v>714.26811716697114</v>
      </c>
      <c s="311">
        <v>1051.7316709811298</v>
      </c>
      <c s="311">
        <v>2311.4572499823134</v>
      </c>
      <c s="311">
        <v>-611.50089266636564</v>
      </c>
      <c s="311">
        <v>1066.5606627478876</v>
      </c>
      <c s="311">
        <v>831.61817597057234</v>
      </c>
      <c s="311">
        <v>-16.338897831373174</v>
      </c>
      <c s="311">
        <v>260.13280307461213</v>
      </c>
      <c s="311">
        <v>1111.6495243370528</v>
      </c>
      <c s="311">
        <v>113.43137169322051</v>
      </c>
      <c s="311">
        <v>1159.7226524137848</v>
      </c>
      <c s="311">
        <v>1015.6743455983199</v>
      </c>
      <c s="311">
        <v>1015.3891253368125</v>
      </c>
      <c s="311">
        <v>1428.0342243040725</v>
      </c>
      <c s="311">
        <v>3102.2825546270069</v>
      </c>
      <c s="311">
        <v>-352.11379589256637</v>
      </c>
      <c s="311">
        <v>1279.1379578315514</v>
      </c>
      <c s="311">
        <v>995.59127803809065</v>
      </c>
      <c s="311">
        <v>680.32423908913859</v>
      </c>
      <c s="311">
        <v>725.3797164739176</v>
      </c>
      <c s="311">
        <v>1239.4866437790079</v>
      </c>
      <c s="311">
        <v>1198.8353977262173</v>
      </c>
      <c s="311">
        <v>1330.5538097255051</v>
      </c>
      <c s="311">
        <v>1453.0692047698017</v>
      </c>
      <c s="311">
        <v>1630.1530640965047</v>
      </c>
      <c s="311">
        <v>1439.4100745451437</v>
      </c>
      <c s="311">
        <v>4182.4663555440129</v>
      </c>
      <c s="311">
        <v>-208.14207023145957</v>
      </c>
      <c s="311">
        <v>1119.2897096096344</v>
      </c>
      <c s="311">
        <v>2041.3943693172746</v>
      </c>
      <c s="311">
        <v>534.71448687156249</v>
      </c>
      <c s="311">
        <v>927.81996136019632</v>
      </c>
      <c s="311">
        <v>1819.9230720480059</v>
      </c>
      <c s="311">
        <v>73.980100609292776</v>
      </c>
      <c s="311">
        <v>1085.3375662929375</v>
      </c>
      <c s="311">
        <v>1503.7016907892216</v>
      </c>
      <c s="311">
        <v>1187.3527576703173</v>
      </c>
      <c s="311">
        <v>1667.5551367645544</v>
      </c>
      <c s="311">
        <v>5334.6456129647413</v>
      </c>
      <c s="311">
        <v>790.89832615445982</v>
      </c>
      <c s="311">
        <v>1622.0897666450828</v>
      </c>
      <c s="311">
        <v>2096.9697496998415</v>
      </c>
      <c s="311">
        <v>2267.9204925905547</v>
      </c>
      <c s="311">
        <v>1947.9620077199108</v>
      </c>
      <c s="311">
        <v>2165.3411920205858</v>
      </c>
      <c s="311">
        <v>2672.0043152784378</v>
      </c>
      <c s="311">
        <v>2124.9399289383327</v>
      </c>
      <c s="311">
        <v>2701.8162278552209</v>
      </c>
      <c s="311">
        <v>2626.0057270994175</v>
      </c>
      <c s="311">
        <v>3974.4472530985208</v>
      </c>
      <c s="311">
        <v>4693.8228113869045</v>
      </c>
      <c s="311">
        <v>1938.1939603608412</v>
      </c>
      <c s="311">
        <v>3731.8574062125149</v>
      </c>
      <c s="311">
        <v>2948.65971997201</v>
      </c>
      <c s="311">
        <v>1304.2338147804446</v>
      </c>
      <c s="311">
        <v>3232.0844235391087</v>
      </c>
      <c s="311">
        <v>1413.2855969690354</v>
      </c>
      <c s="311">
        <v>336.60886470468222</v>
      </c>
      <c s="311">
        <v>1404.565330212698</v>
      </c>
      <c s="311">
        <v>1655.6222206978214</v>
      </c>
      <c s="311">
        <v>1053.928899029944</v>
      </c>
      <c s="311">
        <v>1133.0945260657609</v>
      </c>
      <c s="311">
        <v>3841.2415498796636</v>
      </c>
      <c s="311">
        <v>468.64846161936021</v>
      </c>
      <c s="311">
        <v>1174.4290726778597</v>
      </c>
      <c s="311">
        <v>1831.3495974201301</v>
      </c>
      <c s="311">
        <v>255.19189675373514</v>
      </c>
      <c s="311">
        <v>205.95670924426713</v>
      </c>
      <c s="311">
        <v>1053.4088298399977</v>
      </c>
      <c s="311">
        <v>940.67804579451399</v>
      </c>
      <c s="311">
        <v>950.83564845044543</v>
      </c>
      <c s="311">
        <v>1672.9365187914568</v>
      </c>
      <c s="311">
        <v>935.34282451176159</v>
      </c>
      <c s="311">
        <v>472.78956033565646</v>
      </c>
      <c s="311">
        <v>3753.3648263634577</v>
      </c>
      <c s="311">
        <v>419.98723554295839</v>
      </c>
      <c s="311">
        <v>855.06357181023509</v>
      </c>
      <c s="311">
        <v>1335.77678623273</v>
      </c>
      <c s="311">
        <v>958.6012460781385</v>
      </c>
      <c s="311">
        <v>445.78031637638355</v>
      </c>
      <c s="311">
        <v>2675.8556018110962</v>
      </c>
      <c s="311">
        <v>920.9027236331907</v>
      </c>
      <c s="311">
        <v>758.40006388436552</v>
      </c>
      <c s="311">
        <v>1417.9033419219586</v>
      </c>
      <c s="311">
        <v>1210.4633541674398</v>
      </c>
      <c s="311">
        <v>729.74223689718406</v>
      </c>
      <c s="311">
        <v>3744.558593158144</v>
      </c>
      <c s="311">
        <v>618.2063096513599</v>
      </c>
      <c s="311">
        <v>697.65115934454775</v>
      </c>
      <c s="311">
        <v>1132.9950174465578</v>
      </c>
      <c s="311">
        <v>1979.4679387709502</v>
      </c>
      <c s="311">
        <v>1438.569473762675</v>
      </c>
      <c s="311">
        <v>2385.0841889238463</v>
      </c>
      <c s="311">
        <v>1501.8325277862614</v>
      </c>
      <c s="311">
        <v>2618.2714077817109</v>
      </c>
      <c s="311">
        <v>492.39804511827401</v>
      </c>
      <c s="311">
        <v>1417.4323710140027</v>
      </c>
      <c s="311">
        <v>1327.9472891013813</v>
      </c>
      <c s="311">
        <v>3508.8170668569519</v>
      </c>
      <c s="311">
        <v>835.97265335958036</v>
      </c>
      <c s="311">
        <v>967.78761502326029</v>
      </c>
      <c s="311">
        <v>1236.4307967227205</v>
      </c>
      <c s="311">
        <v>550.88884410376613</v>
      </c>
      <c s="308">
        <v>1469.2959783871672</v>
      </c>
      <c s="308">
        <v>943.88218984774733</v>
      </c>
      <c s="308">
        <v>1116.0013843614356</v>
      </c>
      <c s="308">
        <v>1192.9261850519001</v>
      </c>
      <c s="308">
        <v>22.380877099898271</v>
      </c>
      <c s="308">
        <v>1141.6367765071739</v>
      </c>
      <c s="308">
        <v>928.26074158871461</v>
      </c>
      <c s="307">
        <v>3487.5511735137352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9" t="s">
        <v>507</v>
      </c>
      <c s="305">
        <v>12277.773797269372</v>
      </c>
      <c s="305">
        <v>14091.594006994543</v>
      </c>
      <c s="305">
        <v>7106.5802614442764</v>
      </c>
      <c s="305">
        <v>5678.9831877668221</v>
      </c>
      <c s="305">
        <v>4249.4354410413489</v>
      </c>
      <c s="305">
        <v>4083.0295394098139</v>
      </c>
      <c s="305">
        <v>5473.5715608662604</v>
      </c>
      <c s="305">
        <v>6184.4489313667837</v>
      </c>
      <c s="305">
        <v>5687.2577652658856</v>
      </c>
    </row>
    <row r="64" spans="1:152" s="256" customFormat="1" ht="15">
      <c r="A64" s="350" t="s">
        <v>506</v>
      </c>
      <c s="311">
        <v>0</v>
      </c>
      <c s="311">
        <v>-421.95963591557393</v>
      </c>
      <c s="311">
        <v>-212.73790587731264</v>
      </c>
      <c s="311">
        <v>-262.99162511017994</v>
      </c>
      <c s="311">
        <v>-717.48833624915915</v>
      </c>
      <c s="311">
        <v>-318.22189622850419</v>
      </c>
      <c s="311">
        <v>315.45230965712517</v>
      </c>
      <c s="311">
        <v>-69.170772009578741</v>
      </c>
      <c s="311">
        <v>532.69676525501927</v>
      </c>
      <c s="311">
        <v>194.97923391688619</v>
      </c>
      <c s="311">
        <v>561.49291514532615</v>
      </c>
      <c s="311">
        <v>885.54372893404752</v>
      </c>
      <c s="311">
        <v>2126.2241578113203</v>
      </c>
      <c s="311">
        <v>-743.48875605556304</v>
      </c>
      <c s="311">
        <v>885.67950075857425</v>
      </c>
      <c s="311">
        <v>608.50044579458017</v>
      </c>
      <c s="311">
        <v>-251.9970754025685</v>
      </c>
      <c s="311">
        <v>42.782264899658458</v>
      </c>
      <c s="311">
        <v>881.39697765485562</v>
      </c>
      <c s="311">
        <v>-79.397629037472143</v>
      </c>
      <c s="311">
        <v>804.53403546113714</v>
      </c>
      <c s="311">
        <v>691.35203186354738</v>
      </c>
      <c s="311">
        <v>740.97549257021456</v>
      </c>
      <c s="311">
        <v>1207.9484836151591</v>
      </c>
      <c s="311">
        <v>2620.0787098486289</v>
      </c>
      <c s="311">
        <v>-780.3837060283804</v>
      </c>
      <c s="311">
        <v>744.0836866929867</v>
      </c>
      <c s="311">
        <v>275.61677898487051</v>
      </c>
      <c s="311">
        <v>16.300716323265078</v>
      </c>
      <c s="311">
        <v>72.943502370176247</v>
      </c>
      <c s="311">
        <v>278.80537111393505</v>
      </c>
      <c s="311">
        <v>582.48348048094113</v>
      </c>
      <c s="311">
        <v>778.27771589707936</v>
      </c>
      <c s="311">
        <v>617.60861971622808</v>
      </c>
      <c s="311">
        <v>1119.5084829544139</v>
      </c>
      <c s="311">
        <v>861.8235553468503</v>
      </c>
      <c s="311">
        <v>3447.5515418396162</v>
      </c>
      <c s="311">
        <v>-526.50921650779719</v>
      </c>
      <c s="311">
        <v>145.91379469181038</v>
      </c>
      <c s="311">
        <v>684.17506451990266</v>
      </c>
      <c s="311">
        <v>-547.50917031153404</v>
      </c>
      <c s="311">
        <v>477.70421625537529</v>
      </c>
      <c s="311">
        <v>453.57611513285428</v>
      </c>
      <c s="311">
        <v>-483.69008739944093</v>
      </c>
      <c s="311">
        <v>655.43965555110162</v>
      </c>
      <c s="311">
        <v>684.62699155549944</v>
      </c>
      <c s="311">
        <v>739.87884611022218</v>
      </c>
      <c s="311">
        <v>617.83157834010854</v>
      </c>
      <c s="311">
        <v>3161.745416263368</v>
      </c>
      <c s="311">
        <v>-189.69275494984458</v>
      </c>
      <c s="311">
        <v>898.10112941472016</v>
      </c>
      <c s="311">
        <v>1089.2205767631403</v>
      </c>
      <c s="311">
        <v>19.711087880137256</v>
      </c>
      <c s="311">
        <v>463.31045355267588</v>
      </c>
      <c s="311">
        <v>591.05102717850332</v>
      </c>
      <c s="311">
        <v>344.89526928360601</v>
      </c>
      <c s="311">
        <v>608.39606153714203</v>
      </c>
      <c s="311">
        <v>954.97572170463945</v>
      </c>
      <c s="311">
        <v>640.04128778105678</v>
      </c>
      <c s="311">
        <v>1272.075884906345</v>
      </c>
      <c s="311">
        <v>2319.2884727688761</v>
      </c>
      <c s="311">
        <v>-685.69860209043782</v>
      </c>
      <c s="311">
        <v>441.60760688505161</v>
      </c>
      <c s="311">
        <v>818.25013925060057</v>
      </c>
      <c s="311">
        <v>-47.106229401937526</v>
      </c>
      <c s="311">
        <v>151.5623066190883</v>
      </c>
      <c s="311">
        <v>422.92308909749454</v>
      </c>
      <c s="311">
        <v>-352.72462474126223</v>
      </c>
      <c s="311">
        <v>475.01262444747499</v>
      </c>
      <c s="311">
        <v>441.15116090381298</v>
      </c>
      <c s="311">
        <v>393.86649046124285</v>
      </c>
      <c s="311">
        <v>618.33172521873394</v>
      </c>
      <c s="311">
        <v>2461.3533024611243</v>
      </c>
      <c s="311">
        <v>-657.82945763336647</v>
      </c>
      <c s="311">
        <v>220.92691181082364</v>
      </c>
      <c s="311">
        <v>441.83465508909467</v>
      </c>
      <c s="311">
        <v>-355.38177929665881</v>
      </c>
      <c s="311">
        <v>-309.15567726273275</v>
      </c>
      <c s="311">
        <v>227.66140937799764</v>
      </c>
      <c s="311">
        <v>-1.3858143134862075</v>
      </c>
      <c s="311">
        <v>68.905044960445593</v>
      </c>
      <c s="311">
        <v>433.13406167791936</v>
      </c>
      <c s="311">
        <v>123.02265912776147</v>
      </c>
      <c s="311">
        <v>-155.07725707634336</v>
      </c>
      <c s="311">
        <v>2218.8823303234576</v>
      </c>
      <c s="311">
        <v>-362.55201999504152</v>
      </c>
      <c s="311">
        <v>124.36569272123506</v>
      </c>
      <c s="311">
        <v>313.97960454173017</v>
      </c>
      <c s="311">
        <v>-391.35634157086133</v>
      </c>
      <c s="311">
        <v>-183.97685337461644</v>
      </c>
      <c s="311">
        <v>270.05311882044271</v>
      </c>
      <c s="311">
        <v>473.65194249019078</v>
      </c>
      <c s="311">
        <v>89.499891614365424</v>
      </c>
      <c s="311">
        <v>147.45077659595881</v>
      </c>
      <c s="311">
        <v>1.7420253014397531</v>
      </c>
      <c s="311">
        <v>6.5565775841837421</v>
      </c>
      <c s="311">
        <v>2475.571005723144</v>
      </c>
      <c s="311">
        <v>-345.67119901863998</v>
      </c>
      <c s="311">
        <v>53.640686039547745</v>
      </c>
      <c s="311">
        <v>-193.3153019464421</v>
      </c>
      <c s="311">
        <v>391.25488499795028</v>
      </c>
      <c s="311">
        <v>807.24582219267472</v>
      </c>
      <c s="311">
        <v>1021.1378232128463</v>
      </c>
      <c s="311">
        <v>768.74931463726125</v>
      </c>
      <c s="311">
        <v>706.99515207971126</v>
      </c>
      <c s="311">
        <v>-212.75902690172597</v>
      </c>
      <c s="311">
        <v>568.80026316000249</v>
      </c>
      <c s="311">
        <v>328.65091924838134</v>
      </c>
      <c s="311">
        <v>2173.4306083249517</v>
      </c>
      <c s="311">
        <v>-421.39175524041957</v>
      </c>
      <c s="311">
        <v>217.38618511426012</v>
      </c>
      <c s="311">
        <v>52.039888125720609</v>
      </c>
      <c s="311">
        <v>-395.8621720372339</v>
      </c>
      <c s="308">
        <v>118.58741513916721</v>
      </c>
      <c s="308">
        <v>-38.630146472252818</v>
      </c>
      <c s="308">
        <v>178.79154149343549</v>
      </c>
      <c s="308">
        <v>337.76786460790026</v>
      </c>
      <c s="308">
        <v>-948.50814297010174</v>
      </c>
      <c s="308">
        <v>-294.51695830282597</v>
      </c>
      <c s="308">
        <v>15.476845428714569</v>
      </c>
      <c s="307">
        <v>2055.7071176467352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9" t="s">
        <v>505</v>
      </c>
      <c s="305">
        <v>3729.1927383889633</v>
      </c>
      <c s="305">
        <v>7074.3488696925451</v>
      </c>
      <c s="305">
        <v>1578.7064626719148</v>
      </c>
      <c s="305">
        <v>-1004.2907480191789</v>
      </c>
      <c s="305">
        <v>-2273.1624775046512</v>
      </c>
      <c s="305">
        <v>-2217.6368032291866</v>
      </c>
      <c s="305">
        <v>-2397.4054894997389</v>
      </c>
      <c s="305">
        <v>-2637.3298956192157</v>
      </c>
      <c s="305">
        <v>-1974.5759291871145</v>
      </c>
    </row>
    <row r="65" spans="1:152" s="256" customFormat="1" ht="15">
      <c r="A65" s="350" t="s">
        <v>504</v>
      </c>
      <c s="311">
        <v>259.4494727576506</v>
      </c>
      <c s="311">
        <v>164.96412234138694</v>
      </c>
      <c s="311">
        <v>221.11601002727792</v>
      </c>
      <c s="311">
        <v>166.47729808066327</v>
      </c>
      <c s="311">
        <v>249.23274920886939</v>
      </c>
      <c s="311">
        <v>452.58534023149258</v>
      </c>
      <c s="311">
        <v>187.99673142268352</v>
      </c>
      <c s="311">
        <v>199.85365868029055</v>
      </c>
      <c s="311">
        <v>242.44270575174943</v>
      </c>
      <c s="311">
        <v>179.94726090140992</v>
      </c>
      <c s="311">
        <v>152.77520202164501</v>
      </c>
      <c s="311">
        <v>166.18794204708232</v>
      </c>
      <c s="311">
        <v>185.23309217099336</v>
      </c>
      <c s="311">
        <v>131.98786338919746</v>
      </c>
      <c s="311">
        <v>180.88116198931334</v>
      </c>
      <c s="311">
        <v>223.11773017599214</v>
      </c>
      <c s="311">
        <v>235.65817757119532</v>
      </c>
      <c s="311">
        <v>217.35053817495367</v>
      </c>
      <c s="311">
        <v>230.25254668219713</v>
      </c>
      <c s="311">
        <v>192.82900073069266</v>
      </c>
      <c s="311">
        <v>355.18861695264769</v>
      </c>
      <c s="311">
        <v>324.32231373477254</v>
      </c>
      <c s="311">
        <v>274.41363276659797</v>
      </c>
      <c s="311">
        <v>220.08574068891335</v>
      </c>
      <c s="311">
        <v>482.20384477837786</v>
      </c>
      <c s="311">
        <v>428.26991013581403</v>
      </c>
      <c s="311">
        <v>535.05427113856456</v>
      </c>
      <c s="311">
        <v>719.97449905322014</v>
      </c>
      <c s="311">
        <v>664.02352276587351</v>
      </c>
      <c s="311">
        <v>652.43621410374135</v>
      </c>
      <c s="311">
        <v>960.68127266507281</v>
      </c>
      <c s="311">
        <v>616.35191724527601</v>
      </c>
      <c s="311">
        <v>552.2760938284257</v>
      </c>
      <c s="311">
        <v>835.46058505357371</v>
      </c>
      <c s="311">
        <v>510.64458114209077</v>
      </c>
      <c s="311">
        <v>577.58651919829333</v>
      </c>
      <c s="311">
        <v>734.91481370439635</v>
      </c>
      <c s="311">
        <v>318.36714627633762</v>
      </c>
      <c s="311">
        <v>973.37591491782405</v>
      </c>
      <c s="311">
        <v>1357.2193047973719</v>
      </c>
      <c s="311">
        <v>1082.2236571830965</v>
      </c>
      <c s="311">
        <v>450.11574510482103</v>
      </c>
      <c s="311">
        <v>1366.3469569151516</v>
      </c>
      <c s="311">
        <v>557.6701880087337</v>
      </c>
      <c s="311">
        <v>429.89791074183586</v>
      </c>
      <c s="311">
        <v>819.07469923372219</v>
      </c>
      <c s="311">
        <v>447.47391156009496</v>
      </c>
      <c s="311">
        <v>1049.7235584244459</v>
      </c>
      <c s="311">
        <v>2172.9001967013737</v>
      </c>
      <c s="311">
        <v>980.59108110430441</v>
      </c>
      <c s="311">
        <v>723.98863723036266</v>
      </c>
      <c s="311">
        <v>1007.7491729367009</v>
      </c>
      <c s="311">
        <v>2248.2094047104174</v>
      </c>
      <c s="311">
        <v>1484.651554167235</v>
      </c>
      <c s="311">
        <v>1574.2901648420825</v>
      </c>
      <c s="311">
        <v>2327.1090459948318</v>
      </c>
      <c s="311">
        <v>1516.5438674011905</v>
      </c>
      <c s="311">
        <v>1746.8405061505816</v>
      </c>
      <c s="311">
        <v>1985.9644393183607</v>
      </c>
      <c s="311">
        <v>2702.3713681921759</v>
      </c>
      <c s="311">
        <v>2374.5343386180289</v>
      </c>
      <c s="311">
        <v>2623.892562451279</v>
      </c>
      <c s="311">
        <v>3290.2497993274633</v>
      </c>
      <c s="311">
        <v>2130.4095807214094</v>
      </c>
      <c s="311">
        <v>1351.3400441823821</v>
      </c>
      <c s="311">
        <v>3080.5221169200204</v>
      </c>
      <c s="311">
        <v>990.36250787154086</v>
      </c>
      <c s="311">
        <v>689.33348944594445</v>
      </c>
      <c s="311">
        <v>929.5527057652231</v>
      </c>
      <c s="311">
        <v>1214.4710597940084</v>
      </c>
      <c s="311">
        <v>660.06240856870113</v>
      </c>
      <c s="311">
        <v>514.76280084702694</v>
      </c>
      <c s="311">
        <v>1379.8882474185395</v>
      </c>
      <c s="311">
        <v>1126.4779192527267</v>
      </c>
      <c s="311">
        <v>953.50216086703608</v>
      </c>
      <c s="311">
        <v>1389.5149423310354</v>
      </c>
      <c s="311">
        <v>610.57367605039394</v>
      </c>
      <c s="311">
        <v>515.11238650699988</v>
      </c>
      <c s="311">
        <v>825.74742046200004</v>
      </c>
      <c s="311">
        <v>942.0638601080002</v>
      </c>
      <c s="311">
        <v>881.93060348999984</v>
      </c>
      <c s="311">
        <v>1239.8024571135375</v>
      </c>
      <c s="311">
        <v>812.32016538400012</v>
      </c>
      <c s="311">
        <v>627.86681741199982</v>
      </c>
      <c s="311">
        <v>1534.4824960400001</v>
      </c>
      <c s="311">
        <v>782.53925553799991</v>
      </c>
      <c s="311">
        <v>730.69787908900003</v>
      </c>
      <c s="311">
        <v>1021.797181691</v>
      </c>
      <c s="311">
        <v>1349.9575876489998</v>
      </c>
      <c s="311">
        <v>629.75716975099999</v>
      </c>
      <c s="311">
        <v>2405.8024829906535</v>
      </c>
      <c s="311">
        <v>447.25078114299993</v>
      </c>
      <c s="311">
        <v>668.9001722700001</v>
      </c>
      <c s="311">
        <v>1270.4525653259998</v>
      </c>
      <c s="311">
        <v>1208.721328866</v>
      </c>
      <c s="311">
        <v>723.18565931300031</v>
      </c>
      <c s="311">
        <v>1268.987587435</v>
      </c>
      <c s="311">
        <v>963.87750866999988</v>
      </c>
      <c s="311">
        <v>644.010473305</v>
      </c>
      <c s="311">
        <v>1326.3103193929999</v>
      </c>
      <c s="311">
        <v>1588.213053773</v>
      </c>
      <c s="311">
        <v>631.32365157000015</v>
      </c>
      <c s="311">
        <v>1363.9463657110002</v>
      </c>
      <c s="311">
        <v>733.08321314900002</v>
      </c>
      <c s="311">
        <v>1911.2762557019996</v>
      </c>
      <c s="311">
        <v>705.15707201999999</v>
      </c>
      <c s="311">
        <v>848.6321078540002</v>
      </c>
      <c s="311">
        <v>999.29636985299999</v>
      </c>
      <c s="311">
        <v>1335.386458532</v>
      </c>
      <c s="311">
        <v>1257.3644085999999</v>
      </c>
      <c s="311">
        <v>750.40142990900017</v>
      </c>
      <c s="311">
        <v>1184.3909085969999</v>
      </c>
      <c s="311">
        <v>946.75101614100004</v>
      </c>
      <c s="308">
        <v>1350.708563248</v>
      </c>
      <c s="308">
        <v>982.51233632000014</v>
      </c>
      <c s="308">
        <v>937.20984286800012</v>
      </c>
      <c s="308">
        <v>855.15832044399997</v>
      </c>
      <c s="308">
        <v>970.88902007000002</v>
      </c>
      <c s="308">
        <v>1436.1537348099998</v>
      </c>
      <c s="308">
        <v>912.78389616000004</v>
      </c>
      <c s="307">
        <v>1431.844055867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9" t="s">
        <v>504</v>
      </c>
      <c s="305">
        <v>8548.5810588804088</v>
      </c>
      <c s="305">
        <v>7017.2451373019985</v>
      </c>
      <c s="305">
        <v>5527.8737987723616</v>
      </c>
      <c s="305">
        <v>6683.2739357860009</v>
      </c>
      <c s="305">
        <v>6522.5979185460001</v>
      </c>
      <c s="305">
        <v>6300.6663426390005</v>
      </c>
      <c s="305">
        <v>7870.9770503659993</v>
      </c>
      <c s="305">
        <v>8821.7788269859993</v>
      </c>
      <c s="305">
        <v>7661.8336944530001</v>
      </c>
    </row>
    <row r="66" spans="1:152" s="256" customFormat="1" ht="15">
      <c r="A66" s="340" t="s">
        <v>28</v>
      </c>
      <c s="311">
        <v>106.05128113765059</v>
      </c>
      <c s="311">
        <v>146.22394032138695</v>
      </c>
      <c s="311">
        <v>138.75427348727794</v>
      </c>
      <c s="311">
        <v>82.290292710663294</v>
      </c>
      <c s="311">
        <v>195.20722755886939</v>
      </c>
      <c s="311">
        <v>136.42499009149253</v>
      </c>
      <c s="311">
        <v>136.84810509268351</v>
      </c>
      <c s="311">
        <v>131.59967156643435</v>
      </c>
      <c s="311">
        <v>138.71419264486622</v>
      </c>
      <c s="311">
        <v>83.43319216951943</v>
      </c>
      <c s="311">
        <v>130.35507567164501</v>
      </c>
      <c s="311">
        <v>153.9994589434979</v>
      </c>
      <c s="311">
        <v>123.31596392863213</v>
      </c>
      <c s="311">
        <v>87.066637509197477</v>
      </c>
      <c s="311">
        <v>137.23678512023793</v>
      </c>
      <c s="311">
        <v>85.681271305992141</v>
      </c>
      <c s="311">
        <v>137.9353159311953</v>
      </c>
      <c s="311">
        <v>149.14056647338305</v>
      </c>
      <c s="311">
        <v>123.71026384219712</v>
      </c>
      <c s="311">
        <v>87.808055650692665</v>
      </c>
      <c s="311">
        <v>133.49687194264766</v>
      </c>
      <c s="311">
        <v>179.51984040477254</v>
      </c>
      <c s="311">
        <v>142.05506510659802</v>
      </c>
      <c s="311">
        <v>150.18917670891335</v>
      </c>
      <c s="311">
        <v>284.19501019837782</v>
      </c>
      <c s="311">
        <v>231.69385697581399</v>
      </c>
      <c s="311">
        <v>279.76085799856457</v>
      </c>
      <c s="311">
        <v>386.4872236432202</v>
      </c>
      <c s="311">
        <v>293.24865490587354</v>
      </c>
      <c s="311">
        <v>291.39904331374134</v>
      </c>
      <c s="311">
        <v>286.10063732507291</v>
      </c>
      <c s="311">
        <v>133.58521655527602</v>
      </c>
      <c s="311">
        <v>177.92916457842566</v>
      </c>
      <c s="311">
        <v>644.94397711357374</v>
      </c>
      <c s="311">
        <v>263.89103189209078</v>
      </c>
      <c s="311">
        <v>202.38012588829341</v>
      </c>
      <c s="311">
        <v>358.44737454439633</v>
      </c>
      <c s="311">
        <v>181.99631075633761</v>
      </c>
      <c s="311">
        <v>175.23336100782427</v>
      </c>
      <c s="311">
        <v>375.02135718737196</v>
      </c>
      <c s="311">
        <v>246.25896670309658</v>
      </c>
      <c s="311">
        <v>188.69396664482102</v>
      </c>
      <c s="311">
        <v>412.93373204515149</v>
      </c>
      <c s="311">
        <v>172.75321106873369</v>
      </c>
      <c s="311">
        <v>230.50603489183584</v>
      </c>
      <c s="311">
        <v>383.34142726372227</v>
      </c>
      <c s="311">
        <v>257.12592066009501</v>
      </c>
      <c s="311">
        <v>200.48624114444573</v>
      </c>
      <c s="311">
        <v>654.02488581137368</v>
      </c>
      <c s="311">
        <v>-342.30139381569563</v>
      </c>
      <c s="311">
        <v>142.42930098036271</v>
      </c>
      <c s="311">
        <v>415.00554694670097</v>
      </c>
      <c s="311">
        <v>192.52960595041765</v>
      </c>
      <c s="311">
        <v>252.85290215723518</v>
      </c>
      <c s="311">
        <v>464.10273995208252</v>
      </c>
      <c s="311">
        <v>168.03609564183176</v>
      </c>
      <c s="311">
        <v>228.5716814511905</v>
      </c>
      <c s="311">
        <v>422.94378363058178</v>
      </c>
      <c s="311">
        <v>243.39104122836079</v>
      </c>
      <c s="311">
        <v>213.05228039217519</v>
      </c>
      <c s="311">
        <v>496.82465371802834</v>
      </c>
      <c s="311">
        <v>485.41384467127892</v>
      </c>
      <c s="311">
        <v>200.01657632746364</v>
      </c>
      <c s="311">
        <v>614.40361134140949</v>
      </c>
      <c s="311">
        <v>200.48538704238186</v>
      </c>
      <c s="311">
        <v>200.46612086002017</v>
      </c>
      <c s="311">
        <v>542.50769992454093</v>
      </c>
      <c s="311">
        <v>143.79492084594449</v>
      </c>
      <c s="311">
        <v>198.27860680522301</v>
      </c>
      <c s="311">
        <v>639.87775835400851</v>
      </c>
      <c s="311">
        <v>319.50271826870113</v>
      </c>
      <c s="311">
        <v>208.24254163702693</v>
      </c>
      <c s="311">
        <v>493.23968390853946</v>
      </c>
      <c s="311">
        <v>205.18460562272656</v>
      </c>
      <c s="311">
        <v>200.31552770703607</v>
      </c>
      <c s="311">
        <v>603.21721674103526</v>
      </c>
      <c s="311">
        <v>234.66265533039393</v>
      </c>
      <c s="311">
        <v>248.85650489699992</v>
      </c>
      <c s="311">
        <v>508.71782258200005</v>
      </c>
      <c s="311">
        <v>315.36711058800006</v>
      </c>
      <c s="311">
        <v>216.33446918999994</v>
      </c>
      <c s="311">
        <v>781.26231537353749</v>
      </c>
      <c s="311">
        <v>300.28218349400004</v>
      </c>
      <c s="311">
        <v>260.24989194199992</v>
      </c>
      <c s="311">
        <v>351.01298992</v>
      </c>
      <c s="311">
        <v>290.64542914800001</v>
      </c>
      <c s="311">
        <v>251.75847559900004</v>
      </c>
      <c s="311">
        <v>435.87447452100002</v>
      </c>
      <c s="311">
        <v>274.83956094899997</v>
      </c>
      <c s="311">
        <v>298.53157744099991</v>
      </c>
      <c s="311">
        <v>1509.1511892806534</v>
      </c>
      <c s="311">
        <v>276.17831819299994</v>
      </c>
      <c s="311">
        <v>243.80891817000006</v>
      </c>
      <c s="311">
        <v>476.29317574599992</v>
      </c>
      <c s="311">
        <v>299.72099452600008</v>
      </c>
      <c s="311">
        <v>238.53472207299998</v>
      </c>
      <c s="311">
        <v>299.32293841500001</v>
      </c>
      <c s="311">
        <v>293.74177121999992</v>
      </c>
      <c s="311">
        <v>189.5076475350001</v>
      </c>
      <c s="311">
        <v>661.58118028299987</v>
      </c>
      <c s="311">
        <v>1058.2891864130002</v>
      </c>
      <c s="311">
        <v>127.32789454</v>
      </c>
      <c s="311">
        <v>717.89755052100008</v>
      </c>
      <c s="311">
        <v>150.47109680899996</v>
      </c>
      <c s="311">
        <v>903.52113597199991</v>
      </c>
      <c s="311">
        <v>171.28171436999997</v>
      </c>
      <c s="311">
        <v>123.474313634</v>
      </c>
      <c s="311">
        <v>148.728348493</v>
      </c>
      <c s="311">
        <v>222.5967317520001</v>
      </c>
      <c s="311">
        <v>174.02138816999985</v>
      </c>
      <c s="311">
        <v>129.48690246900014</v>
      </c>
      <c s="311">
        <v>169.79597484699997</v>
      </c>
      <c s="311">
        <v>150.42942572100003</v>
      </c>
      <c s="308">
        <v>105.11248997799997</v>
      </c>
      <c s="308">
        <v>211.93687899999998</v>
      </c>
      <c s="308">
        <v>156.50261491800006</v>
      </c>
      <c s="308">
        <v>70.350205444000011</v>
      </c>
      <c s="308">
        <v>149.03302223999998</v>
      </c>
      <c s="308">
        <v>174.26910935000001</v>
      </c>
      <c s="308">
        <v>55.333154140000062</v>
      </c>
      <c s="307">
        <v>98.513246936999977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28</v>
      </c>
      <c s="305">
        <v>4894.6597740616535</v>
      </c>
      <c s="305">
        <v>3978.3956960420001</v>
      </c>
      <c s="305">
        <v>1846.6270497260002</v>
      </c>
      <c s="305">
        <v>2722.0389254060001</v>
      </c>
      <c s="305">
        <v>2942.3866191060006</v>
      </c>
      <c s="305">
        <v>2804.2373625040004</v>
      </c>
      <c s="305">
        <v>3825.1258278210003</v>
      </c>
      <c s="305">
        <v>4650.9276044409999</v>
      </c>
      <c s="305">
        <v>4381.4120299980004</v>
      </c>
    </row>
    <row r="67" spans="1:152" s="256" customFormat="1" ht="15">
      <c r="A67" s="344" t="s">
        <v>503</v>
      </c>
      <c s="311">
        <v>66.449667961999978</v>
      </c>
      <c s="311">
        <v>106.388677628</v>
      </c>
      <c s="311">
        <v>98.683982744000005</v>
      </c>
      <c s="311">
        <v>41.983587252000007</v>
      </c>
      <c s="311">
        <v>154.66271253799999</v>
      </c>
      <c s="311">
        <v>95.641262432000005</v>
      </c>
      <c s="311">
        <v>95.82375343999999</v>
      </c>
      <c s="311">
        <v>90.333276238999986</v>
      </c>
      <c s="311">
        <v>97.204325585000007</v>
      </c>
      <c s="311">
        <v>41.678416893999994</v>
      </c>
      <c s="311">
        <v>88.353947222000002</v>
      </c>
      <c s="311">
        <v>111.750523836</v>
      </c>
      <c s="311">
        <v>80.817760104000001</v>
      </c>
      <c s="311">
        <v>44.317694282000005</v>
      </c>
      <c s="311">
        <v>94.235623128</v>
      </c>
      <c s="311">
        <v>42.426402457999998</v>
      </c>
      <c s="311">
        <v>94.425243356999999</v>
      </c>
      <c s="311">
        <v>105.37378447100001</v>
      </c>
      <c s="311">
        <v>79.685257826000012</v>
      </c>
      <c s="311">
        <v>43.523302099000006</v>
      </c>
      <c s="311">
        <v>88.950838344999994</v>
      </c>
      <c s="311">
        <v>132.906638937</v>
      </c>
      <c s="311">
        <v>95.160242320000009</v>
      </c>
      <c s="311">
        <v>103.01103114200001</v>
      </c>
      <c s="311">
        <v>236.73183011</v>
      </c>
      <c s="311">
        <v>45.560834794999998</v>
      </c>
      <c s="311">
        <v>92.535571638000008</v>
      </c>
      <c s="311">
        <v>198.16326155500002</v>
      </c>
      <c s="311">
        <v>103.81956789499999</v>
      </c>
      <c s="311">
        <v>100.858344317</v>
      </c>
      <c s="311">
        <v>236.89072000999997</v>
      </c>
      <c s="311">
        <v>52.387080195000003</v>
      </c>
      <c s="311">
        <v>96.247850798999991</v>
      </c>
      <c s="311">
        <v>472.88915974299999</v>
      </c>
      <c s="311">
        <v>90.821545764999996</v>
      </c>
      <c s="311">
        <v>28.289984929999999</v>
      </c>
      <c s="311">
        <v>183.33055735199997</v>
      </c>
      <c s="311">
        <v>33.821779320000005</v>
      </c>
      <c s="311">
        <v>26.182491950000003</v>
      </c>
      <c s="311">
        <v>225.08896565000001</v>
      </c>
      <c s="311">
        <v>95.439837139999995</v>
      </c>
      <c s="311">
        <v>36.982852639999997</v>
      </c>
      <c s="311">
        <v>260.32535613000005</v>
      </c>
      <c s="311">
        <v>22.146431270000001</v>
      </c>
      <c s="311">
        <v>30.993026600000007</v>
      </c>
      <c s="311">
        <v>222.22011768000002</v>
      </c>
      <c s="311">
        <v>94.957437339999998</v>
      </c>
      <c s="311">
        <v>38.378776009999996</v>
      </c>
      <c s="311">
        <v>991.23583497999994</v>
      </c>
      <c s="311">
        <v>26.906889989999996</v>
      </c>
      <c s="311">
        <v>27.086832430000001</v>
      </c>
      <c s="311">
        <v>299.19087999999999</v>
      </c>
      <c s="311">
        <v>98.773969189999988</v>
      </c>
      <c s="311">
        <v>86.333312939999999</v>
      </c>
      <c s="311">
        <v>346.77004199999999</v>
      </c>
      <c s="311">
        <v>24.368186260000002</v>
      </c>
      <c s="311">
        <v>84.248209712000005</v>
      </c>
      <c s="311">
        <v>295.93208608999998</v>
      </c>
      <c s="311">
        <v>96.611122769999994</v>
      </c>
      <c s="311">
        <v>84.962745189999993</v>
      </c>
      <c s="311">
        <v>345.55018559999996</v>
      </c>
      <c s="311">
        <v>424.19180590999997</v>
      </c>
      <c s="311">
        <v>81.503659150000004</v>
      </c>
      <c s="311">
        <v>502.91612864900014</v>
      </c>
      <c s="311">
        <v>96.194735369999989</v>
      </c>
      <c s="311">
        <v>88.611770392000011</v>
      </c>
      <c s="311">
        <v>437.00214548999998</v>
      </c>
      <c s="311">
        <v>39.005287834000001</v>
      </c>
      <c s="311">
        <v>85.775750579999993</v>
      </c>
      <c s="311">
        <v>545.39830779299996</v>
      </c>
      <c s="311">
        <v>214.38397142300008</v>
      </c>
      <c s="311">
        <v>116.95010578</v>
      </c>
      <c s="311">
        <v>398.19431768599998</v>
      </c>
      <c s="311">
        <v>113.68841953</v>
      </c>
      <c s="311">
        <v>99.719772599999999</v>
      </c>
      <c s="311">
        <v>502.41807527899999</v>
      </c>
      <c s="311">
        <v>128.04210312699999</v>
      </c>
      <c s="311">
        <v>159.111862207</v>
      </c>
      <c s="311">
        <v>419.14759667200002</v>
      </c>
      <c s="311">
        <v>225.62520722800002</v>
      </c>
      <c s="311">
        <v>127.37356297000001</v>
      </c>
      <c s="311">
        <v>743.45411231399976</v>
      </c>
      <c s="311">
        <v>210.47610535400003</v>
      </c>
      <c s="311">
        <v>170.262836212</v>
      </c>
      <c s="311">
        <v>259.78209833</v>
      </c>
      <c s="311">
        <v>202.38723114800001</v>
      </c>
      <c s="311">
        <v>139.543344279</v>
      </c>
      <c s="311">
        <v>396.37669471100003</v>
      </c>
      <c s="311">
        <v>169.44835852900002</v>
      </c>
      <c s="311">
        <v>189.73910847100001</v>
      </c>
      <c s="311">
        <v>1410.4807500909999</v>
      </c>
      <c s="311">
        <v>238.58611079299999</v>
      </c>
      <c s="311">
        <v>146.61431178000001</v>
      </c>
      <c s="311">
        <v>379.58759314600002</v>
      </c>
      <c s="311">
        <v>203.38286527600002</v>
      </c>
      <c s="311">
        <v>172.748097973</v>
      </c>
      <c s="311">
        <v>261.912523545</v>
      </c>
      <c s="311">
        <v>264.61474171000003</v>
      </c>
      <c s="311">
        <v>178.221459815</v>
      </c>
      <c s="311">
        <v>649.52985061300001</v>
      </c>
      <c s="311">
        <v>1053.8203349830001</v>
      </c>
      <c s="311">
        <v>119.88146884</v>
      </c>
      <c s="311">
        <v>707.29982513100003</v>
      </c>
      <c s="311">
        <v>138.83940711900001</v>
      </c>
      <c s="311">
        <v>891.87468021199993</v>
      </c>
      <c s="311">
        <v>160.00955860000002</v>
      </c>
      <c s="311">
        <v>111.97826781400001</v>
      </c>
      <c s="311">
        <v>137.796663013</v>
      </c>
      <c s="311">
        <v>212.02290788199997</v>
      </c>
      <c s="311">
        <v>162.96536413000001</v>
      </c>
      <c s="311">
        <v>119.446815019</v>
      </c>
      <c s="311">
        <v>159.027050067</v>
      </c>
      <c s="311">
        <v>140.091985591</v>
      </c>
      <c s="308">
        <v>100.703010968</v>
      </c>
      <c s="308">
        <v>207.61644268999999</v>
      </c>
      <c s="308">
        <v>133.37366313799998</v>
      </c>
      <c s="308">
        <v>59.651089494000004</v>
      </c>
      <c s="308">
        <v>138.66600689000001</v>
      </c>
      <c s="308">
        <v>163.50423458000003</v>
      </c>
      <c s="308">
        <v>44.893439880000003</v>
      </c>
      <c s="307">
        <v>98.513246936999977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503</v>
      </c>
      <c s="305">
        <v>0</v>
      </c>
      <c s="305">
        <v>0</v>
      </c>
      <c s="305">
        <v>0</v>
      </c>
      <c s="305">
        <v>2620.5820858960001</v>
      </c>
      <c s="305">
        <v>2842.3866191060006</v>
      </c>
      <c s="305">
        <v>2704.2373625040004</v>
      </c>
      <c s="305">
        <v>3725.1258278210003</v>
      </c>
      <c s="305">
        <v>4605.9276044409999</v>
      </c>
      <c s="305">
        <v>4381.4120299980004</v>
      </c>
    </row>
    <row r="68" spans="1:152" s="256" customFormat="1" ht="15">
      <c r="A68" s="332" t="s">
        <v>495</v>
      </c>
      <c s="311">
        <v>53.084253491999981</v>
      </c>
      <c s="311">
        <v>83.547169977999999</v>
      </c>
      <c s="311">
        <v>7.4494207540000001</v>
      </c>
      <c s="311">
        <v>30.457882511000001</v>
      </c>
      <c s="311">
        <v>127.871906376</v>
      </c>
      <c s="311">
        <v>17.118761091999996</v>
      </c>
      <c s="311">
        <v>69.898835819999988</v>
      </c>
      <c s="311">
        <v>83.992099338999992</v>
      </c>
      <c s="311">
        <v>7.4613468360000006</v>
      </c>
      <c s="311">
        <v>30.610884237999997</v>
      </c>
      <c s="311">
        <v>67.901802349999997</v>
      </c>
      <c s="311">
        <v>27.432101036000002</v>
      </c>
      <c s="311">
        <v>71.675991519999997</v>
      </c>
      <c s="311">
        <v>20.469710582000005</v>
      </c>
      <c s="311">
        <v>7.4782304580000005</v>
      </c>
      <c s="311">
        <v>30.694918461</v>
      </c>
      <c s="311">
        <v>64.386040116999993</v>
      </c>
      <c s="311">
        <v>30.320132170999997</v>
      </c>
      <c s="311">
        <v>71.719121870000009</v>
      </c>
      <c s="311">
        <v>20.742002361000004</v>
      </c>
      <c s="311">
        <v>7.5204429460000002</v>
      </c>
      <c s="311">
        <v>30.428448331999999</v>
      </c>
      <c s="311">
        <v>64.415694426000002</v>
      </c>
      <c s="311">
        <v>27.182460502999998</v>
      </c>
      <c s="311">
        <v>136.88945156</v>
      </c>
      <c s="311">
        <v>24.450881195000001</v>
      </c>
      <c s="311">
        <v>8.7194878609999993</v>
      </c>
      <c s="311">
        <v>93.346110987000003</v>
      </c>
      <c s="311">
        <v>64.457274433999999</v>
      </c>
      <c s="311">
        <v>26.048919896999998</v>
      </c>
      <c s="311">
        <v>138.79852031999997</v>
      </c>
      <c s="311">
        <v>24.149395214999998</v>
      </c>
      <c s="311">
        <v>15.29277323</v>
      </c>
      <c s="311">
        <v>371.22626646999998</v>
      </c>
      <c s="311">
        <v>56.723233085999993</v>
      </c>
      <c s="311">
        <v>25.174717810000001</v>
      </c>
      <c s="311">
        <v>76.446506959999994</v>
      </c>
      <c s="311">
        <v>21.599599140000002</v>
      </c>
      <c s="311">
        <v>17.185520940000004</v>
      </c>
      <c s="311">
        <v>41.179224519999998</v>
      </c>
      <c s="311">
        <v>60.574152380000001</v>
      </c>
      <c s="311">
        <v>34.798384239999997</v>
      </c>
      <c s="311">
        <v>64.50343801999999</v>
      </c>
      <c s="311">
        <v>11.267469340000002</v>
      </c>
      <c s="311">
        <v>26.937338530000005</v>
      </c>
      <c s="311">
        <v>39.063277929999998</v>
      </c>
      <c s="311">
        <v>52.631775270000006</v>
      </c>
      <c s="311">
        <v>33.777130389999996</v>
      </c>
      <c s="311">
        <v>145.44676946999999</v>
      </c>
      <c s="311">
        <v>15.425843579999999</v>
      </c>
      <c s="311">
        <v>20.33988673</v>
      </c>
      <c s="311">
        <v>115.89816261</v>
      </c>
      <c s="311">
        <v>54.945769179999999</v>
      </c>
      <c s="311">
        <v>35.975768539999997</v>
      </c>
      <c s="311">
        <v>142.21186047999998</v>
      </c>
      <c s="311">
        <v>13.133804120000001</v>
      </c>
      <c s="311">
        <v>28.839487742000003</v>
      </c>
      <c s="311">
        <v>112.10361047000001</v>
      </c>
      <c s="311">
        <v>51.513708059999999</v>
      </c>
      <c s="311">
        <v>34.621309339999996</v>
      </c>
      <c s="311">
        <v>142.0718794</v>
      </c>
      <c s="311">
        <v>12.909489730000001</v>
      </c>
      <c s="311">
        <v>26.054488070000001</v>
      </c>
      <c s="311">
        <v>113.53818138</v>
      </c>
      <c s="311">
        <v>51.161769169999999</v>
      </c>
      <c s="311">
        <v>37.088199982000006</v>
      </c>
      <c s="311">
        <v>147.11117888999999</v>
      </c>
      <c s="311">
        <v>27.760951544000001</v>
      </c>
      <c s="311">
        <v>29.297405930000004</v>
      </c>
      <c s="311">
        <v>110.25508247</v>
      </c>
      <c s="311">
        <v>196.03207919300007</v>
      </c>
      <c s="311">
        <v>37.753956580000001</v>
      </c>
      <c s="311">
        <v>69.932514229999981</v>
      </c>
      <c s="311">
        <v>70.553552460000006</v>
      </c>
      <c s="311">
        <v>32.612872660000001</v>
      </c>
      <c s="311">
        <v>32.237493387000001</v>
      </c>
      <c s="311">
        <v>43.707079110000002</v>
      </c>
      <c s="311">
        <v>52.206169496999998</v>
      </c>
      <c s="311">
        <v>80.648487051999993</v>
      </c>
      <c s="311">
        <v>71.301754638000006</v>
      </c>
      <c s="311">
        <v>30.165792260000003</v>
      </c>
      <c s="311">
        <v>72.825850834999997</v>
      </c>
      <c s="311">
        <v>44.453648898000004</v>
      </c>
      <c s="311">
        <v>51.641606975999998</v>
      </c>
      <c s="311">
        <v>91.09592911</v>
      </c>
      <c s="311">
        <v>70.78501286800001</v>
      </c>
      <c s="311">
        <v>30.556273280000003</v>
      </c>
      <c s="311">
        <v>76.760724881999991</v>
      </c>
      <c s="311">
        <v>46.671739971999997</v>
      </c>
      <c s="311">
        <v>65.360940860000014</v>
      </c>
      <c s="311">
        <v>79.120065245999996</v>
      </c>
      <c s="311">
        <v>110.46356472299999</v>
      </c>
      <c s="311">
        <v>30.868338473999998</v>
      </c>
      <c s="311">
        <v>37.069779206999996</v>
      </c>
      <c s="311">
        <v>88.741057153000014</v>
      </c>
      <c s="311">
        <v>39.482851989999993</v>
      </c>
      <c s="311">
        <v>104.40237342</v>
      </c>
      <c s="311">
        <v>111.36449406000003</v>
      </c>
      <c s="311">
        <v>30.841734507000005</v>
      </c>
      <c s="311">
        <v>36.144671649999999</v>
      </c>
      <c s="311">
        <v>84.30811558500001</v>
      </c>
      <c s="311">
        <v>40.368989079999999</v>
      </c>
      <c s="311">
        <v>104.49018002999998</v>
      </c>
      <c s="311">
        <v>111.36449405900001</v>
      </c>
      <c s="311">
        <v>34.891729847000008</v>
      </c>
      <c s="311">
        <v>36.144671680000002</v>
      </c>
      <c s="311">
        <v>84.240120167000015</v>
      </c>
      <c s="311">
        <v>54.950849909999995</v>
      </c>
      <c s="311">
        <v>88.251783569999986</v>
      </c>
      <c s="311">
        <v>112.00712111000001</v>
      </c>
      <c s="311">
        <v>26.747132984</v>
      </c>
      <c s="311">
        <v>53.126250659999997</v>
      </c>
      <c s="311">
        <v>82.700284331000006</v>
      </c>
      <c s="308">
        <v>43.317412936000004</v>
      </c>
      <c s="308">
        <v>113.66674051999999</v>
      </c>
      <c s="308">
        <v>68.507351217999997</v>
      </c>
      <c s="308">
        <v>31.628832880000001</v>
      </c>
      <c s="308">
        <v>46.891490679999997</v>
      </c>
      <c s="308">
        <v>45.789999999999999</v>
      </c>
      <c s="308">
        <v>69.890000000000001</v>
      </c>
      <c s="307">
        <v>87.150000000000006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495</v>
      </c>
      <c s="305">
        <v>780.28272207500004</v>
      </c>
      <c s="305">
        <v>817.36183414499988</v>
      </c>
      <c s="305">
        <v>780.41153547600004</v>
      </c>
      <c s="305">
        <v>1094.4976271759999</v>
      </c>
      <c s="305">
        <v>1335.5975402409999</v>
      </c>
      <c s="305">
        <v>1482.3887953710002</v>
      </c>
      <c s="305">
        <v>2950.9451183900005</v>
      </c>
      <c s="305">
        <v>2963.6077340100001</v>
      </c>
      <c s="305">
        <v>3121.8821507760003</v>
      </c>
    </row>
    <row r="69" spans="1:152" s="256" customFormat="1" ht="15">
      <c r="A69" s="332" t="s">
        <v>491</v>
      </c>
      <c s="311">
        <v>9.873647459999999</v>
      </c>
      <c s="311">
        <v>22.446583439999998</v>
      </c>
      <c s="311">
        <v>81.9333326</v>
      </c>
      <c s="311">
        <v>8.0040293310000017</v>
      </c>
      <c s="311">
        <v>26.102270761999993</v>
      </c>
      <c s="311">
        <v>77.163360100000006</v>
      </c>
      <c s="311">
        <v>22.433150609999995</v>
      </c>
      <c s="311">
        <v>5.9462526900000006</v>
      </c>
      <c s="311">
        <v>81.836295368999998</v>
      </c>
      <c s="311">
        <v>7.5458572460000006</v>
      </c>
      <c s="311">
        <v>19.289829672</v>
      </c>
      <c s="311">
        <v>83.611027799999988</v>
      </c>
      <c s="311">
        <v>5.650001284</v>
      </c>
      <c s="311">
        <v>21.784153109999998</v>
      </c>
      <c s="311">
        <v>81.290216350000009</v>
      </c>
      <c s="311">
        <v>7.7210272970000009</v>
      </c>
      <c s="311">
        <v>28.267494820000007</v>
      </c>
      <c s="311">
        <v>74.590159740000004</v>
      </c>
      <c s="311">
        <v>4.4743689559999993</v>
      </c>
      <c s="311">
        <v>20.664314468000001</v>
      </c>
      <c s="311">
        <v>75.963219099</v>
      </c>
      <c s="311">
        <v>98.134400595000002</v>
      </c>
      <c s="311">
        <v>30.265057923999997</v>
      </c>
      <c s="311">
        <v>74.372919648999996</v>
      </c>
      <c s="311">
        <v>96.350611549999996</v>
      </c>
      <c s="311">
        <v>20.715029389999998</v>
      </c>
      <c s="311">
        <v>75.819495477000004</v>
      </c>
      <c s="311">
        <v>101.29547506799999</v>
      </c>
      <c s="311">
        <v>37.856217160999996</v>
      </c>
      <c s="311">
        <v>74.345931870000001</v>
      </c>
      <c s="311">
        <v>95.170244099999991</v>
      </c>
      <c s="311">
        <v>20.603701969999999</v>
      </c>
      <c s="311">
        <v>75.807560479000003</v>
      </c>
      <c s="311">
        <v>98.391598133000002</v>
      </c>
      <c s="311">
        <v>32.792201368999997</v>
      </c>
      <c s="311">
        <v>2.5793607499999998</v>
      </c>
      <c s="311">
        <v>106.07039967199998</v>
      </c>
      <c s="311">
        <v>4.9247243000000012</v>
      </c>
      <c s="311">
        <v>4.0733608700000001</v>
      </c>
      <c s="311">
        <v>128.00686704</v>
      </c>
      <c s="311">
        <v>33.522714839999992</v>
      </c>
      <c s="311">
        <v>1.9445220299999999</v>
      </c>
      <c s="311">
        <v>142.95967174000003</v>
      </c>
      <c s="311">
        <v>3.5212490300000003</v>
      </c>
      <c s="311">
        <v>3.9790007600000004</v>
      </c>
      <c s="311">
        <v>128.23358736</v>
      </c>
      <c s="311">
        <v>34.938456899999998</v>
      </c>
      <c s="311">
        <v>1.91118699</v>
      </c>
      <c s="311">
        <v>142.92681943999997</v>
      </c>
      <c s="311">
        <v>4.0611573100000005</v>
      </c>
      <c s="311">
        <v>4.2013914100000003</v>
      </c>
      <c s="311">
        <v>128.36946499999999</v>
      </c>
      <c s="311">
        <v>36.401533829999998</v>
      </c>
      <c s="311">
        <v>6.66836509</v>
      </c>
      <c s="311">
        <v>142.31291149999998</v>
      </c>
      <c s="311">
        <v>3.7503365200000003</v>
      </c>
      <c s="311">
        <v>11.864592179999999</v>
      </c>
      <c s="311">
        <v>127.62431076000001</v>
      </c>
      <c s="311">
        <v>37.629918209999992</v>
      </c>
      <c s="311">
        <v>6.66836509</v>
      </c>
      <c s="311">
        <v>141.28906117999998</v>
      </c>
      <c s="311">
        <v>3.7320706600000002</v>
      </c>
      <c s="311">
        <v>11.908592759999999</v>
      </c>
      <c s="311">
        <v>334.66537869900009</v>
      </c>
      <c s="311">
        <v>37.523222569999994</v>
      </c>
      <c s="311">
        <v>6.66836509</v>
      </c>
      <c s="311">
        <v>227.63362158000001</v>
      </c>
      <c s="311">
        <v>3.6257823899999999</v>
      </c>
      <c s="311">
        <v>12.00616453</v>
      </c>
      <c s="311">
        <v>375.58054761300002</v>
      </c>
      <c s="311">
        <v>10.7984355</v>
      </c>
      <c s="311">
        <v>35.65919865</v>
      </c>
      <c s="311">
        <v>253.53195843499998</v>
      </c>
      <c s="311">
        <v>19.551323499999999</v>
      </c>
      <c s="311">
        <v>12.091613349999999</v>
      </c>
      <c s="311">
        <v>377.92950456199998</v>
      </c>
      <c s="311">
        <v>41.693707456999995</v>
      </c>
      <c s="311">
        <v>6.6683664600000006</v>
      </c>
      <c s="311">
        <v>255.01130165000001</v>
      </c>
      <c s="311">
        <v>104.37171345000002</v>
      </c>
      <c s="311">
        <v>9.7069971099999997</v>
      </c>
      <c s="311">
        <v>574.30255159899991</v>
      </c>
      <c s="311">
        <v>126.813159576</v>
      </c>
      <c s="311">
        <v>6.4641066329999992</v>
      </c>
      <c s="311">
        <v>66.439896110000007</v>
      </c>
      <c s="311">
        <v>87.056034660000009</v>
      </c>
      <c s="311">
        <v>9.70763307</v>
      </c>
      <c s="311">
        <v>226.666357299</v>
      </c>
      <c s="311">
        <v>84.807811027</v>
      </c>
      <c s="311">
        <v>6.4643967459999994</v>
      </c>
      <c s="311">
        <v>66.182445653999991</v>
      </c>
      <c s="311">
        <v>86.900184800000005</v>
      </c>
      <c s="311">
        <v>9.7082785600000001</v>
      </c>
      <c s="311">
        <v>245.77498895900001</v>
      </c>
      <c s="311">
        <v>85.006333593000008</v>
      </c>
      <c s="311">
        <v>6.4646912499999996</v>
      </c>
      <c s="311">
        <v>90.716229843999983</v>
      </c>
      <c s="311">
        <v>87.027886340000009</v>
      </c>
      <c s="311">
        <v>9.7089337349999987</v>
      </c>
      <c s="311">
        <v>245.87083955299997</v>
      </c>
      <c s="311">
        <v>93.293346278000001</v>
      </c>
      <c s="311">
        <v>6.4447644900000007</v>
      </c>
      <c s="311">
        <v>89.189416531000006</v>
      </c>
      <c s="311">
        <v>3.5308834600000001</v>
      </c>
      <c s="311">
        <v>9.7095987949999998</v>
      </c>
      <c s="311">
        <v>105.67859751</v>
      </c>
      <c s="311">
        <v>15.381004787</v>
      </c>
      <c s="311">
        <v>9.7780978330000003</v>
      </c>
      <c s="311">
        <v>109.81564574199999</v>
      </c>
      <c s="311">
        <v>3.7142134200000001</v>
      </c>
      <c s="311">
        <v>9.6492059649999984</v>
      </c>
      <c s="311">
        <v>64.427734997000002</v>
      </c>
      <c s="311">
        <v>21.734558399999997</v>
      </c>
      <c s="308">
        <v>12.511431151999998</v>
      </c>
      <c s="308">
        <v>66.533531199999999</v>
      </c>
      <c s="308">
        <v>7.6222823200000001</v>
      </c>
      <c s="308">
        <v>10.072365539</v>
      </c>
      <c s="308">
        <v>64.476985729999996</v>
      </c>
      <c s="308">
        <v>142.84</v>
      </c>
      <c s="308">
        <v>12.720000000000001</v>
      </c>
      <c s="307">
        <v>68.709999999999994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491</v>
      </c>
      <c s="305">
        <v>1005.455385462</v>
      </c>
      <c s="305">
        <v>785.42901505400016</v>
      </c>
      <c s="305">
        <v>481.95126663799999</v>
      </c>
      <c s="305">
        <v>1274.5538913590001</v>
      </c>
      <c s="305">
        <v>1285.9389470870003</v>
      </c>
      <c s="305">
        <v>1030.3746951620001</v>
      </c>
      <c s="305">
        <v>564.7931833099999</v>
      </c>
      <c s="305">
        <v>564.7931833099999</v>
      </c>
      <c s="305">
        <v>207.72450784100002</v>
      </c>
    </row>
    <row r="70" spans="1:152" s="256" customFormat="1" ht="15">
      <c r="A70" s="332" t="s">
        <v>487</v>
      </c>
      <c s="311">
        <v>3.4917670100000007</v>
      </c>
      <c s="311">
        <v>0.39492421</v>
      </c>
      <c s="311">
        <v>2.1174635899999998</v>
      </c>
      <c s="311">
        <v>3.1883420800000004</v>
      </c>
      <c s="311">
        <v>0.68853540000000002</v>
      </c>
      <c s="311">
        <v>0.46349258000000004</v>
      </c>
      <c s="311">
        <v>3.4917670100000007</v>
      </c>
      <c s="311">
        <v>0.39492421</v>
      </c>
      <c s="311">
        <v>1.9980089199999997</v>
      </c>
      <c s="311">
        <v>3.1883420800000004</v>
      </c>
      <c s="311">
        <v>0.23558752999999999</v>
      </c>
      <c s="311">
        <v>0.707395</v>
      </c>
      <c s="311">
        <v>3.4917672999999994</v>
      </c>
      <c s="311">
        <v>0.39492421</v>
      </c>
      <c s="311">
        <v>1.1758942999999999</v>
      </c>
      <c s="311">
        <v>4.0104566999999998</v>
      </c>
      <c s="311">
        <v>0.47948996999999999</v>
      </c>
      <c s="311">
        <v>0.46349255999999994</v>
      </c>
      <c s="311">
        <v>3.4917669999999998</v>
      </c>
      <c s="311">
        <v>0.39492421</v>
      </c>
      <c s="311">
        <v>1.1758942800000001</v>
      </c>
      <c s="311">
        <v>4.0104566799999999</v>
      </c>
      <c s="311">
        <v>0.47948996999999999</v>
      </c>
      <c s="311">
        <v>0.46349255999999994</v>
      </c>
      <c s="311">
        <v>3.4917669999999998</v>
      </c>
      <c s="311">
        <v>0.39492421</v>
      </c>
      <c s="311">
        <v>1.9283975799999999</v>
      </c>
      <c s="311">
        <v>3.1883420699999996</v>
      </c>
      <c s="311">
        <v>0.47948996999999999</v>
      </c>
      <c s="311">
        <v>0.46349254999999995</v>
      </c>
      <c s="311">
        <v>2.92195559</v>
      </c>
      <c s="311">
        <v>5.8004797699999999</v>
      </c>
      <c s="311">
        <v>0.8562350700000001</v>
      </c>
      <c s="311">
        <v>3.2712951399999999</v>
      </c>
      <c s="311">
        <v>0.24390244000000003</v>
      </c>
      <c s="311">
        <v>0.53590636999999997</v>
      </c>
      <c s="311">
        <v>0.81365071999999994</v>
      </c>
      <c s="311">
        <v>5.4055555599999998</v>
      </c>
      <c s="311">
        <v>0.64464554000000007</v>
      </c>
      <c s="311">
        <v>3.2712951399999999</v>
      </c>
      <c s="311">
        <v>0.24390239999999999</v>
      </c>
      <c s="311">
        <v>0.23994636999999999</v>
      </c>
      <c s="311">
        <v>0.23066742000000001</v>
      </c>
      <c s="311">
        <v>5.4055555599999998</v>
      </c>
      <c s="311">
        <v>0.076687310000000009</v>
      </c>
      <c s="311">
        <v>2.2916734399999998</v>
      </c>
      <c s="311">
        <v>6.25</v>
      </c>
      <c s="311">
        <v>2.6904586300000002</v>
      </c>
      <c s="311">
        <v>0.23066711999999998</v>
      </c>
      <c s="311">
        <v>5.4055555599999998</v>
      </c>
      <c s="311">
        <v>2.5455542900000001</v>
      </c>
      <c s="311">
        <v>2.2916734399999998</v>
      </c>
      <c s="311">
        <v>6.25</v>
      </c>
      <c s="311">
        <v>43.68917931</v>
      </c>
      <c s="311">
        <v>9.6136910700000016</v>
      </c>
      <c s="311">
        <v>5.4055555599999998</v>
      </c>
      <c s="311">
        <v>43.54412979</v>
      </c>
      <c s="311">
        <v>3.5725859099999999</v>
      </c>
      <c s="311">
        <v>6.25</v>
      </c>
      <c s="311">
        <v>43.673070760000002</v>
      </c>
      <c s="311">
        <v>9.5576660699999998</v>
      </c>
      <c s="311">
        <v>405.40555555999998</v>
      </c>
      <c s="311">
        <v>43.540578320000002</v>
      </c>
      <c s="311">
        <v>2.08098962</v>
      </c>
      <c s="311">
        <v>6.25</v>
      </c>
      <c s="311">
        <v>44.855205320000003</v>
      </c>
      <c s="311">
        <v>9.6257660699999992</v>
      </c>
      <c s="311">
        <v>5.4055555599999998</v>
      </c>
      <c s="311">
        <v>44.472180119999997</v>
      </c>
      <c s="311">
        <v>6.9310987600000011</v>
      </c>
      <c s="311">
        <v>6.25</v>
      </c>
      <c s="311">
        <v>43.53695055</v>
      </c>
      <c s="311">
        <v>9.5982660709999994</v>
      </c>
      <c s="311">
        <v>21.300061230000001</v>
      </c>
      <c s="311">
        <v>55.015286590000002</v>
      </c>
      <c s="311">
        <v>10.017344360000001</v>
      </c>
      <c s="311">
        <v>9.6071428599999997</v>
      </c>
      <c s="311">
        <v>70.635172229999995</v>
      </c>
      <c s="311">
        <v>1.2540750000000001</v>
      </c>
      <c s="311">
        <v>20.34958512</v>
      </c>
      <c s="311">
        <v>55.815286579999999</v>
      </c>
      <c s="311">
        <v>14.091976910000001</v>
      </c>
      <c s="311">
        <v>9.6071428599999997</v>
      </c>
      <c s="311">
        <v>82.554968583000004</v>
      </c>
      <c s="311">
        <v>17.929207139999999</v>
      </c>
      <c s="311">
        <v>14.9440296</v>
      </c>
      <c s="311">
        <v>69.677283898999988</v>
      </c>
      <c s="311">
        <v>14.03970191</v>
      </c>
      <c s="311">
        <v>9.6071428599999997</v>
      </c>
      <c s="311">
        <v>91.635439195000004</v>
      </c>
      <c s="311">
        <v>10.898328571</v>
      </c>
      <c s="311">
        <v>14.9440296</v>
      </c>
      <c s="311">
        <v>77.676030076000004</v>
      </c>
      <c s="311">
        <v>17.832914409999997</v>
      </c>
      <c s="311">
        <v>3.3571428599999997</v>
      </c>
      <c s="311">
        <v>100.52222306300001</v>
      </c>
      <c s="311">
        <v>13.432253571</v>
      </c>
      <c s="311">
        <v>14.9440296</v>
      </c>
      <c s="311">
        <v>86.392459463000009</v>
      </c>
      <c s="311">
        <v>17.884339409999999</v>
      </c>
      <c s="311">
        <v>849.23048812000002</v>
      </c>
      <c s="311">
        <v>73.067715269999994</v>
      </c>
      <c s="311">
        <v>513.62022856999999</v>
      </c>
      <c s="311">
        <v>23.9440296</v>
      </c>
      <c s="311">
        <v>59.250476069999998</v>
      </c>
      <c s="311">
        <v>18.186289410000001</v>
      </c>
      <c s="311">
        <v>12.35714286</v>
      </c>
      <c s="311">
        <v>73.067715269999994</v>
      </c>
      <c s="311">
        <v>13.955478569999999</v>
      </c>
      <c s="311">
        <v>23.9440296</v>
      </c>
      <c s="311">
        <v>59.750476069999998</v>
      </c>
      <c s="311">
        <v>18.173064409999999</v>
      </c>
      <c s="311">
        <v>12.35714286</v>
      </c>
      <c s="308">
        <v>21.374166880000001</v>
      </c>
      <c s="308">
        <v>19.116170969999999</v>
      </c>
      <c s="308">
        <v>23.9440296</v>
      </c>
      <c s="308">
        <v>9.6498910750000011</v>
      </c>
      <c s="308">
        <v>18.997530480000002</v>
      </c>
      <c s="308">
        <v>12.359999999999999</v>
      </c>
      <c s="308">
        <v>23.870000000000001</v>
      </c>
      <c s="307">
        <v>20.300000000000001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489</v>
      </c>
      <c s="305">
        <v>1960.9241444049997</v>
      </c>
      <c s="305">
        <v>2233.0754410330001</v>
      </c>
      <c s="305">
        <v>463.05258212199999</v>
      </c>
      <c s="305">
        <v>251.53056736099998</v>
      </c>
      <c s="305">
        <v>220.85013177799999</v>
      </c>
      <c s="305">
        <v>191.47387197099997</v>
      </c>
      <c s="305">
        <v>209.38752612100001</v>
      </c>
      <c s="305">
        <v>1077.5266871209999</v>
      </c>
      <c s="305">
        <v>1051.805371381</v>
      </c>
    </row>
    <row r="71" spans="1:152" s="256" customFormat="1" ht="15">
      <c r="A71" s="332" t="s">
        <v>484</v>
      </c>
      <c s="311">
        <v>0</v>
      </c>
      <c s="311">
        <v>0</v>
      </c>
      <c s="311">
        <v>2.8924837800000001</v>
      </c>
      <c s="311">
        <v>0.33333332999999998</v>
      </c>
      <c s="311">
        <v>0</v>
      </c>
      <c s="311">
        <v>0.8956486600000001</v>
      </c>
      <c s="311">
        <v>0</v>
      </c>
      <c s="311">
        <v>0</v>
      </c>
      <c s="311">
        <v>1.6173924399999999</v>
      </c>
      <c s="311">
        <v>0.33333332999999998</v>
      </c>
      <c s="311">
        <v>0.92672767</v>
      </c>
      <c s="311">
        <v>0</v>
      </c>
      <c s="311">
        <v>0</v>
      </c>
      <c s="311">
        <v>1.6689063799999999</v>
      </c>
      <c s="311">
        <v>0</v>
      </c>
      <c s="311">
        <v>0</v>
      </c>
      <c s="311">
        <v>1.29221845</v>
      </c>
      <c s="311">
        <v>0</v>
      </c>
      <c s="311">
        <v>0</v>
      </c>
      <c s="311">
        <v>1.7220610599999999</v>
      </c>
      <c s="311">
        <v>0</v>
      </c>
      <c s="311">
        <v>0.33333332999999998</v>
      </c>
      <c s="311">
        <v>0</v>
      </c>
      <c s="311">
        <v>0.99215843000000004</v>
      </c>
      <c s="311">
        <v>0</v>
      </c>
      <c s="311">
        <v>0</v>
      </c>
      <c s="311">
        <v>1.7769086999999999</v>
      </c>
      <c s="311">
        <v>0.33333343000000004</v>
      </c>
      <c s="311">
        <v>1.0265863299999998</v>
      </c>
      <c s="311">
        <v>0</v>
      </c>
      <c s="311">
        <v>0</v>
      </c>
      <c s="311">
        <v>1.83350324</v>
      </c>
      <c s="311">
        <v>0</v>
      </c>
      <c s="311">
        <v>0</v>
      </c>
      <c s="311">
        <v>1.0622088700000001</v>
      </c>
      <c s="311">
        <v>0</v>
      </c>
      <c s="311">
        <v>0</v>
      </c>
      <c s="311">
        <v>1.89190032</v>
      </c>
      <c s="311">
        <v>0</v>
      </c>
      <c s="311">
        <v>52.631578950000005</v>
      </c>
      <c s="311">
        <v>1.09906752</v>
      </c>
      <c s="311">
        <v>0</v>
      </c>
      <c s="311">
        <v>52.631578950000005</v>
      </c>
      <c s="311">
        <v>1.9521573400000001</v>
      </c>
      <c s="311">
        <v>0</v>
      </c>
      <c s="311">
        <v>52.631578950000005</v>
      </c>
      <c s="311">
        <v>1.1372051699999999</v>
      </c>
      <c s="311">
        <v>0</v>
      </c>
      <c s="311">
        <v>52.631578950000005</v>
      </c>
      <c s="311">
        <v>2.01433354</v>
      </c>
      <c s="311">
        <v>0</v>
      </c>
      <c s="311">
        <v>52.631578950000005</v>
      </c>
      <c s="311">
        <v>1.17666618</v>
      </c>
      <c s="311">
        <v>0</v>
      </c>
      <c s="311">
        <v>52.631578950000005</v>
      </c>
      <c s="311">
        <v>2.07849006</v>
      </c>
      <c s="311">
        <v>0</v>
      </c>
      <c s="311">
        <v>52.631578950000005</v>
      </c>
      <c s="311">
        <v>1.2174965</v>
      </c>
      <c s="311">
        <v>0</v>
      </c>
      <c s="311">
        <v>52.631578950000005</v>
      </c>
      <c s="311">
        <v>2.14468996</v>
      </c>
      <c s="311">
        <v>0</v>
      </c>
      <c s="311">
        <v>52.631578950000005</v>
      </c>
      <c s="311">
        <v>1.25974363</v>
      </c>
      <c s="311">
        <v>0</v>
      </c>
      <c s="311">
        <v>52.631578950000005</v>
      </c>
      <c s="311">
        <v>2.2129983399999995</v>
      </c>
      <c s="311">
        <v>0</v>
      </c>
      <c s="311">
        <v>52.631578950000005</v>
      </c>
      <c s="311">
        <v>1.30345673</v>
      </c>
      <c s="311">
        <v>0</v>
      </c>
      <c s="311">
        <v>65.131578950000005</v>
      </c>
      <c s="311">
        <v>2.2834823399999999</v>
      </c>
      <c s="311">
        <v>0</v>
      </c>
      <c s="311">
        <v>52.631578950000005</v>
      </c>
      <c s="311">
        <v>3.4320196800000002</v>
      </c>
      <c s="311">
        <v>0</v>
      </c>
      <c s="311">
        <v>52.631578950000005</v>
      </c>
      <c s="311">
        <v>0</v>
      </c>
      <c s="311">
        <v>2.0833330000000001</v>
      </c>
      <c s="311">
        <v>52.631578950000005</v>
      </c>
      <c s="311">
        <v>0</v>
      </c>
      <c s="311">
        <v>0</v>
      </c>
      <c s="311">
        <v>54.714911950000001</v>
      </c>
      <c s="311">
        <v>0</v>
      </c>
      <c s="311">
        <v>0</v>
      </c>
      <c s="311">
        <v>52.631578950000005</v>
      </c>
      <c s="311">
        <v>2.0833330000000001</v>
      </c>
      <c s="311">
        <v>0</v>
      </c>
      <c s="311">
        <v>52.631578950000005</v>
      </c>
      <c s="311">
        <v>0</v>
      </c>
      <c s="311">
        <v>2.0833330000000001</v>
      </c>
      <c s="311">
        <v>52.631578900000001</v>
      </c>
      <c s="311">
        <v>0</v>
      </c>
      <c s="311">
        <v>0</v>
      </c>
      <c s="311">
        <v>2.0833349999999999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484</v>
      </c>
      <c s="305">
        <v>164.14473780000003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</row>
    <row r="72" spans="1:152" s="256" customFormat="1" ht="15">
      <c r="A72" s="332" t="s">
        <v>486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4.2789645999999992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650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29.602154030000001</v>
      </c>
      <c s="311">
        <v>26.278331670000004</v>
      </c>
      <c s="311">
        <v>26.278331670000004</v>
      </c>
      <c s="311">
        <v>26.278331670000004</v>
      </c>
      <c s="311">
        <v>1201.6483316699998</v>
      </c>
      <c s="311">
        <v>26.278331670000004</v>
      </c>
      <c s="311">
        <v>26.278331670000004</v>
      </c>
      <c s="311">
        <v>26.278331670000004</v>
      </c>
      <c s="311">
        <v>26.278331670000004</v>
      </c>
      <c s="311">
        <v>26.278331670000004</v>
      </c>
      <c s="311">
        <v>51.278331709999996</v>
      </c>
      <c s="311">
        <v>51.278331709999996</v>
      </c>
      <c s="311">
        <v>51.278332110000001</v>
      </c>
      <c s="311">
        <v>349.63</v>
      </c>
      <c s="311">
        <v>26.988385000000001</v>
      </c>
      <c s="311">
        <v>0</v>
      </c>
      <c s="311">
        <v>0</v>
      </c>
      <c s="311">
        <v>0</v>
      </c>
      <c s="311">
        <v>788.02287549999994</v>
      </c>
      <c s="311">
        <v>0</v>
      </c>
      <c s="311">
        <v>0</v>
      </c>
      <c s="311">
        <v>0</v>
      </c>
      <c s="311">
        <v>0</v>
      </c>
      <c s="311">
        <v>23.300000000000001</v>
      </c>
      <c s="311">
        <v>23.300000000000001</v>
      </c>
      <c s="311">
        <v>23.300000000000001</v>
      </c>
      <c s="311">
        <v>23.300000000000001</v>
      </c>
      <c s="308">
        <v>23.5</v>
      </c>
      <c s="308">
        <v>8.3000000000000007</v>
      </c>
      <c s="308">
        <v>33.299999999999997</v>
      </c>
      <c s="308">
        <v>8.3000000000000007</v>
      </c>
      <c s="308">
        <v>8.3000000000000007</v>
      </c>
      <c s="308">
        <v>8.3000000000000007</v>
      </c>
      <c s="308">
        <v>8.3000000000000007</v>
      </c>
      <c s="307">
        <v>8.5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483</v>
      </c>
      <c s="305">
        <v>983.85278431965367</v>
      </c>
      <c s="305">
        <v>142.52940581000007</v>
      </c>
      <c s="305">
        <v>121.21166548999997</v>
      </c>
      <c s="305">
        <v>101.45683950999991</v>
      </c>
      <c s="305">
        <v>100</v>
      </c>
      <c s="305">
        <v>100</v>
      </c>
      <c s="305">
        <v>100</v>
      </c>
      <c s="305">
        <v>45</v>
      </c>
      <c s="305">
        <v>0</v>
      </c>
    </row>
    <row r="73" spans="1:152" s="256" customFormat="1" ht="15">
      <c r="A73" s="344" t="s">
        <v>483</v>
      </c>
      <c s="311">
        <v>39.60161317565062</v>
      </c>
      <c s="311">
        <v>39.835262693386959</v>
      </c>
      <c s="311">
        <v>40.070290743277937</v>
      </c>
      <c s="311">
        <v>40.306705458663281</v>
      </c>
      <c s="311">
        <v>40.54451502086939</v>
      </c>
      <c s="311">
        <v>40.78372765949252</v>
      </c>
      <c s="311">
        <v>41.024351652683528</v>
      </c>
      <c s="311">
        <v>41.26639532743436</v>
      </c>
      <c s="311">
        <v>41.509867059866217</v>
      </c>
      <c s="311">
        <v>41.754775275519428</v>
      </c>
      <c s="311">
        <v>42.001128449644995</v>
      </c>
      <c s="311">
        <v>42.2489351074979</v>
      </c>
      <c s="311">
        <v>42.498203824632135</v>
      </c>
      <c s="311">
        <v>42.748943227197465</v>
      </c>
      <c s="311">
        <v>43.001161992237932</v>
      </c>
      <c s="311">
        <v>43.254868847992135</v>
      </c>
      <c s="311">
        <v>43.510072574195291</v>
      </c>
      <c s="311">
        <v>43.766782002383046</v>
      </c>
      <c s="311">
        <v>44.025006016197104</v>
      </c>
      <c s="311">
        <v>44.284753551692667</v>
      </c>
      <c s="311">
        <v>44.54603359764765</v>
      </c>
      <c s="311">
        <v>46.613201467772527</v>
      </c>
      <c s="311">
        <v>46.894822786597999</v>
      </c>
      <c s="311">
        <v>47.178145566913329</v>
      </c>
      <c s="311">
        <v>47.463180088377811</v>
      </c>
      <c s="311">
        <v>186.13302218081398</v>
      </c>
      <c s="311">
        <v>187.22528636056458</v>
      </c>
      <c s="311">
        <v>188.32396208822021</v>
      </c>
      <c s="311">
        <v>189.42908701087356</v>
      </c>
      <c s="311">
        <v>190.54069899674133</v>
      </c>
      <c s="311">
        <v>49.209917315072921</v>
      </c>
      <c s="311">
        <v>81.19813636027601</v>
      </c>
      <c s="311">
        <v>81.681313779425665</v>
      </c>
      <c s="311">
        <v>172.0548173705738</v>
      </c>
      <c s="311">
        <v>173.06948612709078</v>
      </c>
      <c s="311">
        <v>174.0901409582934</v>
      </c>
      <c s="311">
        <v>175.11681719239635</v>
      </c>
      <c s="311">
        <v>148.17453143633759</v>
      </c>
      <c s="311">
        <v>149.05086905782426</v>
      </c>
      <c s="311">
        <v>149.93239153737196</v>
      </c>
      <c s="311">
        <v>150.8191295630966</v>
      </c>
      <c s="311">
        <v>151.71111400482101</v>
      </c>
      <c s="311">
        <v>152.60837591515141</v>
      </c>
      <c s="311">
        <v>150.6067797987337</v>
      </c>
      <c s="311">
        <v>199.51300829183583</v>
      </c>
      <c s="311">
        <v>161.12130958372222</v>
      </c>
      <c s="311">
        <v>162.16848332009499</v>
      </c>
      <c s="311">
        <v>162.10746513444573</v>
      </c>
      <c s="311">
        <v>-337.2109491686262</v>
      </c>
      <c s="311">
        <v>-369.20828380569566</v>
      </c>
      <c s="311">
        <v>115.34246855036271</v>
      </c>
      <c s="311">
        <v>115.81466694670097</v>
      </c>
      <c s="311">
        <v>93.755636760417673</v>
      </c>
      <c s="311">
        <v>166.51958921723519</v>
      </c>
      <c s="311">
        <v>117.33269795208251</v>
      </c>
      <c s="311">
        <v>143.66790938183178</v>
      </c>
      <c s="311">
        <v>144.3234717391905</v>
      </c>
      <c s="311">
        <v>127.01169754058179</v>
      </c>
      <c s="311">
        <v>146.77991845836081</v>
      </c>
      <c s="311">
        <v>128.0895352021752</v>
      </c>
      <c s="311">
        <v>151.27446811802835</v>
      </c>
      <c s="311">
        <v>61.222038761278974</v>
      </c>
      <c s="311">
        <v>118.51291717746363</v>
      </c>
      <c s="311">
        <v>111.48748269240932</v>
      </c>
      <c s="311">
        <v>104.29065167238187</v>
      </c>
      <c s="311">
        <v>111.85435046802016</v>
      </c>
      <c s="311">
        <v>105.50555443454094</v>
      </c>
      <c s="311">
        <v>104.78963301194449</v>
      </c>
      <c s="311">
        <v>112.50285622522301</v>
      </c>
      <c s="311">
        <v>94.47945056100852</v>
      </c>
      <c s="311">
        <v>105.11874684570107</v>
      </c>
      <c s="311">
        <v>91.292435857026916</v>
      </c>
      <c s="311">
        <v>95.045366222539471</v>
      </c>
      <c s="311">
        <v>91.496186092726575</v>
      </c>
      <c s="311">
        <v>100.59575510703607</v>
      </c>
      <c s="311">
        <v>100.79914146203525</v>
      </c>
      <c s="311">
        <v>106.62055220339396</v>
      </c>
      <c s="311">
        <v>89.744642689999935</v>
      </c>
      <c s="311">
        <v>89.570225910000062</v>
      </c>
      <c s="311">
        <v>89.741903360000009</v>
      </c>
      <c s="311">
        <v>88.960906219999941</v>
      </c>
      <c s="311">
        <v>37.808203059537746</v>
      </c>
      <c s="311">
        <v>89.806078139999997</v>
      </c>
      <c s="311">
        <v>89.987055729999938</v>
      </c>
      <c s="311">
        <v>91.230891590000013</v>
      </c>
      <c s="311">
        <v>88.258198000000007</v>
      </c>
      <c s="311">
        <v>112.21513132000004</v>
      </c>
      <c s="311">
        <v>39.497779810000011</v>
      </c>
      <c s="311">
        <v>105.39120241999998</v>
      </c>
      <c s="311">
        <v>108.7924689699999</v>
      </c>
      <c s="311">
        <v>98.670439189653607</v>
      </c>
      <c s="311">
        <v>37.592207399999964</v>
      </c>
      <c s="311">
        <v>97.194606390000047</v>
      </c>
      <c s="311">
        <v>96.705582599999914</v>
      </c>
      <c s="311">
        <v>96.338129250000065</v>
      </c>
      <c s="311">
        <v>65.786624099999983</v>
      </c>
      <c s="311">
        <v>37.410414870000025</v>
      </c>
      <c s="311">
        <v>29.127029509999897</v>
      </c>
      <c s="311">
        <v>11.286187720000092</v>
      </c>
      <c s="311">
        <v>12.051329669999907</v>
      </c>
      <c s="311">
        <v>4.4688514300000204</v>
      </c>
      <c s="311">
        <v>7.4464257000000114</v>
      </c>
      <c s="311">
        <v>10.597725390000098</v>
      </c>
      <c s="311">
        <v>11.631689689999959</v>
      </c>
      <c s="311">
        <v>11.646455760000023</v>
      </c>
      <c s="311">
        <v>11.272155769999969</v>
      </c>
      <c s="311">
        <v>11.496045819999992</v>
      </c>
      <c s="311">
        <v>10.931685479999985</v>
      </c>
      <c s="311">
        <v>10.573823870000112</v>
      </c>
      <c s="311">
        <v>11.056024039999826</v>
      </c>
      <c s="311">
        <v>10.040087450000144</v>
      </c>
      <c s="311">
        <v>10.768924779999949</v>
      </c>
      <c s="311">
        <v>10.337440130000047</v>
      </c>
      <c s="308">
        <v>4.4094790099999699</v>
      </c>
      <c s="308">
        <v>4.3204363099999767</v>
      </c>
      <c s="308">
        <v>23.128951780000065</v>
      </c>
      <c s="308">
        <v>10.699115950000007</v>
      </c>
      <c s="308">
        <v>10.36701534999996</v>
      </c>
      <c s="308">
        <v>10.764874769999992</v>
      </c>
      <c s="308">
        <v>10.439714260000059</v>
      </c>
      <c s="307">
        <f>DR74+DR75</f>
        <v>11.27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/>
      <c s="308"/>
      <c s="308"/>
      <c s="308"/>
      <c s="308"/>
      <c s="308"/>
      <c s="308"/>
      <c s="308"/>
      <c s="308"/>
      <c s="308"/>
    </row>
    <row r="74" spans="1:152" s="256" customFormat="1" ht="15">
      <c r="A74" s="338" t="s">
        <v>482</v>
      </c>
      <c s="311">
        <v>39.60161317565062</v>
      </c>
      <c s="311">
        <v>39.835262693386959</v>
      </c>
      <c s="311">
        <v>40.070290743277937</v>
      </c>
      <c s="311">
        <v>40.306705458663281</v>
      </c>
      <c s="311">
        <v>40.54451502086939</v>
      </c>
      <c s="311">
        <v>40.78372765949252</v>
      </c>
      <c s="311">
        <v>41.024351652683528</v>
      </c>
      <c s="311">
        <v>41.26639532743436</v>
      </c>
      <c s="311">
        <v>41.509867059866217</v>
      </c>
      <c s="311">
        <v>41.754775275519428</v>
      </c>
      <c s="311">
        <v>42.001128449644995</v>
      </c>
      <c s="311">
        <v>42.2489351074979</v>
      </c>
      <c s="311">
        <v>42.498203824632135</v>
      </c>
      <c s="311">
        <v>42.748943227197465</v>
      </c>
      <c s="311">
        <v>43.001161992237932</v>
      </c>
      <c s="311">
        <v>43.254868847992135</v>
      </c>
      <c s="311">
        <v>43.510072574195291</v>
      </c>
      <c s="311">
        <v>43.766782002383046</v>
      </c>
      <c s="311">
        <v>44.025006016197104</v>
      </c>
      <c s="311">
        <v>44.284753551692667</v>
      </c>
      <c s="311">
        <v>44.54603359764765</v>
      </c>
      <c s="311">
        <v>46.613201467772527</v>
      </c>
      <c s="311">
        <v>46.894822786597999</v>
      </c>
      <c s="311">
        <v>47.178145566913329</v>
      </c>
      <c s="311">
        <v>47.463180088377811</v>
      </c>
      <c s="311">
        <v>186.13302218081398</v>
      </c>
      <c s="311">
        <v>187.22528636056458</v>
      </c>
      <c s="311">
        <v>188.32396208822021</v>
      </c>
      <c s="311">
        <v>189.42908701087356</v>
      </c>
      <c s="311">
        <v>190.54069899674133</v>
      </c>
      <c s="311">
        <v>49.209917315072921</v>
      </c>
      <c s="311">
        <v>81.19813636027601</v>
      </c>
      <c s="311">
        <v>81.681313779425665</v>
      </c>
      <c s="311">
        <v>172.0548173705738</v>
      </c>
      <c s="311">
        <v>173.06948612709078</v>
      </c>
      <c s="311">
        <v>174.0901409582934</v>
      </c>
      <c s="311">
        <v>175.11681719239635</v>
      </c>
      <c s="311">
        <v>148.17453143633759</v>
      </c>
      <c s="311">
        <v>149.05086905782426</v>
      </c>
      <c s="311">
        <v>149.93239153737196</v>
      </c>
      <c s="311">
        <v>150.8191295630966</v>
      </c>
      <c s="311">
        <v>151.71111400482101</v>
      </c>
      <c s="311">
        <v>152.60837591515141</v>
      </c>
      <c s="311">
        <v>150.6067797987337</v>
      </c>
      <c s="311">
        <v>199.51300829183583</v>
      </c>
      <c s="311">
        <v>161.12130958372222</v>
      </c>
      <c s="311">
        <v>162.16848332009499</v>
      </c>
      <c s="311">
        <v>162.10746513444573</v>
      </c>
      <c s="311">
        <v>162.7890508313738</v>
      </c>
      <c s="311">
        <v>130.79171619430434</v>
      </c>
      <c s="311">
        <v>115.34246855036271</v>
      </c>
      <c s="311">
        <v>115.81466694670097</v>
      </c>
      <c s="311">
        <v>93.755636760417673</v>
      </c>
      <c s="311">
        <v>139.41982321723515</v>
      </c>
      <c s="311">
        <v>117.33269795208251</v>
      </c>
      <c s="311">
        <v>143.66790938183178</v>
      </c>
      <c s="311">
        <v>144.3234717391905</v>
      </c>
      <c s="311">
        <v>127.01169754058179</v>
      </c>
      <c s="311">
        <v>125.4573625283609</v>
      </c>
      <c s="311">
        <v>128.0895352021752</v>
      </c>
      <c s="311">
        <v>128.65122004802831</v>
      </c>
      <c s="311">
        <v>61.222038761278974</v>
      </c>
      <c s="311">
        <v>103.94483524746369</v>
      </c>
      <c s="311">
        <v>104.10251762240929</v>
      </c>
      <c s="311">
        <v>104.29065167238187</v>
      </c>
      <c s="311">
        <v>105.32267471802018</v>
      </c>
      <c s="311">
        <v>90.947192184540867</v>
      </c>
      <c s="311">
        <v>104.78963301194449</v>
      </c>
      <c s="311">
        <v>104.95692922522301</v>
      </c>
      <c s="311">
        <v>87.141071561008488</v>
      </c>
      <c s="311">
        <v>89.874434615701077</v>
      </c>
      <c s="311">
        <v>91.292435857026916</v>
      </c>
      <c s="311">
        <v>87.896673452539559</v>
      </c>
      <c s="311">
        <v>84.64587798272656</v>
      </c>
      <c s="311">
        <v>94.151745177036076</v>
      </c>
      <c s="311">
        <v>94.211199142035227</v>
      </c>
      <c s="311">
        <v>94.275000563393903</v>
      </c>
      <c s="311">
        <v>83.166492689999998</v>
      </c>
      <c s="311">
        <v>83.16620691</v>
      </c>
      <c s="311">
        <v>83.229522360000004</v>
      </c>
      <c s="311">
        <v>82.813505219999996</v>
      </c>
      <c s="311">
        <v>31.409944629537687</v>
      </c>
      <c s="311">
        <v>83.178453540000007</v>
      </c>
      <c s="311">
        <v>82.99529496000001</v>
      </c>
      <c s="311">
        <v>83.164365509999996</v>
      </c>
      <c s="311">
        <v>81.693320880000002</v>
      </c>
      <c s="311">
        <v>96.91679031999999</v>
      </c>
      <c s="311">
        <v>32.051774809999998</v>
      </c>
      <c s="311">
        <v>96.963112419999987</v>
      </c>
      <c s="311">
        <v>100.57574979999998</v>
      </c>
      <c s="311">
        <v>89.961138359653532</v>
      </c>
      <c s="311">
        <v>29.166666669999994</v>
      </c>
      <c s="311">
        <v>88.188675660000001</v>
      </c>
      <c s="311">
        <v>87.539597669999992</v>
      </c>
      <c s="311">
        <v>87.533611800000017</v>
      </c>
      <c s="311">
        <v>58.404781549999996</v>
      </c>
      <c s="311">
        <v>19.166666669999994</v>
      </c>
      <c s="311">
        <v>19.166666669999994</v>
      </c>
      <c s="311">
        <v>2.083333330000007</v>
      </c>
      <c s="311">
        <v>2.083333330000007</v>
      </c>
      <c s="311">
        <v>2.083333330000007</v>
      </c>
      <c s="311">
        <v>2.083333330000007</v>
      </c>
      <c s="311">
        <v>2.083333330000007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</v>
      </c>
      <c s="311">
        <v>2</v>
      </c>
      <c s="311">
        <v>2</v>
      </c>
      <c s="311">
        <v>2</v>
      </c>
      <c s="308">
        <v>2</v>
      </c>
      <c s="308">
        <v>2</v>
      </c>
      <c s="308">
        <v>2.0800000000000001</v>
      </c>
      <c s="308">
        <v>2.0800000000000001</v>
      </c>
      <c s="308">
        <v>2.0800000000000001</v>
      </c>
      <c s="308">
        <v>2.0800000000000001</v>
      </c>
      <c s="308">
        <v>2.0800000000000001</v>
      </c>
      <c s="307">
        <v>2.0800000000000001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7"/>
      <c s="308"/>
      <c s="308"/>
      <c s="308"/>
      <c s="308"/>
      <c s="308"/>
      <c s="308"/>
      <c s="308"/>
      <c s="308"/>
      <c s="308"/>
    </row>
    <row r="75" spans="1:152" s="256" customFormat="1" ht="15">
      <c r="A75" s="338" t="s">
        <v>481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-500</v>
      </c>
      <c s="311">
        <v>-500</v>
      </c>
      <c s="311">
        <v>0</v>
      </c>
      <c s="311">
        <v>0</v>
      </c>
      <c s="311">
        <v>0</v>
      </c>
      <c s="311">
        <v>27.099766000000045</v>
      </c>
      <c s="311">
        <v>0</v>
      </c>
      <c s="311">
        <v>0</v>
      </c>
      <c s="311">
        <v>0</v>
      </c>
      <c s="311">
        <v>0</v>
      </c>
      <c s="311">
        <v>21.322555929999908</v>
      </c>
      <c s="311">
        <v>0</v>
      </c>
      <c s="311">
        <v>22.623248070000045</v>
      </c>
      <c s="311">
        <v>0</v>
      </c>
      <c s="311">
        <v>14.568081929999948</v>
      </c>
      <c s="311">
        <v>7.3849650700000211</v>
      </c>
      <c s="311">
        <v>0</v>
      </c>
      <c s="311">
        <v>6.5316757499999767</v>
      </c>
      <c s="311">
        <v>14.558362250000073</v>
      </c>
      <c s="311">
        <v>0</v>
      </c>
      <c s="311">
        <v>7.545927000000006</v>
      </c>
      <c s="311">
        <v>7.3383790000000317</v>
      </c>
      <c s="311">
        <v>15.244312229999991</v>
      </c>
      <c s="311">
        <v>0</v>
      </c>
      <c s="311">
        <v>7.1486927699999114</v>
      </c>
      <c s="311">
        <v>6.8503081100000145</v>
      </c>
      <c s="311">
        <v>6.4440099299999929</v>
      </c>
      <c s="311">
        <v>6.5879423200000247</v>
      </c>
      <c s="311">
        <v>12.345551640000053</v>
      </c>
      <c s="311">
        <v>6.5781499999999369</v>
      </c>
      <c s="311">
        <v>6.4040190000000621</v>
      </c>
      <c s="311">
        <v>6.5123810000000049</v>
      </c>
      <c s="311">
        <v>6.1474009999999453</v>
      </c>
      <c s="311">
        <v>6.3982584300000553</v>
      </c>
      <c s="311">
        <v>6.6276245999999901</v>
      </c>
      <c s="311">
        <v>6.991760769999928</v>
      </c>
      <c s="311">
        <v>8.0665260800000169</v>
      </c>
      <c s="311">
        <v>6.5648771200000056</v>
      </c>
      <c s="311">
        <v>15.29834100000005</v>
      </c>
      <c s="311">
        <v>7.4460050000000138</v>
      </c>
      <c s="311">
        <v>8.4280899999999974</v>
      </c>
      <c s="311">
        <v>8.2167191699999194</v>
      </c>
      <c s="311">
        <v>8.7093008300000747</v>
      </c>
      <c s="311">
        <v>8.4255407299999661</v>
      </c>
      <c s="311">
        <v>9.0059307300000455</v>
      </c>
      <c s="311">
        <v>9.1659849299999223</v>
      </c>
      <c s="311">
        <v>8.8045174500000485</v>
      </c>
      <c s="311">
        <v>7.3818425499999876</v>
      </c>
      <c s="311">
        <v>18.243748200000027</v>
      </c>
      <c s="311">
        <v>9.9603628399999025</v>
      </c>
      <c s="311">
        <v>9.2028543900000841</v>
      </c>
      <c s="311">
        <v>9.9679963399998996</v>
      </c>
      <c s="311">
        <v>2.385518100000013</v>
      </c>
      <c s="311">
        <v>5.3630923700000039</v>
      </c>
      <c s="311">
        <v>8.5143920600000911</v>
      </c>
      <c s="311">
        <v>9.548356359999957</v>
      </c>
      <c s="311">
        <v>9.5631224300000213</v>
      </c>
      <c s="311">
        <v>9.1888224399999672</v>
      </c>
      <c s="311">
        <v>9.4127124899999899</v>
      </c>
      <c s="311">
        <v>8.8483521499999824</v>
      </c>
      <c s="311">
        <v>8.4904905400001098</v>
      </c>
      <c s="311">
        <v>9</v>
      </c>
      <c s="311">
        <v>8</v>
      </c>
      <c s="311">
        <v>9</v>
      </c>
      <c s="311">
        <v>8</v>
      </c>
      <c s="308">
        <v>2</v>
      </c>
      <c s="308">
        <v>2</v>
      </c>
      <c s="308">
        <v>21.050000000000001</v>
      </c>
      <c s="308">
        <v>8.6199999999999992</v>
      </c>
      <c s="308">
        <v>8.2899999999999991</v>
      </c>
      <c s="308">
        <v>8.6816999999999993</v>
      </c>
      <c s="308">
        <v>8.3599999999999994</v>
      </c>
      <c s="307">
        <v>9.1899999999999995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7"/>
      <c s="308"/>
      <c s="308"/>
      <c s="308"/>
      <c s="308"/>
      <c s="308"/>
      <c s="308"/>
      <c s="308"/>
      <c s="308"/>
      <c s="308"/>
    </row>
    <row r="76" spans="1:152" s="256" customFormat="1" ht="15">
      <c r="A76" s="340" t="s">
        <v>502</v>
      </c>
      <c s="311">
        <v>153.39819161999998</v>
      </c>
      <c s="311">
        <v>18.740182019999995</v>
      </c>
      <c s="311">
        <v>82.361736539999995</v>
      </c>
      <c s="311">
        <v>84.187005369999994</v>
      </c>
      <c s="311">
        <v>54.025521650000002</v>
      </c>
      <c s="311">
        <v>316.16035014000005</v>
      </c>
      <c s="311">
        <v>51.148626330000006</v>
      </c>
      <c s="311">
        <v>68.253987113856184</v>
      </c>
      <c s="311">
        <v>103.72851310688321</v>
      </c>
      <c s="311">
        <v>96.51406873189049</v>
      </c>
      <c s="311">
        <v>22.420126350000011</v>
      </c>
      <c s="311">
        <v>12.188483103584424</v>
      </c>
      <c s="311">
        <v>61.917128242361237</v>
      </c>
      <c s="311">
        <v>44.921225879999994</v>
      </c>
      <c s="311">
        <v>43.644376869075401</v>
      </c>
      <c s="311">
        <v>137.43645887</v>
      </c>
      <c s="311">
        <v>97.722861640000005</v>
      </c>
      <c s="311">
        <v>68.209971701570637</v>
      </c>
      <c s="311">
        <v>106.54228284000003</v>
      </c>
      <c s="311">
        <v>105.02094507999999</v>
      </c>
      <c s="311">
        <v>221.69174501000003</v>
      </c>
      <c s="311">
        <v>144.80247333</v>
      </c>
      <c s="311">
        <v>132.35856765999998</v>
      </c>
      <c s="311">
        <v>69.896563979999996</v>
      </c>
      <c s="311">
        <v>198.00883458000001</v>
      </c>
      <c s="311">
        <v>196.57605316000001</v>
      </c>
      <c s="311">
        <v>255.29341313999998</v>
      </c>
      <c s="311">
        <v>333.48727541</v>
      </c>
      <c s="311">
        <v>370.77486785999997</v>
      </c>
      <c s="311">
        <v>361.03717079</v>
      </c>
      <c s="311">
        <v>674.58063533999996</v>
      </c>
      <c s="311">
        <v>482.76670068999999</v>
      </c>
      <c s="311">
        <v>374.34692925000002</v>
      </c>
      <c s="311">
        <v>190.51660794</v>
      </c>
      <c s="311">
        <v>246.75354924999999</v>
      </c>
      <c s="311">
        <v>375.20639330999995</v>
      </c>
      <c s="311">
        <v>376.46743916000003</v>
      </c>
      <c s="311">
        <v>136.37083552000001</v>
      </c>
      <c s="311">
        <v>798.14255390999983</v>
      </c>
      <c s="311">
        <v>982.19794761000003</v>
      </c>
      <c s="311">
        <v>835.96469047999994</v>
      </c>
      <c s="311">
        <v>261.42177845999998</v>
      </c>
      <c s="311">
        <v>953.41322487000002</v>
      </c>
      <c s="311">
        <v>384.91697694000004</v>
      </c>
      <c s="311">
        <v>199.39187585000002</v>
      </c>
      <c s="311">
        <v>435.73327196999998</v>
      </c>
      <c s="311">
        <v>190.34799089999999</v>
      </c>
      <c s="311">
        <v>849.23731728000007</v>
      </c>
      <c s="311">
        <v>1518.87531089</v>
      </c>
      <c s="311">
        <v>1322.89247492</v>
      </c>
      <c s="311">
        <v>581.55933625</v>
      </c>
      <c s="311">
        <v>592.74362598999994</v>
      </c>
      <c s="311">
        <v>2055.6797987599998</v>
      </c>
      <c s="311">
        <v>1231.7986520099998</v>
      </c>
      <c s="311">
        <v>1110.1874248899999</v>
      </c>
      <c s="311">
        <v>2159.0729503530001</v>
      </c>
      <c s="311">
        <v>1287.97218595</v>
      </c>
      <c s="311">
        <v>1323.8967225199999</v>
      </c>
      <c s="311">
        <v>1742.57339809</v>
      </c>
      <c s="311">
        <v>2489.3190878000005</v>
      </c>
      <c s="311">
        <v>1877.7096849000004</v>
      </c>
      <c s="311">
        <v>2138.4787177799999</v>
      </c>
      <c s="311">
        <v>3090.2332229999997</v>
      </c>
      <c s="311">
        <v>1516.0059693799999</v>
      </c>
      <c s="311">
        <v>1150.8546571400002</v>
      </c>
      <c s="311">
        <v>2880.0559960600003</v>
      </c>
      <c s="311">
        <v>447.85480794699998</v>
      </c>
      <c s="311">
        <v>545.53856859999996</v>
      </c>
      <c s="311">
        <v>731.27409896000006</v>
      </c>
      <c s="311">
        <v>574.59330143999989</v>
      </c>
      <c s="311">
        <v>340.5596903</v>
      </c>
      <c s="311">
        <v>306.52025921000001</v>
      </c>
      <c s="311">
        <v>886.64856351000003</v>
      </c>
      <c s="311">
        <v>921.29331363000006</v>
      </c>
      <c s="311">
        <v>753.18663316000004</v>
      </c>
      <c s="311">
        <v>786.29772559000003</v>
      </c>
      <c s="311">
        <v>375.91102072000001</v>
      </c>
      <c s="311">
        <v>266.25588160999996</v>
      </c>
      <c s="311">
        <v>317.02959788000004</v>
      </c>
      <c s="311">
        <v>626.69674952000014</v>
      </c>
      <c s="311">
        <v>665.5961342999999</v>
      </c>
      <c s="311">
        <v>458.54014173999997</v>
      </c>
      <c s="311">
        <v>512.03798189000008</v>
      </c>
      <c s="311">
        <v>367.61692546999996</v>
      </c>
      <c s="311">
        <v>1183.46950612</v>
      </c>
      <c s="311">
        <v>491.89382638999996</v>
      </c>
      <c s="311">
        <v>478.93940349000002</v>
      </c>
      <c s="311">
        <v>585.92270716999997</v>
      </c>
      <c s="311">
        <v>1075.1180267</v>
      </c>
      <c s="311">
        <v>331.22559231000002</v>
      </c>
      <c s="311">
        <v>896.65129371000012</v>
      </c>
      <c s="311">
        <v>171.07246295000002</v>
      </c>
      <c s="311">
        <v>425.09125410000007</v>
      </c>
      <c s="311">
        <v>794.15938957999992</v>
      </c>
      <c s="311">
        <v>909.00033433999999</v>
      </c>
      <c s="311">
        <v>484.6509372400003</v>
      </c>
      <c s="311">
        <v>969.66464902000007</v>
      </c>
      <c s="311">
        <v>670.13573744999997</v>
      </c>
      <c s="311">
        <v>454.50282576999996</v>
      </c>
      <c s="311">
        <v>664.72913911000001</v>
      </c>
      <c s="311">
        <v>529.92386735999992</v>
      </c>
      <c s="311">
        <v>503.99575703000016</v>
      </c>
      <c s="311">
        <v>646.04881519000014</v>
      </c>
      <c s="311">
        <v>582.61211634000006</v>
      </c>
      <c s="311">
        <v>1007.7551197299997</v>
      </c>
      <c s="311">
        <v>533.87535764999996</v>
      </c>
      <c s="311">
        <v>725.15779422000014</v>
      </c>
      <c s="311">
        <v>850.56802135999999</v>
      </c>
      <c s="311">
        <v>1112.7897267799999</v>
      </c>
      <c s="311">
        <v>1083.34302043</v>
      </c>
      <c s="311">
        <v>620.91452744000003</v>
      </c>
      <c s="311">
        <v>1014.59493375</v>
      </c>
      <c s="311">
        <v>796.32159042000001</v>
      </c>
      <c s="308">
        <v>1245.59607327</v>
      </c>
      <c s="308">
        <v>770.57545732000017</v>
      </c>
      <c s="308">
        <v>780.70722795000006</v>
      </c>
      <c s="308">
        <v>784.80811499999993</v>
      </c>
      <c s="308">
        <v>821.85599782999998</v>
      </c>
      <c s="308">
        <v>1261.8846254599998</v>
      </c>
      <c s="308">
        <v>857.45074202000001</v>
      </c>
      <c s="307">
        <v>1333.3308089299999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502</v>
      </c>
      <c s="305">
        <f t="shared" si="106" ref="EN76:EV76">SUM(EN77,EN78,EN82)</f>
        <v>2777.8605583899985</v>
      </c>
      <c s="305">
        <f t="shared" si="106"/>
        <v>2504.9034999399987</v>
      </c>
      <c s="305">
        <f t="shared" si="106"/>
        <v>3336.5092539800003</v>
      </c>
      <c s="305">
        <f t="shared" si="106"/>
        <v>3086</v>
      </c>
      <c s="305">
        <f t="shared" si="106"/>
        <v>3380</v>
      </c>
      <c s="305">
        <f t="shared" si="106"/>
        <v>3297</v>
      </c>
      <c s="305">
        <f t="shared" si="106"/>
        <v>4046</v>
      </c>
      <c s="305">
        <f t="shared" si="106"/>
        <v>4171</v>
      </c>
      <c s="305">
        <f t="shared" si="106"/>
        <v>3281</v>
      </c>
    </row>
    <row r="77" spans="1:152" s="256" customFormat="1" ht="15">
      <c r="A77" s="333" t="s">
        <v>479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479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339</v>
      </c>
    </row>
    <row r="78" spans="1:152" s="256" customFormat="1" ht="15">
      <c r="A78" s="333" t="s">
        <v>478</v>
      </c>
      <c s="311">
        <v>0</v>
      </c>
      <c s="311">
        <v>0.19723799999999958</v>
      </c>
      <c s="311">
        <v>0</v>
      </c>
      <c s="311">
        <v>0.02681</v>
      </c>
      <c s="311">
        <v>0</v>
      </c>
      <c s="311">
        <v>270.44357789000003</v>
      </c>
      <c s="311">
        <v>9.8977338499999998</v>
      </c>
      <c s="311">
        <v>0.67286034999999966</v>
      </c>
      <c s="311">
        <v>0</v>
      </c>
      <c s="311">
        <v>4.0268100000000002</v>
      </c>
      <c s="311">
        <v>12.77000000000001</v>
      </c>
      <c s="311">
        <v>1.0485</v>
      </c>
      <c s="311">
        <v>8.9756223500000001</v>
      </c>
      <c s="311">
        <v>31.108594790000001</v>
      </c>
      <c s="311">
        <v>0.5</v>
      </c>
      <c s="311">
        <v>52.213317639999993</v>
      </c>
      <c s="311">
        <v>23.539349000000005</v>
      </c>
      <c s="311">
        <v>31.217115529999997</v>
      </c>
      <c s="311">
        <v>0.47562234999999997</v>
      </c>
      <c s="311">
        <v>35.501000329999997</v>
      </c>
      <c s="311">
        <v>152.05414148000003</v>
      </c>
      <c s="311">
        <v>86.234550370000008</v>
      </c>
      <c s="311">
        <v>124.15586215999997</v>
      </c>
      <c s="311">
        <v>1.0985</v>
      </c>
      <c s="311">
        <v>80.685622299999991</v>
      </c>
      <c s="311">
        <v>3.6899999999999999</v>
      </c>
      <c s="311">
        <v>0</v>
      </c>
      <c s="311">
        <v>2.7270859999999999</v>
      </c>
      <c s="311">
        <v>104.31551385999998</v>
      </c>
      <c s="311">
        <v>136.80290332000001</v>
      </c>
      <c s="311">
        <v>424.18346908999996</v>
      </c>
      <c s="311">
        <v>254.76633001999994</v>
      </c>
      <c s="311">
        <v>120.00550292</v>
      </c>
      <c s="311">
        <v>27.89695489</v>
      </c>
      <c s="311">
        <v>23.391999999999999</v>
      </c>
      <c s="311">
        <v>50.125676599999991</v>
      </c>
      <c s="311">
        <v>66.159328090000031</v>
      </c>
      <c s="311">
        <v>41.849451340000002</v>
      </c>
      <c s="311">
        <v>546.34150674999989</v>
      </c>
      <c s="311">
        <v>708.70284841</v>
      </c>
      <c s="311">
        <v>372.21105402000001</v>
      </c>
      <c s="311">
        <v>37.618333339999992</v>
      </c>
      <c s="311">
        <v>203.26729961999999</v>
      </c>
      <c s="311">
        <v>61.828327610000002</v>
      </c>
      <c s="311">
        <v>36.484833410000007</v>
      </c>
      <c s="311">
        <v>65.946725080000007</v>
      </c>
      <c s="311">
        <v>0.9087622099999999</v>
      </c>
      <c s="311">
        <v>115.67384634000001</v>
      </c>
      <c s="311">
        <v>721.83981110999991</v>
      </c>
      <c s="311">
        <v>315.35053762999996</v>
      </c>
      <c s="311">
        <v>96.379865179999982</v>
      </c>
      <c s="311">
        <v>149.85900488999997</v>
      </c>
      <c s="311">
        <v>1212.4277069699997</v>
      </c>
      <c s="311">
        <v>720.28333333</v>
      </c>
      <c s="311">
        <v>407.17756109999982</v>
      </c>
      <c s="311">
        <v>170.2796889</v>
      </c>
      <c s="311">
        <v>455.33888889000002</v>
      </c>
      <c s="311">
        <v>879.26590551999982</v>
      </c>
      <c s="311">
        <v>372.82666436999989</v>
      </c>
      <c s="311">
        <v>481.64188575999998</v>
      </c>
      <c s="311">
        <v>397.52007057000014</v>
      </c>
      <c s="311">
        <v>370.60505799999999</v>
      </c>
      <c s="311">
        <v>607.39401348000013</v>
      </c>
      <c s="311">
        <v>461.85673747999999</v>
      </c>
      <c s="311">
        <v>182.88355733000003</v>
      </c>
      <c s="311">
        <v>2129.0105130800002</v>
      </c>
      <c s="311">
        <v>7.2999999999999998</v>
      </c>
      <c s="311">
        <v>14.547146650000002</v>
      </c>
      <c s="311">
        <v>53.437524269999997</v>
      </c>
      <c s="311">
        <v>29.495584890000003</v>
      </c>
      <c s="311">
        <v>3.7373100300000002</v>
      </c>
      <c s="311">
        <v>0.88591199000000032</v>
      </c>
      <c s="311">
        <v>7.0966558899999939</v>
      </c>
      <c s="311">
        <v>3.3340385399999999</v>
      </c>
      <c s="311">
        <v>9.1085588499999997</v>
      </c>
      <c s="311">
        <v>286.98113474000002</v>
      </c>
      <c s="311">
        <v>8.9819127499999993</v>
      </c>
      <c s="311">
        <v>83.334181609999973</v>
      </c>
      <c s="311">
        <v>13.09592385</v>
      </c>
      <c s="311">
        <v>27.65903389</v>
      </c>
      <c s="311">
        <v>22.459085000000002</v>
      </c>
      <c s="311">
        <v>11.445391870000002</v>
      </c>
      <c s="311">
        <v>139.25483027000001</v>
      </c>
      <c s="311">
        <v>8.1916361199999983</v>
      </c>
      <c s="311">
        <v>270.54757194000001</v>
      </c>
      <c s="311">
        <v>88.152489680000002</v>
      </c>
      <c s="311">
        <v>1.45377617</v>
      </c>
      <c s="311">
        <v>122.32487625</v>
      </c>
      <c s="311">
        <v>5.3957767499999996</v>
      </c>
      <c s="311">
        <v>43.998060310000028</v>
      </c>
      <c s="311">
        <v>31.348804010000002</v>
      </c>
      <c s="311">
        <v>4.350677950000005</v>
      </c>
      <c s="311">
        <v>46.532799830000044</v>
      </c>
      <c s="311">
        <v>246.31727125000003</v>
      </c>
      <c s="311">
        <v>318.36201017000008</v>
      </c>
      <c s="311">
        <v>88.035316240000284</v>
      </c>
      <c s="311">
        <v>157.60974773000001</v>
      </c>
      <c s="311">
        <v>25.544266450000002</v>
      </c>
      <c s="311">
        <v>0</v>
      </c>
      <c s="311">
        <v>165.85150827000004</v>
      </c>
      <c s="311">
        <v>26.786239140000013</v>
      </c>
      <c s="311">
        <v>39.801763590000064</v>
      </c>
      <c s="311">
        <v>53.924968049999961</v>
      </c>
      <c s="311">
        <v>29.323540500000007</v>
      </c>
      <c s="311">
        <v>25.003649730000021</v>
      </c>
      <c s="311">
        <v>34.589192610000026</v>
      </c>
      <c s="311">
        <v>8.2349138000000153</v>
      </c>
      <c s="311">
        <v>44.829416000000023</v>
      </c>
      <c s="311">
        <v>80.423830109999997</v>
      </c>
      <c s="311">
        <v>355</v>
      </c>
      <c s="311">
        <v>3</v>
      </c>
      <c s="311">
        <v>51</v>
      </c>
      <c s="311">
        <v>3</v>
      </c>
      <c s="308">
        <v>19</v>
      </c>
      <c s="308">
        <v>25</v>
      </c>
      <c s="308">
        <v>0.40000000000000002</v>
      </c>
      <c s="308">
        <v>7</v>
      </c>
      <c s="308">
        <v>13</v>
      </c>
      <c s="308">
        <v>360</v>
      </c>
      <c s="308">
        <v>106</v>
      </c>
      <c s="307">
        <v>74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501</v>
      </c>
      <c s="305">
        <f>SUM(EN79:EN81)</f>
        <v>1153.8816063400004</v>
      </c>
      <c s="305">
        <f>SUM(EO79:EO81)</f>
        <v>531.05316825000011</v>
      </c>
      <c s="305">
        <v>1016.4</v>
      </c>
      <c s="305">
        <v>668</v>
      </c>
      <c s="305">
        <v>1062</v>
      </c>
      <c s="305">
        <v>979</v>
      </c>
      <c s="305">
        <v>1728</v>
      </c>
      <c s="305">
        <v>1853</v>
      </c>
      <c s="305">
        <v>624</v>
      </c>
    </row>
    <row r="79" spans="1:152" s="256" customFormat="1" ht="15">
      <c r="A79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500.83333332999996</v>
      </c>
      <c s="311">
        <v>657.07234721999998</v>
      </c>
      <c s="311">
        <v>332.34396027999998</v>
      </c>
      <c s="311">
        <v>0</v>
      </c>
      <c s="311">
        <v>201.58060906999998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430.08981111000003</v>
      </c>
      <c s="311">
        <v>300.21253645999997</v>
      </c>
      <c s="311">
        <v>0</v>
      </c>
      <c s="311">
        <v>0</v>
      </c>
      <c s="311">
        <v>1210.8777069699997</v>
      </c>
      <c s="311">
        <v>0</v>
      </c>
      <c s="311">
        <v>256.84047777000001</v>
      </c>
      <c s="311">
        <v>155.7471889</v>
      </c>
      <c s="311">
        <v>440.30555555999996</v>
      </c>
      <c s="311">
        <v>807.27883465999992</v>
      </c>
      <c s="311">
        <v>0</v>
      </c>
      <c s="311">
        <v>256.52472742999998</v>
      </c>
      <c s="311">
        <v>138.29569556999999</v>
      </c>
      <c s="311">
        <v>357.11443975999998</v>
      </c>
      <c s="311">
        <v>542.25021348000007</v>
      </c>
      <c s="311">
        <v>100.47834467</v>
      </c>
      <c s="311">
        <v>138.69905802000002</v>
      </c>
      <c s="311">
        <v>2121.7800964100002</v>
      </c>
      <c s="311">
        <v>0</v>
      </c>
      <c s="311">
        <v>0</v>
      </c>
      <c s="311">
        <v>0</v>
      </c>
      <c s="311">
        <v>14.765856250000001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337</v>
      </c>
      <c s="311" t="s">
        <v>500</v>
      </c>
      <c s="311">
        <v>50</v>
      </c>
      <c s="311" t="s">
        <v>500</v>
      </c>
      <c s="308" t="s">
        <v>500</v>
      </c>
      <c s="308">
        <v>18</v>
      </c>
      <c s="308">
        <v>0</v>
      </c>
      <c s="308" t="s">
        <v>500</v>
      </c>
      <c s="308">
        <v>10</v>
      </c>
      <c s="308">
        <v>195</v>
      </c>
      <c s="308">
        <v>75</v>
      </c>
      <c s="307">
        <v>33.5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176</v>
      </c>
      <c s="308">
        <v>0</v>
      </c>
      <c s="308">
        <v>0</v>
      </c>
      <c s="308">
        <v>376.85376552999998</v>
      </c>
      <c s="308">
        <v>206</v>
      </c>
      <c s="308">
        <v>819.41693850000001</v>
      </c>
      <c s="308">
        <v>200</v>
      </c>
      <c s="308">
        <v>1175.5539954000001</v>
      </c>
      <c s="308">
        <v>1175.5539954000001</v>
      </c>
      <c s="308">
        <v>0</v>
      </c>
    </row>
    <row r="80" spans="1:152" s="256" customFormat="1" ht="15">
      <c r="A80" s="332" t="s">
        <v>449</v>
      </c>
      <c s="311">
        <v>0</v>
      </c>
      <c s="311">
        <v>0</v>
      </c>
      <c s="311">
        <v>0</v>
      </c>
      <c s="311">
        <v>0</v>
      </c>
      <c s="311">
        <v>0</v>
      </c>
      <c s="311">
        <v>162.59732667000003</v>
      </c>
      <c s="311">
        <v>9.859233849999999</v>
      </c>
      <c s="311">
        <v>0</v>
      </c>
      <c s="311">
        <v>0</v>
      </c>
      <c s="311">
        <v>4</v>
      </c>
      <c s="311">
        <v>12.77</v>
      </c>
      <c s="311">
        <v>0</v>
      </c>
      <c s="311">
        <v>8.5</v>
      </c>
      <c s="311">
        <v>30.911356790000003</v>
      </c>
      <c s="311">
        <v>0</v>
      </c>
      <c s="311">
        <v>52.186507639999995</v>
      </c>
      <c s="311">
        <v>23.539349000000005</v>
      </c>
      <c s="311">
        <v>30.055115529999998</v>
      </c>
      <c s="311">
        <v>0</v>
      </c>
      <c s="311">
        <v>27.304046329999998</v>
      </c>
      <c s="311">
        <v>32.279283240000005</v>
      </c>
      <c s="311">
        <v>86.007740370000008</v>
      </c>
      <c s="311">
        <v>35.618350519999993</v>
      </c>
      <c s="311">
        <v>0</v>
      </c>
      <c s="311">
        <v>80</v>
      </c>
      <c s="311">
        <v>0</v>
      </c>
      <c s="311">
        <v>0</v>
      </c>
      <c s="311">
        <v>0</v>
      </c>
      <c s="311">
        <v>69.169041629999995</v>
      </c>
      <c s="311">
        <v>46.368524579999999</v>
      </c>
      <c s="311">
        <v>310.59133928999995</v>
      </c>
      <c s="311">
        <v>240.97861832999999</v>
      </c>
      <c s="311">
        <v>79.396666659999994</v>
      </c>
      <c s="311">
        <v>0</v>
      </c>
      <c s="311">
        <v>0</v>
      </c>
      <c s="311">
        <v>35.333333329999995</v>
      </c>
      <c s="311">
        <v>0</v>
      </c>
      <c s="311">
        <v>15.45245134</v>
      </c>
      <c s="311">
        <v>32.82045694</v>
      </c>
      <c s="311">
        <v>25.577565560000004</v>
      </c>
      <c s="311">
        <v>37.582093740000005</v>
      </c>
      <c s="311">
        <v>35.333333329999995</v>
      </c>
      <c s="311">
        <v>0</v>
      </c>
      <c s="311">
        <v>40.243446670000004</v>
      </c>
      <c s="311">
        <v>22.583333330000002</v>
      </c>
      <c s="311">
        <v>59.383277440000001</v>
      </c>
      <c s="311">
        <v>0</v>
      </c>
      <c s="311">
        <v>115.33333333</v>
      </c>
      <c s="311">
        <v>290</v>
      </c>
      <c s="311">
        <v>12.25</v>
      </c>
      <c s="311">
        <v>92.733333329999994</v>
      </c>
      <c s="311">
        <v>142.50900488999997</v>
      </c>
      <c s="311">
        <v>0</v>
      </c>
      <c s="311">
        <v>36.083333329999995</v>
      </c>
      <c s="311">
        <v>146.25708332999997</v>
      </c>
      <c s="311">
        <v>3.0625</v>
      </c>
      <c s="311">
        <v>10.33333333</v>
      </c>
      <c s="311">
        <v>71.942070860000001</v>
      </c>
      <c s="311">
        <v>348.05792914</v>
      </c>
      <c s="311">
        <v>220.62908333000001</v>
      </c>
      <c s="311">
        <v>257.52437500000002</v>
      </c>
      <c s="311">
        <v>3.0625</v>
      </c>
      <c s="311">
        <v>51.663800000000002</v>
      </c>
      <c s="311">
        <v>220</v>
      </c>
      <c s="311">
        <v>41.33046667</v>
      </c>
      <c s="311">
        <v>4.25</v>
      </c>
      <c s="311">
        <v>6.25</v>
      </c>
      <c s="311">
        <v>3.0625</v>
      </c>
      <c s="311">
        <v>0</v>
      </c>
      <c s="311">
        <v>0</v>
      </c>
      <c s="311">
        <v>0</v>
      </c>
      <c s="311">
        <v>0</v>
      </c>
      <c s="311">
        <v>6.25</v>
      </c>
      <c s="311">
        <v>3.0625</v>
      </c>
      <c s="311">
        <v>0</v>
      </c>
      <c s="311">
        <v>280</v>
      </c>
      <c s="311">
        <v>0</v>
      </c>
      <c s="311">
        <v>4.25</v>
      </c>
      <c s="311">
        <v>0</v>
      </c>
      <c s="311">
        <v>0</v>
      </c>
      <c s="311">
        <v>0</v>
      </c>
      <c s="311">
        <v>0</v>
      </c>
      <c s="311">
        <v>120</v>
      </c>
      <c s="311">
        <v>0</v>
      </c>
      <c s="311">
        <v>260</v>
      </c>
      <c s="311">
        <v>80</v>
      </c>
      <c s="311">
        <v>0</v>
      </c>
      <c s="311">
        <v>120</v>
      </c>
      <c s="311">
        <v>0</v>
      </c>
      <c s="311">
        <v>4.25</v>
      </c>
      <c s="311">
        <v>10</v>
      </c>
      <c s="311">
        <v>0</v>
      </c>
      <c s="311">
        <v>0</v>
      </c>
      <c s="311">
        <v>150</v>
      </c>
      <c s="311">
        <v>210</v>
      </c>
      <c s="311">
        <v>0</v>
      </c>
      <c s="311">
        <v>30</v>
      </c>
      <c s="311">
        <v>0</v>
      </c>
      <c s="311">
        <v>0</v>
      </c>
      <c s="311">
        <v>150</v>
      </c>
      <c s="311">
        <v>0</v>
      </c>
      <c s="311">
        <v>4.25</v>
      </c>
      <c s="311">
        <v>18</v>
      </c>
      <c s="311">
        <v>0</v>
      </c>
      <c s="311">
        <v>0</v>
      </c>
      <c s="311">
        <v>10</v>
      </c>
      <c s="311">
        <v>0</v>
      </c>
      <c s="311">
        <v>0</v>
      </c>
      <c s="311">
        <v>18</v>
      </c>
      <c s="311">
        <v>0</v>
      </c>
      <c s="311">
        <v>0</v>
      </c>
      <c s="311">
        <v>10</v>
      </c>
      <c s="311">
        <v>0</v>
      </c>
      <c s="308">
        <v>0</v>
      </c>
      <c s="308">
        <v>18</v>
      </c>
      <c s="308">
        <v>0</v>
      </c>
      <c s="308">
        <v>4.1013574100000003</v>
      </c>
      <c s="308">
        <v>10</v>
      </c>
      <c s="308">
        <v>281.74416666999997</v>
      </c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449</v>
      </c>
      <c s="308">
        <v>604.25</v>
      </c>
      <c s="308">
        <v>200.25</v>
      </c>
      <c s="308">
        <v>357.34552407999996</v>
      </c>
      <c s="308">
        <v>0</v>
      </c>
      <c s="308">
        <v>56.072727270000001</v>
      </c>
      <c s="308">
        <v>617.547161125</v>
      </c>
      <c s="308">
        <v>280.68734768499991</v>
      </c>
      <c s="308">
        <v>405.73734768499986</v>
      </c>
      <c s="308">
        <v>530.7923476850001</v>
      </c>
    </row>
    <row r="81" spans="1:152" s="256" customFormat="1" ht="15">
      <c r="A81" s="332" t="s">
        <v>499</v>
      </c>
      <c s="311">
        <v>0</v>
      </c>
      <c s="311">
        <v>0.19723799999999958</v>
      </c>
      <c s="311">
        <v>0</v>
      </c>
      <c s="311">
        <v>0.02681</v>
      </c>
      <c s="311">
        <v>0</v>
      </c>
      <c s="311">
        <v>107.84625122</v>
      </c>
      <c s="311">
        <v>0.038500000000000867</v>
      </c>
      <c s="311">
        <v>0.19723799999999969</v>
      </c>
      <c s="311">
        <v>0</v>
      </c>
      <c s="311">
        <v>0.026810000000000223</v>
      </c>
      <c s="311">
        <v>0</v>
      </c>
      <c s="311">
        <v>1.0485</v>
      </c>
      <c s="311">
        <v>0</v>
      </c>
      <c s="311">
        <v>0.19723799999999869</v>
      </c>
      <c s="311">
        <v>0.5</v>
      </c>
      <c s="311">
        <v>0.026809999999997558</v>
      </c>
      <c s="311">
        <v>0</v>
      </c>
      <c s="311">
        <v>1.161999999999999</v>
      </c>
      <c s="311">
        <v>0</v>
      </c>
      <c s="311">
        <v>8.1969539999999981</v>
      </c>
      <c s="311">
        <v>119.77485824000001</v>
      </c>
      <c s="311">
        <v>0.2268100000000004</v>
      </c>
      <c s="311">
        <v>88.537511639999977</v>
      </c>
      <c s="311">
        <v>1.0985</v>
      </c>
      <c s="311">
        <v>0.20999999999999375</v>
      </c>
      <c s="311">
        <v>3.6899999999999999</v>
      </c>
      <c s="311">
        <v>0</v>
      </c>
      <c s="311">
        <v>2.7270859999999999</v>
      </c>
      <c s="311">
        <v>35.146472229999986</v>
      </c>
      <c s="311">
        <v>90.434378740000014</v>
      </c>
      <c s="311">
        <v>113.59212980000001</v>
      </c>
      <c s="311">
        <v>13.787711689999952</v>
      </c>
      <c s="311">
        <v>40.608836260000004</v>
      </c>
      <c s="311">
        <v>27.89695489</v>
      </c>
      <c s="311">
        <v>23.391999999999999</v>
      </c>
      <c s="311">
        <v>14.792343269999996</v>
      </c>
      <c s="311">
        <v>66.159328090000031</v>
      </c>
      <c s="311">
        <v>26.397000000000002</v>
      </c>
      <c s="311">
        <v>12.687716479999935</v>
      </c>
      <c s="311">
        <v>26.052935630000015</v>
      </c>
      <c s="311">
        <v>2.285000000000025</v>
      </c>
      <c s="311">
        <v>2.2850000099999974</v>
      </c>
      <c s="311">
        <v>1.6866905500000087</v>
      </c>
      <c s="311">
        <v>21.584880939999998</v>
      </c>
      <c s="311">
        <v>13.901500080000005</v>
      </c>
      <c s="311">
        <v>6.5634476400000068</v>
      </c>
      <c s="311">
        <v>0.9087622099999999</v>
      </c>
      <c s="311">
        <v>0.34051301000000933</v>
      </c>
      <c s="311">
        <v>1.7499999999998863</v>
      </c>
      <c s="311">
        <v>2.8880011699999955</v>
      </c>
      <c s="311">
        <v>3.6465318499999881</v>
      </c>
      <c s="311">
        <v>7.3499999999999943</v>
      </c>
      <c s="311">
        <v>1.5499999999999545</v>
      </c>
      <c s="311">
        <v>684.20000000000005</v>
      </c>
      <c s="311">
        <v>4.079999999999842</v>
      </c>
      <c s="311">
        <v>11.469999999999999</v>
      </c>
      <c s="311">
        <v>4.7000000000000615</v>
      </c>
      <c s="311">
        <v>0.044999999999902229</v>
      </c>
      <c s="311">
        <v>24.768735229999891</v>
      </c>
      <c s="311">
        <v>4.4880749999999807</v>
      </c>
      <c s="311">
        <v>1.7000000000001023</v>
      </c>
      <c s="311">
        <v>10.428118240000003</v>
      </c>
      <c s="311">
        <v>13.480000000000054</v>
      </c>
      <c s="311">
        <v>141.37839280999998</v>
      </c>
      <c s="311">
        <v>2.8540326400000069</v>
      </c>
      <c s="311">
        <v>2.9804166700000678</v>
      </c>
      <c s="311">
        <v>1.0499999999999998</v>
      </c>
      <c s="311">
        <v>11.484646650000002</v>
      </c>
      <c s="311">
        <v>53.437524269999997</v>
      </c>
      <c s="311">
        <v>14.729728640000003</v>
      </c>
      <c s="311">
        <v>3.7373100300000002</v>
      </c>
      <c s="311">
        <v>0.88591199000000032</v>
      </c>
      <c s="311">
        <v>0.84665588999999386</v>
      </c>
      <c s="311">
        <v>0.27153853999999988</v>
      </c>
      <c s="311">
        <v>9.1085588499999997</v>
      </c>
      <c s="311">
        <v>6.9811347400000159</v>
      </c>
      <c s="311">
        <v>8.9819127499999993</v>
      </c>
      <c s="311">
        <v>79.084181609999973</v>
      </c>
      <c s="311">
        <v>13.09592385</v>
      </c>
      <c s="311">
        <v>27.65903389</v>
      </c>
      <c s="311">
        <v>22.459085000000002</v>
      </c>
      <c s="311">
        <v>11.445391870000002</v>
      </c>
      <c s="311">
        <v>19.254830270000014</v>
      </c>
      <c s="311">
        <v>8.1916361199999983</v>
      </c>
      <c s="311">
        <v>10.547571940000012</v>
      </c>
      <c s="311">
        <v>8.1524896800000022</v>
      </c>
      <c s="311">
        <v>1.45377617</v>
      </c>
      <c s="311">
        <v>2.3248762500000026</v>
      </c>
      <c s="311">
        <v>5.3957767499999996</v>
      </c>
      <c s="311">
        <v>39.748060310000028</v>
      </c>
      <c s="311">
        <v>21.348804010000002</v>
      </c>
      <c s="311">
        <v>4.350677950000005</v>
      </c>
      <c s="311">
        <v>46.532799830000044</v>
      </c>
      <c s="311">
        <v>96.317271250000033</v>
      </c>
      <c s="311">
        <v>108.36201017000008</v>
      </c>
      <c s="311">
        <v>88.035316240000284</v>
      </c>
      <c s="311">
        <v>127.60974773000001</v>
      </c>
      <c s="311">
        <v>25.544266450000002</v>
      </c>
      <c s="311">
        <v>0</v>
      </c>
      <c s="311">
        <v>15.851508270000039</v>
      </c>
      <c s="311">
        <v>26.786239140000013</v>
      </c>
      <c s="311">
        <v>35.551763590000064</v>
      </c>
      <c s="311">
        <v>35.924968049999961</v>
      </c>
      <c s="311">
        <v>29.323540500000007</v>
      </c>
      <c s="311">
        <v>25.003649730000021</v>
      </c>
      <c s="311">
        <v>24.589192610000026</v>
      </c>
      <c s="311">
        <v>8.2349138000000153</v>
      </c>
      <c s="311">
        <v>44.829416000000023</v>
      </c>
      <c s="311">
        <v>62.423830109999997</v>
      </c>
      <c s="311">
        <v>18.589132800000016</v>
      </c>
      <c s="311">
        <v>3.0272162500000022</v>
      </c>
      <c s="311">
        <v>1.0091950000000196</v>
      </c>
      <c s="311">
        <v>2.5199374999999975</v>
      </c>
      <c s="308">
        <v>18.685843330000012</v>
      </c>
      <c s="308">
        <v>6.5941982100000303</v>
      </c>
      <c s="308">
        <v>0.40355999999999881</v>
      </c>
      <c s="308">
        <v>3.0578651500000031</v>
      </c>
      <c s="308">
        <v>3.243638329999996</v>
      </c>
      <c s="308">
        <v>3.1977425000000039</v>
      </c>
      <c s="308">
        <v>30.511690420000015</v>
      </c>
      <c s="307">
        <v>40.596901919999993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475</v>
      </c>
      <c s="308">
        <v>549.63160634000042</v>
      </c>
      <c s="308">
        <v>330.80316825000011</v>
      </c>
      <c s="308">
        <v>120.56977139999998</v>
      </c>
      <c s="308">
        <v>462.45757258000003</v>
      </c>
      <c s="308">
        <v>186.92163366999998</v>
      </c>
      <c s="308">
        <v>161.08181901000006</v>
      </c>
      <c s="308">
        <v>271.80987945999982</v>
      </c>
      <c s="308">
        <v>271.75987945999987</v>
      </c>
      <c s="308">
        <v>92.829316770000005</v>
      </c>
    </row>
    <row r="82" spans="1:152" s="256" customFormat="1" ht="15">
      <c r="A82" s="333" t="s">
        <v>477</v>
      </c>
      <c s="311">
        <v>153.39819161999998</v>
      </c>
      <c s="311">
        <v>18.542944019999997</v>
      </c>
      <c s="311">
        <v>82.361736539999995</v>
      </c>
      <c s="311">
        <v>84.160195369999997</v>
      </c>
      <c s="311">
        <v>54.025521650000002</v>
      </c>
      <c s="311">
        <v>45.716772249999998</v>
      </c>
      <c s="311">
        <v>41.250892480000005</v>
      </c>
      <c s="311">
        <v>67.58112676385619</v>
      </c>
      <c s="311">
        <v>103.72851310688321</v>
      </c>
      <c s="311">
        <v>92.487258731890492</v>
      </c>
      <c s="311">
        <v>9.6501263500000007</v>
      </c>
      <c s="311">
        <v>11.139983103584424</v>
      </c>
      <c s="311">
        <v>52.941505892361235</v>
      </c>
      <c s="311">
        <v>13.812631089999996</v>
      </c>
      <c s="311">
        <v>43.144376869075401</v>
      </c>
      <c s="311">
        <v>85.22314123000001</v>
      </c>
      <c s="311">
        <v>74.183512640000004</v>
      </c>
      <c s="311">
        <v>36.992856171570637</v>
      </c>
      <c s="311">
        <v>106.06666049000003</v>
      </c>
      <c s="311">
        <v>69.519944749999993</v>
      </c>
      <c s="311">
        <v>69.637603530000007</v>
      </c>
      <c s="311">
        <v>58.567922960000004</v>
      </c>
      <c s="311">
        <v>8.2027054999999969</v>
      </c>
      <c s="311">
        <v>68.798063979999995</v>
      </c>
      <c s="311">
        <v>117.32321228000002</v>
      </c>
      <c s="311">
        <v>192.88605316000002</v>
      </c>
      <c s="311">
        <v>255.29341313999998</v>
      </c>
      <c s="311">
        <v>330.76018941000001</v>
      </c>
      <c s="311">
        <v>266.45935399999996</v>
      </c>
      <c s="311">
        <v>224.23426746999999</v>
      </c>
      <c s="311">
        <v>250.39716625</v>
      </c>
      <c s="311">
        <v>228.00037067000002</v>
      </c>
      <c s="311">
        <v>254.34142632999999</v>
      </c>
      <c s="311">
        <v>162.61965305000001</v>
      </c>
      <c s="311">
        <v>223.36154925</v>
      </c>
      <c s="311">
        <v>325.08071670999999</v>
      </c>
      <c s="311">
        <v>310.30811107</v>
      </c>
      <c s="311">
        <v>94.521384180000013</v>
      </c>
      <c s="311">
        <v>251.80104715999997</v>
      </c>
      <c s="311">
        <v>273.49509920000003</v>
      </c>
      <c s="311">
        <v>463.75363645999994</v>
      </c>
      <c s="311">
        <v>223.80344511999999</v>
      </c>
      <c s="311">
        <v>750.14592525</v>
      </c>
      <c s="311">
        <v>323.08864933000001</v>
      </c>
      <c s="311">
        <v>162.90704244</v>
      </c>
      <c s="311">
        <v>369.78654688999995</v>
      </c>
      <c s="311">
        <v>189.43922868999999</v>
      </c>
      <c s="311">
        <v>733.56347094</v>
      </c>
      <c s="311">
        <v>797.03549978000001</v>
      </c>
      <c s="311">
        <v>1007.54193729</v>
      </c>
      <c s="311">
        <v>485.17947107000003</v>
      </c>
      <c s="311">
        <v>442.8846211</v>
      </c>
      <c s="311">
        <v>843.25209179000012</v>
      </c>
      <c s="311">
        <v>511.51531867999995</v>
      </c>
      <c s="311">
        <v>703.00986379000005</v>
      </c>
      <c s="311">
        <v>1988.7932614530002</v>
      </c>
      <c s="311">
        <v>832.6332970599999</v>
      </c>
      <c s="311">
        <v>444.63081700000004</v>
      </c>
      <c s="311">
        <v>1369.7467337200001</v>
      </c>
      <c s="311">
        <v>2007.6772020400003</v>
      </c>
      <c s="311">
        <v>1480.1896143300003</v>
      </c>
      <c s="311">
        <v>1767.87365978</v>
      </c>
      <c s="311">
        <v>2482.8392095199997</v>
      </c>
      <c s="311">
        <v>1054.1492318999999</v>
      </c>
      <c s="311">
        <v>967.97109981000006</v>
      </c>
      <c s="311">
        <v>751.04548297999997</v>
      </c>
      <c s="311">
        <v>440.55480794699997</v>
      </c>
      <c s="311">
        <v>530.9914219499999</v>
      </c>
      <c s="311">
        <v>677.83657469000002</v>
      </c>
      <c s="311">
        <v>545.09771654999986</v>
      </c>
      <c s="311">
        <v>336.82238027</v>
      </c>
      <c s="311">
        <v>305.63434722</v>
      </c>
      <c s="311">
        <v>879.55190762000007</v>
      </c>
      <c s="311">
        <v>917.95927509000001</v>
      </c>
      <c s="311">
        <v>744.07807431000003</v>
      </c>
      <c s="311">
        <v>499.31659085000001</v>
      </c>
      <c s="311">
        <v>366.92910797000002</v>
      </c>
      <c s="311">
        <v>182.92169999999999</v>
      </c>
      <c s="311">
        <v>303.93367403000002</v>
      </c>
      <c s="311">
        <v>599.03771563000009</v>
      </c>
      <c s="311">
        <v>643.13704929999994</v>
      </c>
      <c s="311">
        <v>447.09474986999999</v>
      </c>
      <c s="311">
        <v>372.78315162000001</v>
      </c>
      <c s="311">
        <v>359.42528934999996</v>
      </c>
      <c s="311">
        <v>912.92193417999999</v>
      </c>
      <c s="311">
        <v>403.74133670999993</v>
      </c>
      <c s="311">
        <v>477.48562731999999</v>
      </c>
      <c s="311">
        <v>463.59783091999998</v>
      </c>
      <c s="311">
        <v>1069.7222499499999</v>
      </c>
      <c s="311">
        <v>287.227532</v>
      </c>
      <c s="311">
        <v>865.30248970000014</v>
      </c>
      <c s="311">
        <v>166.72178500000001</v>
      </c>
      <c s="311">
        <v>378.55845427000003</v>
      </c>
      <c s="311">
        <v>547.84211832999983</v>
      </c>
      <c s="311">
        <v>590.63832416999992</v>
      </c>
      <c s="311">
        <v>396.61562100000003</v>
      </c>
      <c s="311">
        <v>812.05490129000009</v>
      </c>
      <c s="311">
        <v>644.59147099999996</v>
      </c>
      <c s="311">
        <v>454.50282576999996</v>
      </c>
      <c s="311">
        <v>498.87763083999999</v>
      </c>
      <c s="311">
        <v>503.13762821999995</v>
      </c>
      <c s="311">
        <v>464.1939934400001</v>
      </c>
      <c s="311">
        <v>592.12384714000018</v>
      </c>
      <c s="311">
        <v>553.28857584000002</v>
      </c>
      <c s="311">
        <v>982.7514699999997</v>
      </c>
      <c s="311">
        <v>499.2861650399999</v>
      </c>
      <c s="311">
        <v>716.92288042000018</v>
      </c>
      <c s="311">
        <v>805.73860535999995</v>
      </c>
      <c s="311">
        <v>1032.36589667</v>
      </c>
      <c s="311">
        <v>728.13426585000002</v>
      </c>
      <c s="311">
        <v>617.88731118999999</v>
      </c>
      <c s="311">
        <v>963.35159499999997</v>
      </c>
      <c s="311">
        <v>793.80165292000004</v>
      </c>
      <c s="308">
        <v>1226.9102299400001</v>
      </c>
      <c s="308">
        <v>745.98125911000011</v>
      </c>
      <c s="308">
        <v>780.30366795000009</v>
      </c>
      <c s="308">
        <v>777.64889243999994</v>
      </c>
      <c s="308">
        <v>808.61235950000003</v>
      </c>
      <c s="308">
        <v>976.94271628999991</v>
      </c>
      <c s="308">
        <v>826.93905159999997</v>
      </c>
      <c s="307">
        <v>1259.2339070099999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476</v>
      </c>
      <c s="305">
        <f>SUM(EN83:EN85)</f>
        <v>1623.978952049998</v>
      </c>
      <c s="305">
        <f>SUM(EO83:EO85)</f>
        <v>1973.8503316899985</v>
      </c>
      <c s="305">
        <v>2320.1092539800002</v>
      </c>
      <c s="305">
        <v>2418</v>
      </c>
      <c s="305">
        <v>2318</v>
      </c>
      <c s="305">
        <v>2318</v>
      </c>
      <c s="305">
        <v>2318</v>
      </c>
      <c s="305">
        <v>2318</v>
      </c>
      <c s="305">
        <v>2318</v>
      </c>
    </row>
    <row r="83" spans="1:152" s="256" customFormat="1" ht="15">
      <c r="A83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325</v>
      </c>
      <c s="311">
        <v>0</v>
      </c>
      <c s="311">
        <v>502.13946928000001</v>
      </c>
      <c s="311">
        <v>201.68141058</v>
      </c>
      <c s="311">
        <v>0</v>
      </c>
      <c s="311">
        <v>101.84805511</v>
      </c>
      <c s="311">
        <v>0</v>
      </c>
      <c s="311">
        <v>402.20946854000005</v>
      </c>
      <c s="311">
        <v>402.37705582000001</v>
      </c>
      <c s="311">
        <v>519.77298084999995</v>
      </c>
      <c s="311">
        <v>75.131493819999974</v>
      </c>
      <c s="311">
        <v>47.429488259999992</v>
      </c>
      <c s="311">
        <v>626.3369819400001</v>
      </c>
      <c s="311">
        <v>34.946629399999999</v>
      </c>
      <c s="311">
        <v>251.87625550000004</v>
      </c>
      <c s="311">
        <v>1382.6441658130002</v>
      </c>
      <c s="311">
        <v>249.35055738999998</v>
      </c>
      <c s="311">
        <v>0</v>
      </c>
      <c s="311">
        <v>1181.20124345</v>
      </c>
      <c s="311">
        <v>1793.1585548100002</v>
      </c>
      <c s="311">
        <v>1115.6048205900001</v>
      </c>
      <c s="311">
        <v>1407.4999852999999</v>
      </c>
      <c s="311">
        <v>2079.2662979999996</v>
      </c>
      <c s="311">
        <v>583.25014272999999</v>
      </c>
      <c s="311">
        <v>745.61993897000013</v>
      </c>
      <c s="311">
        <v>528.94317957999999</v>
      </c>
      <c s="311">
        <v>44.219700867000007</v>
      </c>
      <c s="311">
        <v>54.244751389999983</v>
      </c>
      <c s="311">
        <v>0</v>
      </c>
      <c s="311">
        <v>81.420496810000003</v>
      </c>
      <c s="311">
        <v>0.030703569999999833</v>
      </c>
      <c s="311">
        <v>0</v>
      </c>
      <c s="311">
        <v>70.059964179999994</v>
      </c>
      <c s="311">
        <v>10.227073960000002</v>
      </c>
      <c s="311">
        <v>36.557308929999998</v>
      </c>
      <c s="311">
        <v>0.58134782000000007</v>
      </c>
      <c s="311">
        <v>3.0871874100000256</v>
      </c>
      <c s="311">
        <v>0</v>
      </c>
      <c s="311">
        <v>0</v>
      </c>
      <c s="311">
        <v>0</v>
      </c>
      <c s="311">
        <v>0.014283010000005364</v>
      </c>
      <c s="311">
        <v>0.34312352000000002</v>
      </c>
      <c s="311">
        <v>48.045326889999991</v>
      </c>
      <c s="311">
        <v>10.980766359999999</v>
      </c>
      <c s="311">
        <v>0</v>
      </c>
      <c s="311">
        <v>0</v>
      </c>
      <c s="311">
        <v>0</v>
      </c>
      <c s="311">
        <v>0.99320265000000041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176</v>
      </c>
      <c s="308">
        <v>0.99320264999913421</v>
      </c>
      <c s="308">
        <v>-8.6612999439239507E-13</v>
      </c>
      <c s="308">
        <v>-8.6612999439239507E-13</v>
      </c>
      <c s="308">
        <v>0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</row>
    <row r="84" spans="1:152" s="256" customFormat="1" ht="15">
      <c r="A84" s="332" t="s">
        <v>449</v>
      </c>
      <c s="311">
        <v>115.53444174000001</v>
      </c>
      <c s="311">
        <v>17.547409599999998</v>
      </c>
      <c s="311">
        <v>65.038793769999998</v>
      </c>
      <c s="311">
        <v>30.290685539999998</v>
      </c>
      <c s="311">
        <v>32.23531217</v>
      </c>
      <c s="311">
        <v>7.5567722499999999</v>
      </c>
      <c s="311">
        <v>0</v>
      </c>
      <c s="311">
        <v>10.080725633856192</v>
      </c>
      <c s="311">
        <v>83.158431441945879</v>
      </c>
      <c s="311">
        <v>85.31725873189049</v>
      </c>
      <c s="311">
        <v>4.60012635</v>
      </c>
      <c s="311">
        <v>10.139983103584424</v>
      </c>
      <c s="311">
        <v>10.654003622361232</v>
      </c>
      <c s="311">
        <v>11.612631090000001</v>
      </c>
      <c s="311">
        <v>39.3643768690754</v>
      </c>
      <c s="311">
        <v>64.803141230000008</v>
      </c>
      <c s="311">
        <v>74.133512640000006</v>
      </c>
      <c s="311">
        <v>18.222143819999999</v>
      </c>
      <c s="311">
        <v>69.333627730000003</v>
      </c>
      <c s="311">
        <v>47.923944749999997</v>
      </c>
      <c s="311">
        <v>39.802603529999999</v>
      </c>
      <c s="311">
        <v>1.14792296</v>
      </c>
      <c s="311">
        <v>3.1027054999999999</v>
      </c>
      <c s="311">
        <v>16.3887307</v>
      </c>
      <c s="311">
        <v>83.808943249999999</v>
      </c>
      <c s="311">
        <v>127.70958416000001</v>
      </c>
      <c s="311">
        <v>200.93041313999998</v>
      </c>
      <c s="311">
        <v>253.40518940999999</v>
      </c>
      <c s="311">
        <v>161.31935399999998</v>
      </c>
      <c s="311">
        <v>123.64104347</v>
      </c>
      <c s="311">
        <v>193.13716624999998</v>
      </c>
      <c s="311">
        <v>159.28037067000002</v>
      </c>
      <c s="311">
        <v>142.30142632999997</v>
      </c>
      <c s="311">
        <v>90.781652780000002</v>
      </c>
      <c s="311">
        <v>84.333305249999995</v>
      </c>
      <c s="311">
        <v>37.568347539999998</v>
      </c>
      <c s="311">
        <v>116.10411106999999</v>
      </c>
      <c s="311">
        <v>33.533384179999999</v>
      </c>
      <c s="311">
        <v>116.78604716</v>
      </c>
      <c s="311">
        <v>25.048099199999999</v>
      </c>
      <c s="311">
        <v>53.341136459999994</v>
      </c>
      <c s="311">
        <v>59.051445119999997</v>
      </c>
      <c s="311">
        <v>56.1107893</v>
      </c>
      <c s="311">
        <v>29.13623875</v>
      </c>
      <c s="311">
        <v>45.632042439999999</v>
      </c>
      <c s="311">
        <v>89.878875119999989</v>
      </c>
      <c s="311">
        <v>94.244978689999996</v>
      </c>
      <c s="311">
        <v>155.98681907</v>
      </c>
      <c s="311">
        <v>206.34843759</v>
      </c>
      <c s="311">
        <v>323.01293700000002</v>
      </c>
      <c s="311">
        <v>234.58881058000003</v>
      </c>
      <c s="311">
        <v>233.01032451</v>
      </c>
      <c s="311">
        <v>80.688426520000007</v>
      </c>
      <c s="311">
        <v>302.65806427999996</v>
      </c>
      <c s="311">
        <v>262.63498051000005</v>
      </c>
      <c s="311">
        <v>423.18876231000002</v>
      </c>
      <c s="311">
        <v>379.07492300000001</v>
      </c>
      <c s="311">
        <v>143.39410894</v>
      </c>
      <c s="311">
        <v>56.09465694</v>
      </c>
      <c s="311">
        <v>45.119906950000001</v>
      </c>
      <c s="311">
        <v>70.175008329999997</v>
      </c>
      <c s="311">
        <v>252.38689951000001</v>
      </c>
      <c s="311">
        <v>281.24091683</v>
      </c>
      <c s="311">
        <v>134.38810305000001</v>
      </c>
      <c s="311">
        <v>86.387244170000002</v>
      </c>
      <c s="311">
        <v>15.021125</v>
      </c>
      <c s="311">
        <v>78.121552500000007</v>
      </c>
      <c s="311">
        <v>365.61219833999996</v>
      </c>
      <c s="311">
        <v>529.29145872000004</v>
      </c>
      <c s="311">
        <v>154.45113250999998</v>
      </c>
      <c s="311">
        <v>185.80875589000001</v>
      </c>
      <c s="311">
        <v>175.63427221999999</v>
      </c>
      <c s="311">
        <v>512.92490588999999</v>
      </c>
      <c s="311">
        <v>561.24797701</v>
      </c>
      <c s="311">
        <v>522.96018963000006</v>
      </c>
      <c s="311">
        <v>229.21641251</v>
      </c>
      <c s="311">
        <v>271.66842056000002</v>
      </c>
      <c s="311">
        <v>50.167124999999999</v>
      </c>
      <c s="311">
        <v>40.617049219999998</v>
      </c>
      <c s="311">
        <v>458.36350001</v>
      </c>
      <c s="311">
        <v>424.24967516999999</v>
      </c>
      <c s="311">
        <v>46.196963069999995</v>
      </c>
      <c s="311">
        <v>41.212981670000005</v>
      </c>
      <c s="311">
        <v>141.09540476999999</v>
      </c>
      <c s="311">
        <v>427.23990717000004</v>
      </c>
      <c s="311">
        <v>0</v>
      </c>
      <c s="311">
        <v>239.81362731999999</v>
      </c>
      <c s="311">
        <v>60.373363069999996</v>
      </c>
      <c s="311">
        <v>105.59971495000001</v>
      </c>
      <c s="311">
        <v>0</v>
      </c>
      <c s="311">
        <v>432.33082670000005</v>
      </c>
      <c s="311">
        <v>0</v>
      </c>
      <c s="311">
        <v>242.68699426999999</v>
      </c>
      <c s="311">
        <v>191.97755582999997</v>
      </c>
      <c s="311">
        <v>335.02572416999999</v>
      </c>
      <c s="311">
        <v>160.19900000000001</v>
      </c>
      <c s="311">
        <v>363.15590129000003</v>
      </c>
      <c s="311">
        <v>50</v>
      </c>
      <c s="311">
        <v>273.55904777000001</v>
      </c>
      <c s="311">
        <v>140.87245984</v>
      </c>
      <c s="311">
        <v>202.14408222</v>
      </c>
      <c s="311">
        <v>191.03626249999999</v>
      </c>
      <c s="311">
        <v>292.01634714000005</v>
      </c>
      <c s="311">
        <v>175.51927083999999</v>
      </c>
      <c s="311">
        <v>600.71570332999988</v>
      </c>
      <c s="311">
        <v>310.03225567999999</v>
      </c>
      <c s="311">
        <v>245.14691480000002</v>
      </c>
      <c s="311">
        <v>483.98760535999998</v>
      </c>
      <c s="311">
        <v>628.82786489</v>
      </c>
      <c s="311">
        <v>275.37437595999995</v>
      </c>
      <c s="311">
        <v>260.96044265</v>
      </c>
      <c s="311">
        <v>137.52031499999998</v>
      </c>
      <c s="311">
        <v>200.81996292000002</v>
      </c>
      <c s="308">
        <v>728.75538885000003</v>
      </c>
      <c s="308">
        <v>313.29091801999999</v>
      </c>
      <c s="308">
        <v>70.386925000000005</v>
      </c>
      <c s="308">
        <v>185.54081262</v>
      </c>
      <c s="308">
        <v>119.16223051</v>
      </c>
      <c s="308">
        <v>134.04612929999999</v>
      </c>
      <c s="308">
        <v>275.07324873000005</v>
      </c>
      <c s="307">
        <v>268.32688234000005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449</v>
      </c>
      <c s="308">
        <v>824.83972648999838</v>
      </c>
      <c s="308">
        <v>717.2055616899986</v>
      </c>
      <c s="308">
        <v>1200.1951189800004</v>
      </c>
      <c s="308">
        <v>1078.3532143200005</v>
      </c>
      <c s="308">
        <v>1000</v>
      </c>
      <c s="308">
        <v>1000</v>
      </c>
      <c s="308">
        <v>1000</v>
      </c>
      <c s="308">
        <v>1000</v>
      </c>
      <c s="308">
        <v>1000</v>
      </c>
    </row>
    <row r="85" spans="1:152" s="256" customFormat="1" ht="15">
      <c r="A85" s="332" t="s">
        <v>499</v>
      </c>
      <c s="311">
        <v>37.863749879999972</v>
      </c>
      <c s="311">
        <v>0.99553441999999848</v>
      </c>
      <c s="311">
        <v>17.322942769999997</v>
      </c>
      <c s="311">
        <v>53.869509829999998</v>
      </c>
      <c s="311">
        <v>21.790209480000001</v>
      </c>
      <c s="311">
        <v>38.159999999999997</v>
      </c>
      <c s="311">
        <v>41.250892480000005</v>
      </c>
      <c s="311">
        <v>57.50040113</v>
      </c>
      <c s="311">
        <v>20.570081664937334</v>
      </c>
      <c s="311">
        <v>7.1700000000000017</v>
      </c>
      <c s="311">
        <v>5.0500000000000007</v>
      </c>
      <c s="311">
        <v>1</v>
      </c>
      <c s="311">
        <v>42.287502270000005</v>
      </c>
      <c s="311">
        <v>2.1999999999999957</v>
      </c>
      <c s="311">
        <v>3.7800000000000011</v>
      </c>
      <c s="311">
        <v>20.420000000000002</v>
      </c>
      <c s="311">
        <v>0.049999999999997158</v>
      </c>
      <c s="311">
        <v>18.770712351570637</v>
      </c>
      <c s="311">
        <v>36.733032760000029</v>
      </c>
      <c s="311">
        <v>21.595999999999997</v>
      </c>
      <c s="311">
        <v>29.835000000000008</v>
      </c>
      <c s="311">
        <v>57.420000000000002</v>
      </c>
      <c s="311">
        <v>5.099999999999997</v>
      </c>
      <c s="311">
        <v>52.409333279999998</v>
      </c>
      <c s="311">
        <v>33.514269030000023</v>
      </c>
      <c s="311">
        <v>65.176469000000012</v>
      </c>
      <c s="311">
        <v>54.363</v>
      </c>
      <c s="311">
        <v>77.355000000000018</v>
      </c>
      <c s="311">
        <v>105.13999999999999</v>
      </c>
      <c s="311">
        <v>100.59322399999999</v>
      </c>
      <c s="311">
        <v>57.260000000000019</v>
      </c>
      <c s="311">
        <v>68.719999999999999</v>
      </c>
      <c s="311">
        <v>112.04000000000002</v>
      </c>
      <c s="311">
        <v>71.838000270000009</v>
      </c>
      <c s="311">
        <v>139.028244</v>
      </c>
      <c s="311">
        <v>287.51236917</v>
      </c>
      <c s="311">
        <v>194.20400000000001</v>
      </c>
      <c s="311">
        <v>60.988000000000014</v>
      </c>
      <c s="311">
        <v>135.01499999999999</v>
      </c>
      <c s="311">
        <v>248.44700000000003</v>
      </c>
      <c s="311">
        <v>85.412499999999937</v>
      </c>
      <c s="311">
        <v>164.75200000000001</v>
      </c>
      <c s="311">
        <v>191.89566667</v>
      </c>
      <c s="311">
        <v>92.271000000000001</v>
      </c>
      <c s="311">
        <v>117.27500000000001</v>
      </c>
      <c s="311">
        <v>178.05961665999996</v>
      </c>
      <c s="311">
        <v>95.194249999999997</v>
      </c>
      <c s="311">
        <v>175.36718332999996</v>
      </c>
      <c s="311">
        <v>188.31000637</v>
      </c>
      <c s="311">
        <v>164.75601943999999</v>
      </c>
      <c s="311">
        <v>175.45916667</v>
      </c>
      <c s="311">
        <v>162.44480833000003</v>
      </c>
      <c s="311">
        <v>136.22668333000001</v>
      </c>
      <c s="311">
        <v>173.91062499999998</v>
      </c>
      <c s="311">
        <v>188.49862777999994</v>
      </c>
      <c s="311">
        <v>182.96033333000003</v>
      </c>
      <c s="311">
        <v>204.20781666999994</v>
      </c>
      <c s="311">
        <v>301.23670806000007</v>
      </c>
      <c s="311">
        <v>132.45083333000008</v>
      </c>
      <c s="311">
        <v>169.39874028000017</v>
      </c>
      <c s="311">
        <v>294.40978541000015</v>
      </c>
      <c s="311">
        <v>107.98677497000008</v>
      </c>
      <c s="311">
        <v>122.33199469000016</v>
      </c>
      <c s="311">
        <v>336.51098611999987</v>
      </c>
      <c s="311">
        <v>135.96391666999992</v>
      </c>
      <c s="311">
        <v>207.08117839999997</v>
      </c>
      <c s="311">
        <v>318.21355457999994</v>
      </c>
      <c s="311">
        <v>111.13447221999996</v>
      </c>
      <c s="311">
        <v>148.54511596999998</v>
      </c>
      <c s="311">
        <v>309.22608722999985</v>
      </c>
      <c s="311">
        <v>150.98292080999997</v>
      </c>
      <c s="311">
        <v>130.00007500000001</v>
      </c>
      <c s="311">
        <v>296.56703755000012</v>
      </c>
      <c s="311">
        <v>346.48422412000002</v>
      </c>
      <c s="311">
        <v>184.56057575</v>
      </c>
      <c s="311">
        <v>269.51883051999999</v>
      </c>
      <c s="311">
        <v>92.17349999999999</v>
      </c>
      <c s="311">
        <v>132.75457499999999</v>
      </c>
      <c s="311">
        <v>263.31662481000001</v>
      </c>
      <c s="311">
        <v>140.6742156200001</v>
      </c>
      <c s="311">
        <v>218.87309111999997</v>
      </c>
      <c s="311">
        <v>400.55466328</v>
      </c>
      <c s="311">
        <v>283.52484305999997</v>
      </c>
      <c s="311">
        <v>207.34911821999995</v>
      </c>
      <c s="311">
        <v>485.68202700999996</v>
      </c>
      <c s="311">
        <v>403.74133670999993</v>
      </c>
      <c s="311">
        <v>237.672</v>
      </c>
      <c s="311">
        <v>402.2312652</v>
      </c>
      <c s="311">
        <v>964.12253499999986</v>
      </c>
      <c s="311">
        <v>287.227532</v>
      </c>
      <c s="311">
        <v>432.97166300000009</v>
      </c>
      <c s="311">
        <v>166.72178500000001</v>
      </c>
      <c s="311">
        <v>135.87146000000004</v>
      </c>
      <c s="311">
        <v>355.86456249999986</v>
      </c>
      <c s="311">
        <v>255.61259999999993</v>
      </c>
      <c s="311">
        <v>236.41662100000002</v>
      </c>
      <c s="311">
        <v>448.89900000000006</v>
      </c>
      <c s="311">
        <v>594.59147099999996</v>
      </c>
      <c s="311">
        <v>180.94377799999995</v>
      </c>
      <c s="311">
        <v>358.00517100000002</v>
      </c>
      <c s="311">
        <v>300.99354599999992</v>
      </c>
      <c s="311">
        <v>273.15773094000008</v>
      </c>
      <c s="311">
        <v>300.10750000000013</v>
      </c>
      <c s="311">
        <v>377.76930500000003</v>
      </c>
      <c s="311">
        <v>382.03576666999982</v>
      </c>
      <c s="311">
        <v>189.25390935999991</v>
      </c>
      <c s="311">
        <v>471.77596562000019</v>
      </c>
      <c s="311">
        <v>321.75099999999998</v>
      </c>
      <c s="311">
        <v>403.53803177999998</v>
      </c>
      <c s="311">
        <v>452.75988989000007</v>
      </c>
      <c s="311">
        <v>356.92686853999999</v>
      </c>
      <c s="311">
        <v>825.83127999999999</v>
      </c>
      <c s="311">
        <v>592.98169000000007</v>
      </c>
      <c s="308">
        <v>498.1548410900001</v>
      </c>
      <c s="308">
        <v>432.69034109000012</v>
      </c>
      <c s="308">
        <v>709.91674295000007</v>
      </c>
      <c s="308">
        <v>592.10807981999994</v>
      </c>
      <c s="308">
        <v>689.45012899000005</v>
      </c>
      <c s="308">
        <v>842.89658698999995</v>
      </c>
      <c s="308">
        <v>551.86580286999992</v>
      </c>
      <c s="307">
        <v>990.90702466999983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475</v>
      </c>
      <c s="308">
        <v>798.14602291000051</v>
      </c>
      <c s="308">
        <v>1256.6447700000008</v>
      </c>
      <c s="308">
        <v>1119.9141350000004</v>
      </c>
      <c s="308">
        <v>1339.4242234799999</v>
      </c>
      <c s="308">
        <v>1317.8</v>
      </c>
      <c s="308">
        <v>1317.8</v>
      </c>
      <c s="308">
        <v>1317.8</v>
      </c>
      <c s="308">
        <v>1317.8</v>
      </c>
      <c s="308">
        <v>1317.8</v>
      </c>
    </row>
    <row r="86" spans="1:152" s="256" customFormat="1" ht="15">
      <c r="A86" s="333" t="s">
        <v>498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498</v>
      </c>
      <c s="305">
        <f t="shared" si="107" ref="EN86:EV86">EN87+EN88</f>
        <v>876.06072642875699</v>
      </c>
      <c s="305">
        <f t="shared" si="107"/>
        <v>533.94594131999963</v>
      </c>
      <c s="305">
        <f t="shared" si="107"/>
        <v>506.36843405636114</v>
      </c>
      <c s="527">
        <f t="shared" si="107"/>
        <v>875</v>
      </c>
      <c s="527">
        <f t="shared" si="107"/>
        <v>200</v>
      </c>
      <c s="527">
        <f t="shared" si="107"/>
        <v>200</v>
      </c>
      <c s="527">
        <f t="shared" si="107"/>
        <v>0</v>
      </c>
      <c s="527">
        <f t="shared" si="107"/>
        <v>0</v>
      </c>
      <c s="527">
        <f t="shared" si="107"/>
        <v>0</v>
      </c>
    </row>
    <row r="87" spans="1:152" s="256" customFormat="1" ht="15">
      <c r="A87" s="354" t="s">
        <v>28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53" t="s">
        <v>28</v>
      </c>
      <c s="308">
        <v>0</v>
      </c>
      <c s="308">
        <v>0</v>
      </c>
      <c s="308">
        <v>0</v>
      </c>
      <c s="308">
        <v>375</v>
      </c>
      <c s="308">
        <v>0</v>
      </c>
      <c s="308">
        <v>0</v>
      </c>
      <c s="308">
        <v>0</v>
      </c>
      <c s="308">
        <v>0</v>
      </c>
      <c s="308">
        <v>0</v>
      </c>
    </row>
    <row r="88" spans="1:152" s="256" customFormat="1" ht="15">
      <c r="A88" s="354" t="s">
        <v>30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53" t="s">
        <v>30</v>
      </c>
      <c s="308">
        <v>876.06072642875699</v>
      </c>
      <c s="308">
        <v>533.94594131999963</v>
      </c>
      <c s="308">
        <v>506.36843405636114</v>
      </c>
      <c s="308">
        <v>500</v>
      </c>
      <c s="308">
        <v>200</v>
      </c>
      <c s="308">
        <v>200</v>
      </c>
      <c s="308">
        <v>0</v>
      </c>
      <c s="308">
        <v>0</v>
      </c>
      <c s="308">
        <v>0</v>
      </c>
    </row>
    <row r="89" spans="1:152" s="256" customFormat="1" ht="15">
      <c r="A89" s="352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51"/>
      <c s="308"/>
      <c s="308"/>
      <c s="308"/>
      <c s="308"/>
      <c s="308"/>
      <c s="308"/>
      <c s="308"/>
      <c s="308"/>
      <c s="308"/>
    </row>
    <row r="90" spans="1:152" s="256" customFormat="1" ht="15">
      <c r="A90" s="352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5"/>
      <c s="305"/>
      <c s="305"/>
      <c s="351"/>
      <c s="305">
        <v>11398.958020685335</v>
      </c>
      <c s="305">
        <v>13558.553502171297</v>
      </c>
      <c s="305">
        <v>7263.4500247979668</v>
      </c>
      <c s="305">
        <v>5430.6327568628431</v>
      </c>
      <c s="305">
        <v>4134.0648817316105</v>
      </c>
      <c s="305">
        <v>4105.4360280316669</v>
      </c>
      <c s="305">
        <v>5686.5725120402212</v>
      </c>
      <c s="305">
        <v>5686.5725120402212</v>
      </c>
      <c s="305">
        <v>5686.5725120402212</v>
      </c>
    </row>
    <row r="91" spans="1:152" s="256" customFormat="1" ht="15">
      <c r="A91" s="350" t="s">
        <v>497</v>
      </c>
      <c s="309">
        <v>3615.8485879788459</v>
      </c>
      <c s="309">
        <v>-130.73341588401018</v>
      </c>
      <c s="309">
        <v>-287.07670810982751</v>
      </c>
      <c s="309">
        <v>-347.08656257860258</v>
      </c>
      <c s="309">
        <v>1134.751231664229</v>
      </c>
      <c s="309">
        <v>330.96859669169231</v>
      </c>
      <c s="309">
        <v>81.030806675694222</v>
      </c>
      <c s="309">
        <v>8.9671583834648629</v>
      </c>
      <c s="309">
        <v>614.9548327828561</v>
      </c>
      <c s="309">
        <v>-81.686642690254303</v>
      </c>
      <c s="309">
        <v>825.75659199996426</v>
      </c>
      <c s="309">
        <v>650.32979097389079</v>
      </c>
      <c s="309">
        <v>2281.0752400600891</v>
      </c>
      <c s="309">
        <v>339.36996996654693</v>
      </c>
      <c s="309">
        <v>407.5706556718817</v>
      </c>
      <c s="309">
        <v>70.675519099254473</v>
      </c>
      <c s="309">
        <v>-268.87373569418639</v>
      </c>
      <c s="309">
        <v>85.012751651653943</v>
      </c>
      <c s="309">
        <v>1169.7462823974372</v>
      </c>
      <c s="309">
        <v>116.79008871811082</v>
      </c>
      <c s="309">
        <v>278.39378116495413</v>
      </c>
      <c s="309">
        <v>1019.1178308639817</v>
      </c>
      <c s="309">
        <v>719.44753982480245</v>
      </c>
      <c s="309">
        <v>1039.5263993221981</v>
      </c>
      <c s="309">
        <v>3681.5108556922173</v>
      </c>
      <c s="309">
        <v>-169.76183117208654</v>
      </c>
      <c s="309">
        <v>1350.4456271975391</v>
      </c>
      <c s="309">
        <v>1226.2160508616971</v>
      </c>
      <c s="309">
        <v>593.95267969458109</v>
      </c>
      <c s="309">
        <v>523.85961468955747</v>
      </c>
      <c s="309">
        <v>1775.0575216088303</v>
      </c>
      <c s="309">
        <v>795.01620777356084</v>
      </c>
      <c s="309">
        <v>844.72827728872846</v>
      </c>
      <c s="309">
        <v>1083.2471906375176</v>
      </c>
      <c s="309">
        <v>997.09434868757887</v>
      </c>
      <c s="309">
        <v>1104.164870008429</v>
      </c>
      <c s="309">
        <v>4909.2505719423443</v>
      </c>
      <c s="309">
        <v>63.068767781276804</v>
      </c>
      <c s="309">
        <v>2063.5882899571534</v>
      </c>
      <c s="309">
        <v>2370.0617823388361</v>
      </c>
      <c s="309">
        <v>524.19684462985754</v>
      </c>
      <c s="309">
        <v>737.94838623972942</v>
      </c>
      <c s="309">
        <v>1851.905985646081</v>
      </c>
      <c s="309">
        <v>677.26136413631798</v>
      </c>
      <c s="309">
        <v>1089.3503701845798</v>
      </c>
      <c s="309">
        <v>1757.3616049680941</v>
      </c>
      <c s="309">
        <v>868.33991120939811</v>
      </c>
      <c s="309">
        <v>901.24690323617006</v>
      </c>
      <c s="309">
        <v>4376.847881649589</v>
      </c>
      <c s="309">
        <v>1812.3506463229655</v>
      </c>
      <c s="309">
        <v>1945.9567322965586</v>
      </c>
      <c s="309">
        <v>1296.6132118429998</v>
      </c>
      <c s="309">
        <v>2265.149622319957</v>
      </c>
      <c s="309">
        <v>2181.9576784744472</v>
      </c>
      <c s="309">
        <v>1648.6995095701909</v>
      </c>
      <c s="309">
        <v>2321.2085399498419</v>
      </c>
      <c s="309">
        <v>1929.4496714082738</v>
      </c>
      <c s="309">
        <v>3130.3209823659931</v>
      </c>
      <c s="309">
        <v>2717.3951953987139</v>
      </c>
      <c s="309">
        <v>3224.1578335399877</v>
      </c>
      <c s="309">
        <v>5601.2695785099986</v>
      </c>
      <c s="309">
        <v>1172.6701993553345</v>
      </c>
      <c s="309">
        <v>4469.5316856169393</v>
      </c>
      <c s="309">
        <v>2566.3989899653275</v>
      </c>
      <c s="309">
        <v>1147.094505141031</v>
      </c>
      <c s="309">
        <v>4111.1468597079365</v>
      </c>
      <c s="309">
        <v>399.63758503717668</v>
      </c>
      <c s="309">
        <v>784.27058378834522</v>
      </c>
      <c s="309">
        <v>1685.450738539522</v>
      </c>
      <c s="309">
        <v>1546.7978593886764</v>
      </c>
      <c s="309">
        <v>840.20636434552125</v>
      </c>
      <c s="309">
        <v>1091.3293883251467</v>
      </c>
      <c s="309">
        <v>5462.3029461241103</v>
      </c>
      <c s="309">
        <v>184.74025478030126</v>
      </c>
      <c s="309">
        <v>1205.3024087931626</v>
      </c>
      <c s="309">
        <v>1338.6067344630517</v>
      </c>
      <c s="309">
        <v>539.64152440740622</v>
      </c>
      <c s="309">
        <v>-294.57051221918766</v>
      </c>
      <c s="309">
        <v>1372.34834970061</v>
      </c>
      <c s="309">
        <v>932.86837480980671</v>
      </c>
      <c s="309">
        <v>1102.4372258130093</v>
      </c>
      <c s="309">
        <v>1929.6144626964074</v>
      </c>
      <c s="309">
        <v>672.15145254421077</v>
      </c>
      <c s="309">
        <v>1244.7771460100123</v>
      </c>
      <c s="309">
        <v>2861.5524664551194</v>
      </c>
      <c s="309">
        <v>338.64299560576205</v>
      </c>
      <c s="309">
        <v>1210.8366110620152</v>
      </c>
      <c s="309">
        <v>1098.4067198948958</v>
      </c>
      <c s="309">
        <v>1219.1842589923172</v>
      </c>
      <c s="309">
        <v>71.743432774556936</v>
      </c>
      <c s="309">
        <v>2848.1034852046578</v>
      </c>
      <c s="309">
        <v>894.04450579701438</v>
      </c>
      <c s="309">
        <v>840.13747943111321</v>
      </c>
      <c s="309">
        <v>1853.536823299906</v>
      </c>
      <c s="309">
        <v>984.88096004107251</v>
      </c>
      <c s="309">
        <v>580.13474297750133</v>
      </c>
      <c s="309">
        <v>4436.2386340481517</v>
      </c>
      <c s="309">
        <v>274.99238851074841</v>
      </c>
      <c s="309">
        <v>772.0006491651759</v>
      </c>
      <c s="309">
        <v>1499.9732914610815</v>
      </c>
      <c s="309">
        <v>1875.0220374585565</v>
      </c>
      <c s="309">
        <v>1274.917223281675</v>
      </c>
      <c s="309">
        <v>2532.9310087636368</v>
      </c>
      <c s="309">
        <v>1340.107174743637</v>
      </c>
      <c s="309">
        <v>2597.9696877943361</v>
      </c>
      <c s="309">
        <v>502.72270191212033</v>
      </c>
      <c s="309">
        <v>1395.7312397547726</v>
      </c>
      <c s="309">
        <v>1429.1812952979803</v>
      </c>
      <c s="309">
        <v>3393.0233362847366</v>
      </c>
      <c s="309">
        <v>1062.8538786992356</v>
      </c>
      <c s="309">
        <v>1058.9894655763674</v>
      </c>
      <c s="309">
        <v>1342.7002357685942</v>
      </c>
      <c s="309">
        <v>655.34575936986289</v>
      </c>
      <c s="305">
        <v>1599.2322544855967</v>
      </c>
      <c s="305">
        <v>932.12496557561303</v>
      </c>
      <c s="305">
        <v>1278.4242442293678</v>
      </c>
      <c s="305">
        <v>474.65582525369018</v>
      </c>
      <c s="305">
        <v>-239.4114090653824</v>
      </c>
      <c s="305">
        <v>1331.2503985004066</v>
      </c>
      <c s="305">
        <v>1082.3560267612793</v>
      </c>
      <c s="304">
        <v>2777.7368457596094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s="303"/>
      <c s="305"/>
      <c s="305"/>
      <c s="308"/>
      <c s="308"/>
      <c s="308"/>
      <c s="349" t="s">
        <v>497</v>
      </c>
      <c s="305">
        <f t="shared" si="108" ref="EN91:EV91">EN92+EN116+EN132</f>
        <v>12502.464300391757</v>
      </c>
      <c s="305">
        <f t="shared" si="108"/>
        <v>13755.239115731736</v>
      </c>
      <c s="305">
        <f t="shared" si="108"/>
        <v>6913.2371642025264</v>
      </c>
      <c s="305">
        <f t="shared" si="108"/>
        <v>5679.1006106517998</v>
      </c>
      <c s="305">
        <f t="shared" si="108"/>
        <v>4249.1151089729883</v>
      </c>
      <c s="305">
        <f t="shared" si="108"/>
        <v>4082.6110560120069</v>
      </c>
      <c s="305">
        <f t="shared" si="108"/>
        <v>5473.6430859504644</v>
      </c>
      <c s="305">
        <f t="shared" si="108"/>
        <v>6184.4489313667837</v>
      </c>
      <c s="305">
        <f t="shared" si="108"/>
        <v>5687.2577652658856</v>
      </c>
    </row>
    <row r="92" spans="1:152" s="256" customFormat="1" ht="15">
      <c r="A92" s="348" t="s">
        <v>496</v>
      </c>
      <c s="311">
        <v>250.60780513999998</v>
      </c>
      <c s="311">
        <v>95.770335349999996</v>
      </c>
      <c s="311">
        <v>135.07112132399999</v>
      </c>
      <c s="311">
        <v>160.02768705900002</v>
      </c>
      <c s="311">
        <v>24.678566020000002</v>
      </c>
      <c s="311">
        <v>94.731773423999982</v>
      </c>
      <c s="311">
        <v>17.381737090000001</v>
      </c>
      <c s="311">
        <v>104.67563834000001</v>
      </c>
      <c s="311">
        <v>85.630817609999994</v>
      </c>
      <c s="311">
        <v>678.01139788</v>
      </c>
      <c s="311">
        <v>139.94839561999999</v>
      </c>
      <c s="311">
        <v>147.23287940999998</v>
      </c>
      <c s="311">
        <v>242.95186671499999</v>
      </c>
      <c s="311">
        <v>86.690505540000004</v>
      </c>
      <c s="311">
        <v>1498.6761437299999</v>
      </c>
      <c s="311">
        <v>99.435340289999999</v>
      </c>
      <c s="311">
        <v>169.256380815</v>
      </c>
      <c s="311">
        <v>122.00944995100001</v>
      </c>
      <c s="311">
        <v>229.97054772400003</v>
      </c>
      <c s="311">
        <v>112.12013992</v>
      </c>
      <c s="311">
        <v>1217.9823755499999</v>
      </c>
      <c s="311">
        <v>137.72860876999999</v>
      </c>
      <c s="311">
        <v>152.32306108</v>
      </c>
      <c s="311">
        <v>351.07553214000001</v>
      </c>
      <c s="311">
        <v>995.65904151300003</v>
      </c>
      <c s="311">
        <v>87.306182870000001</v>
      </c>
      <c s="311">
        <v>179.11742658900002</v>
      </c>
      <c s="311">
        <v>54.122756495000004</v>
      </c>
      <c s="311">
        <v>129.34707700600001</v>
      </c>
      <c s="311">
        <v>471.68446797000001</v>
      </c>
      <c s="311">
        <v>2488.429687496</v>
      </c>
      <c s="311">
        <v>126.261363499</v>
      </c>
      <c s="311">
        <v>962.94700609200004</v>
      </c>
      <c s="311">
        <v>1826.5109799100001</v>
      </c>
      <c s="311">
        <v>120.80707672599999</v>
      </c>
      <c s="311">
        <v>201.59715362</v>
      </c>
      <c s="311">
        <v>1363.4850653499998</v>
      </c>
      <c s="311">
        <v>115.65430674</v>
      </c>
      <c s="311">
        <v>892.16898763000006</v>
      </c>
      <c s="311">
        <v>795.16606606999994</v>
      </c>
      <c s="311">
        <v>260.81650514</v>
      </c>
      <c s="311">
        <v>1214.68541095</v>
      </c>
      <c s="311">
        <v>1199.99139296</v>
      </c>
      <c s="311">
        <v>354.87394800999999</v>
      </c>
      <c s="311">
        <v>36.822740869999997</v>
      </c>
      <c s="311">
        <v>181.34543425000001</v>
      </c>
      <c s="311">
        <v>69.611190359999995</v>
      </c>
      <c s="311">
        <v>313.81473266</v>
      </c>
      <c s="311">
        <v>1077.0900680299999</v>
      </c>
      <c s="311">
        <v>178.57369375000002</v>
      </c>
      <c s="311">
        <v>918.50235901999997</v>
      </c>
      <c s="311">
        <v>107.82504283999999</v>
      </c>
      <c s="311">
        <v>245.26763076</v>
      </c>
      <c s="311">
        <v>103.20848966</v>
      </c>
      <c s="311">
        <v>2066.9845131699999</v>
      </c>
      <c s="311">
        <v>1099.7920213099999</v>
      </c>
      <c s="311">
        <v>60.014034254999999</v>
      </c>
      <c s="311">
        <v>1252.1745055260001</v>
      </c>
      <c s="311">
        <v>435.36876677999999</v>
      </c>
      <c s="311">
        <v>284.94841774999998</v>
      </c>
      <c s="311">
        <v>2181.5622479799999</v>
      </c>
      <c s="311">
        <v>1119.73740976</v>
      </c>
      <c s="311">
        <v>840.3949157699999</v>
      </c>
      <c s="311">
        <v>160.82771379000002</v>
      </c>
      <c s="311">
        <v>195.46559350000001</v>
      </c>
      <c s="311">
        <v>1064.06732556</v>
      </c>
      <c s="311">
        <v>1483.79878609</v>
      </c>
      <c s="311">
        <v>94.781524669999996</v>
      </c>
      <c s="311">
        <v>109.89108289000001</v>
      </c>
      <c s="311">
        <v>52.620330879999997</v>
      </c>
      <c s="311">
        <v>3277.0219331350004</v>
      </c>
      <c s="311">
        <v>529.17033313999991</v>
      </c>
      <c s="311">
        <v>525.19988825999997</v>
      </c>
      <c s="311">
        <v>3721.10108868</v>
      </c>
      <c s="311">
        <v>168.99659431000001</v>
      </c>
      <c s="311">
        <v>16.296565719</v>
      </c>
      <c s="311">
        <v>61.309704535000002</v>
      </c>
      <c s="311">
        <v>56.056936989999997</v>
      </c>
      <c s="311">
        <v>72.568126820000003</v>
      </c>
      <c s="311">
        <v>681.13851192000004</v>
      </c>
      <c s="311">
        <v>610.60703291000004</v>
      </c>
      <c s="311">
        <v>982.83424666999997</v>
      </c>
      <c s="311">
        <v>543.86677924200001</v>
      </c>
      <c s="311">
        <v>28.98562802</v>
      </c>
      <c s="311">
        <v>956.08359242300003</v>
      </c>
      <c s="311">
        <v>1348.9937051070001</v>
      </c>
      <c s="311">
        <v>52.708982279999994</v>
      </c>
      <c s="311">
        <v>857.01158298999997</v>
      </c>
      <c s="311">
        <v>19.230030470000003</v>
      </c>
      <c s="311">
        <v>752.4733306820001</v>
      </c>
      <c s="311">
        <v>1635.40075819</v>
      </c>
      <c s="311">
        <v>506.63145764000001</v>
      </c>
      <c s="311">
        <v>22.425067469999998</v>
      </c>
      <c s="311">
        <v>2143.6199371500002</v>
      </c>
      <c s="311">
        <v>179.755528513</v>
      </c>
      <c s="311">
        <v>171.03598900999998</v>
      </c>
      <c s="311">
        <v>951.20864551099999</v>
      </c>
      <c s="311">
        <v>559.18858477000003</v>
      </c>
      <c s="311">
        <v>13.581999999999999</v>
      </c>
      <c s="311">
        <v>199.24190947999998</v>
      </c>
      <c s="311">
        <v>239.46798665000009</v>
      </c>
      <c s="311">
        <v>1445.3619015209999</v>
      </c>
      <c s="311">
        <v>577.62309075999997</v>
      </c>
      <c s="311">
        <v>470.67419163</v>
      </c>
      <c s="311">
        <v>1155.2386018100001</v>
      </c>
      <c s="311">
        <v>5.7508796900000005</v>
      </c>
      <c s="311">
        <v>2022.2425504899998</v>
      </c>
      <c s="311">
        <v>105.15620497</v>
      </c>
      <c s="311">
        <v>3193.3647376000004</v>
      </c>
      <c s="311">
        <v>0</v>
      </c>
      <c s="311">
        <v>242.94186013000001</v>
      </c>
      <c s="311">
        <v>272.03584499999999</v>
      </c>
      <c s="311">
        <v>209.84861017000003</v>
      </c>
      <c s="308">
        <v>74.472355019999995</v>
      </c>
      <c s="308">
        <v>41.435408469999999</v>
      </c>
      <c s="308">
        <v>78.727919449999987</v>
      </c>
      <c s="308">
        <v>79.997134239999994</v>
      </c>
      <c s="308">
        <v>144.59387298999999</v>
      </c>
      <c s="308">
        <v>1287.9694119000003</v>
      </c>
      <c s="308">
        <v>42.645874038000002</v>
      </c>
      <c s="307">
        <v>1194.025587866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7" t="s">
        <v>496</v>
      </c>
      <c s="305">
        <f t="shared" si="109" ref="EN92:EV92">SUM(EN93,EN101,EN102,EN104,EN107,EN108,EN109,EN112)</f>
        <v>8640.4950150130007</v>
      </c>
      <c s="305">
        <f t="shared" si="109"/>
        <v>9180.257023741</v>
      </c>
      <c s="305">
        <f t="shared" si="109"/>
        <v>4251.4188632900004</v>
      </c>
      <c s="305">
        <f t="shared" si="109"/>
        <v>5689.96</v>
      </c>
      <c s="305">
        <f t="shared" si="109"/>
        <v>3250.96</v>
      </c>
      <c s="305">
        <f t="shared" si="109"/>
        <v>3841</v>
      </c>
      <c s="305">
        <f t="shared" si="109"/>
        <v>3341</v>
      </c>
      <c s="305">
        <f t="shared" si="109"/>
        <v>3341</v>
      </c>
      <c s="305">
        <f t="shared" si="109"/>
        <v>3341</v>
      </c>
    </row>
    <row r="93" spans="1:152" s="256" customFormat="1" ht="15">
      <c r="A93" s="340" t="s">
        <v>495</v>
      </c>
      <c s="311">
        <v>212.14909815999997</v>
      </c>
      <c s="311">
        <v>0.62833534999999996</v>
      </c>
      <c s="311">
        <v>1.4968759999999999</v>
      </c>
      <c s="311">
        <v>44.803767120000003</v>
      </c>
      <c s="311">
        <v>6.694228830000001</v>
      </c>
      <c s="311">
        <v>30.590277329999999</v>
      </c>
      <c s="311">
        <v>17.0979536</v>
      </c>
      <c s="311">
        <v>61.319804449999999</v>
      </c>
      <c s="311">
        <v>51.469469779999997</v>
      </c>
      <c s="311">
        <v>659.55483265999999</v>
      </c>
      <c s="311">
        <v>51.018620649999995</v>
      </c>
      <c s="311">
        <v>113.59622430999997</v>
      </c>
      <c s="311">
        <v>126.120467695</v>
      </c>
      <c s="311">
        <v>15.200893370000001</v>
      </c>
      <c s="311">
        <v>8.48777516</v>
      </c>
      <c s="311">
        <v>60.66443168</v>
      </c>
      <c s="311">
        <v>59.846803649999998</v>
      </c>
      <c s="311">
        <v>14.834462740000001</v>
      </c>
      <c s="311">
        <v>114.44532502000001</v>
      </c>
      <c s="311">
        <v>-0.40757406999999996</v>
      </c>
      <c s="311">
        <v>10.500375549999999</v>
      </c>
      <c s="311">
        <v>27.728629960000003</v>
      </c>
      <c s="311">
        <v>25.411289149999995</v>
      </c>
      <c s="311">
        <v>145.91753839000003</v>
      </c>
      <c s="311">
        <v>243.21681839000001</v>
      </c>
      <c s="311">
        <v>0.30618287</v>
      </c>
      <c s="311">
        <v>4.6106983699999997</v>
      </c>
      <c s="311">
        <v>28.555080920000002</v>
      </c>
      <c s="311">
        <v>74.30536687</v>
      </c>
      <c s="311">
        <v>-4.6205053100000004</v>
      </c>
      <c s="311">
        <v>50.720504490000003</v>
      </c>
      <c s="311">
        <v>75.548701860000008</v>
      </c>
      <c s="311">
        <v>167.21571839000003</v>
      </c>
      <c s="311">
        <v>736.65199858999995</v>
      </c>
      <c s="311">
        <v>9.4074476300000001</v>
      </c>
      <c s="311">
        <v>38.991704050000003</v>
      </c>
      <c s="311">
        <v>312.90534207999997</v>
      </c>
      <c s="311">
        <v>6.2171943000000001</v>
      </c>
      <c s="311">
        <v>804.94582783999999</v>
      </c>
      <c s="311">
        <v>1.365</v>
      </c>
      <c s="311">
        <v>51.299999999999997</v>
      </c>
      <c s="311">
        <v>6.9482637199999999</v>
      </c>
      <c s="311">
        <v>83.410437729999998</v>
      </c>
      <c s="311">
        <v>311.89735645000002</v>
      </c>
      <c s="311">
        <v>5.4878832900000001</v>
      </c>
      <c s="311">
        <v>116.48043333000001</v>
      </c>
      <c s="311">
        <v>65.16903868</v>
      </c>
      <c s="311">
        <v>129.10744773000002</v>
      </c>
      <c s="311">
        <v>348.55402187999999</v>
      </c>
      <c s="311">
        <v>150.64907199999999</v>
      </c>
      <c s="311">
        <v>14.807373150000002</v>
      </c>
      <c s="311">
        <v>30</v>
      </c>
      <c s="311">
        <v>202.38580202</v>
      </c>
      <c s="311">
        <v>23.25341456</v>
      </c>
      <c s="311">
        <v>15.62184345</v>
      </c>
      <c s="311">
        <v>72.46526215999998</v>
      </c>
      <c s="311">
        <v>27.427588799999999</v>
      </c>
      <c s="311">
        <v>114.03151216000001</v>
      </c>
      <c s="311">
        <v>44.523136489999999</v>
      </c>
      <c s="311">
        <v>96.663152999999994</v>
      </c>
      <c s="311">
        <v>299.97205127000001</v>
      </c>
      <c s="311">
        <v>6.6348232199999995</v>
      </c>
      <c s="311">
        <v>71.426471410000005</v>
      </c>
      <c s="311">
        <v>87.393854340000004</v>
      </c>
      <c s="311">
        <v>86.755455380000001</v>
      </c>
      <c s="311">
        <v>50.882234969999999</v>
      </c>
      <c s="311">
        <v>58.672638390000003</v>
      </c>
      <c s="311">
        <v>71.161632429999997</v>
      </c>
      <c s="311">
        <v>99.401531700000007</v>
      </c>
      <c s="311">
        <v>41.152257239999997</v>
      </c>
      <c s="311">
        <v>252.43583319500001</v>
      </c>
      <c s="311">
        <v>128.22266368999999</v>
      </c>
      <c s="311">
        <v>150.06717116999997</v>
      </c>
      <c s="311">
        <v>13.067433709999998</v>
      </c>
      <c s="311">
        <v>42.450947620000001</v>
      </c>
      <c s="311">
        <v>10.62312339</v>
      </c>
      <c s="311">
        <v>61.11439876</v>
      </c>
      <c s="311">
        <v>0.52694288</v>
      </c>
      <c s="311">
        <v>23.316126819999997</v>
      </c>
      <c s="311">
        <v>397.28493854999999</v>
      </c>
      <c s="311">
        <v>15.999149690000001</v>
      </c>
      <c s="311">
        <v>574.85110996000003</v>
      </c>
      <c s="311">
        <v>32.230502180000002</v>
      </c>
      <c s="311">
        <v>25.44783176</v>
      </c>
      <c s="311">
        <v>447.31370122999999</v>
      </c>
      <c s="311">
        <v>88.818778600000002</v>
      </c>
      <c s="311">
        <v>23.704373299999997</v>
      </c>
      <c s="311">
        <v>657.01158298999997</v>
      </c>
      <c s="311">
        <v>4.0068172999999998</v>
      </c>
      <c s="311">
        <v>710.67338241000004</v>
      </c>
      <c s="311">
        <v>503.20804160999995</v>
      </c>
      <c s="311">
        <v>276.76373516000001</v>
      </c>
      <c s="311">
        <v>14.943067469999999</v>
      </c>
      <c s="311">
        <v>77.619937149999998</v>
      </c>
      <c s="311">
        <v>106.59905265999998</v>
      </c>
      <c s="311">
        <v>140.25919909999999</v>
      </c>
      <c s="311">
        <v>705.9557315909999</v>
      </c>
      <c s="311">
        <v>56.245640359999996</v>
      </c>
      <c s="311">
        <v>6.0999999999999996</v>
      </c>
      <c s="311">
        <v>1.0526377</v>
      </c>
      <c s="311">
        <v>129.67734214999999</v>
      </c>
      <c s="311">
        <v>1444.32803289</v>
      </c>
      <c s="311">
        <v>288.08777544000003</v>
      </c>
      <c s="311">
        <v>228.59322578000001</v>
      </c>
      <c s="311">
        <v>105.84452228000001</v>
      </c>
      <c s="311">
        <v>5.7508796900000005</v>
      </c>
      <c s="311">
        <v>2021.5982850599999</v>
      </c>
      <c s="311">
        <v>99.227709940000011</v>
      </c>
      <c s="311">
        <v>3115.7337837300001</v>
      </c>
      <c s="311">
        <v>0</v>
      </c>
      <c s="311">
        <v>28.61854202</v>
      </c>
      <c s="311">
        <v>206.51946303</v>
      </c>
      <c s="311">
        <v>174.84861017000003</v>
      </c>
      <c s="308">
        <v>58.708595119999998</v>
      </c>
      <c s="308">
        <v>41.435408469999999</v>
      </c>
      <c s="308">
        <v>78.727919449999987</v>
      </c>
      <c s="308">
        <v>65.935531489999988</v>
      </c>
      <c s="308">
        <v>144.59387298999999</v>
      </c>
      <c s="308">
        <v>1287.0065838700002</v>
      </c>
      <c s="308">
        <v>42.167386239999999</v>
      </c>
      <c s="307">
        <v>1129.49973565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495</v>
      </c>
      <c s="305">
        <f t="shared" si="110" ref="EN93:EV93">SUM(EN94:EN100)</f>
        <v>3309.5636993409998</v>
      </c>
      <c s="305">
        <f t="shared" si="110"/>
        <v>7502.2398350200001</v>
      </c>
      <c s="305">
        <f t="shared" si="110"/>
        <v>3256.64886329</v>
      </c>
      <c s="305">
        <f t="shared" si="110"/>
        <v>4673.96</v>
      </c>
      <c s="305">
        <f t="shared" si="110"/>
        <v>1750.96</v>
      </c>
      <c s="305">
        <f t="shared" si="110"/>
        <v>1841</v>
      </c>
      <c s="305">
        <f t="shared" si="110"/>
        <v>1341</v>
      </c>
      <c s="305">
        <f t="shared" si="110"/>
        <v>1341</v>
      </c>
      <c s="305">
        <f t="shared" si="110"/>
        <v>1341</v>
      </c>
    </row>
    <row r="94" spans="1:152" s="256" customFormat="1" ht="15">
      <c r="A94" s="344" t="s">
        <v>32</v>
      </c>
      <c s="311">
        <v>1.23482878</v>
      </c>
      <c s="311">
        <v>0.62833534999999996</v>
      </c>
      <c s="311">
        <v>0</v>
      </c>
      <c s="311">
        <v>0.29839960999999998</v>
      </c>
      <c s="311">
        <v>0</v>
      </c>
      <c s="311">
        <v>0.49597605</v>
      </c>
      <c s="311">
        <v>0</v>
      </c>
      <c s="311">
        <v>0.47166692999999998</v>
      </c>
      <c s="311">
        <v>0</v>
      </c>
      <c s="311">
        <v>0</v>
      </c>
      <c s="311">
        <v>0</v>
      </c>
      <c s="311">
        <v>0</v>
      </c>
      <c s="311">
        <v>0.65614665000000005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0.90212471999999999</v>
      </c>
      <c s="311">
        <v>0</v>
      </c>
      <c s="311">
        <v>0</v>
      </c>
      <c s="311">
        <v>0.57618636000000001</v>
      </c>
      <c s="311">
        <v>0.63273206999999987</v>
      </c>
      <c s="311">
        <v>0</v>
      </c>
      <c s="311">
        <v>0</v>
      </c>
      <c s="311">
        <v>1.3363532299999998</v>
      </c>
      <c s="311">
        <v>0</v>
      </c>
      <c s="311">
        <v>0</v>
      </c>
      <c s="311">
        <v>0.50366173999999997</v>
      </c>
      <c s="311">
        <v>0.39191871999999994</v>
      </c>
      <c s="311">
        <v>0.12778276999999999</v>
      </c>
      <c s="311">
        <v>0</v>
      </c>
      <c s="311">
        <v>0</v>
      </c>
      <c s="311">
        <v>5</v>
      </c>
      <c s="311">
        <v>0.0049382699999999998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113.875561</v>
      </c>
      <c s="311">
        <v>1</v>
      </c>
      <c s="311">
        <v>0</v>
      </c>
      <c s="311">
        <v>0</v>
      </c>
      <c s="311">
        <v>0</v>
      </c>
      <c s="311">
        <v>0</v>
      </c>
      <c s="311">
        <v>0</v>
      </c>
      <c s="311">
        <v>4.79786</v>
      </c>
      <c s="311">
        <v>1.6528239300000001</v>
      </c>
      <c s="311">
        <v>0.029000000000000001</v>
      </c>
      <c s="311">
        <v>10.076212</v>
      </c>
      <c s="311">
        <v>0</v>
      </c>
      <c s="311">
        <v>0</v>
      </c>
      <c s="311">
        <v>1.4743101000000001</v>
      </c>
      <c s="311">
        <v>6.6348232199999995</v>
      </c>
      <c s="311">
        <v>0</v>
      </c>
      <c s="311">
        <v>1.9360596000000001</v>
      </c>
      <c s="311">
        <v>18.476385030000003</v>
      </c>
      <c s="311">
        <v>0.568407</v>
      </c>
      <c s="311">
        <v>52.025382030000003</v>
      </c>
      <c s="311">
        <v>1.1616324299999998</v>
      </c>
      <c s="311">
        <v>3.7763673099999999</v>
      </c>
      <c s="311">
        <v>0</v>
      </c>
      <c s="311">
        <v>64.314047680000002</v>
      </c>
      <c s="311">
        <v>0.96859560999999994</v>
      </c>
      <c s="311">
        <v>25.451762460000001</v>
      </c>
      <c s="311">
        <v>2.4307968300000002</v>
      </c>
      <c s="311">
        <v>0.50637399999999999</v>
      </c>
      <c s="311">
        <v>8.5654760799999998</v>
      </c>
      <c s="311">
        <v>2.2246747600000001</v>
      </c>
      <c s="311">
        <v>0.32644287999999999</v>
      </c>
      <c s="311">
        <v>23.316126819999997</v>
      </c>
      <c s="311">
        <v>17.563715330000001</v>
      </c>
      <c s="311">
        <v>0.60172808</v>
      </c>
      <c s="311">
        <v>1.4547116</v>
      </c>
      <c s="311">
        <v>23.84767854</v>
      </c>
      <c s="311">
        <v>18.821708299999997</v>
      </c>
      <c s="311">
        <v>136.12451535</v>
      </c>
      <c s="311">
        <v>0</v>
      </c>
      <c s="311">
        <v>20.602501349999997</v>
      </c>
      <c s="311">
        <v>0.55463192000000006</v>
      </c>
      <c s="311">
        <v>1.8118183600000002</v>
      </c>
      <c s="311">
        <v>8.6845571600000007</v>
      </c>
      <c s="311">
        <v>501.12427422999997</v>
      </c>
      <c s="311">
        <v>0.070999999999999994</v>
      </c>
      <c s="311">
        <v>6.71335937</v>
      </c>
      <c s="311">
        <v>27.2953318</v>
      </c>
      <c s="311">
        <v>83.305333989999994</v>
      </c>
      <c s="311">
        <v>0.93796391000000001</v>
      </c>
      <c s="311">
        <v>2.2236789899999998</v>
      </c>
      <c s="311">
        <v>2.6673434900000004</v>
      </c>
      <c s="311">
        <v>6.0999999999999996</v>
      </c>
      <c s="311">
        <v>1.0026377</v>
      </c>
      <c s="311">
        <v>78.35868773</v>
      </c>
      <c s="311">
        <v>501.13135499000003</v>
      </c>
      <c s="311">
        <v>2.1873531800000001</v>
      </c>
      <c s="311">
        <v>11.41252493</v>
      </c>
      <c s="311">
        <v>95.844522280000007</v>
      </c>
      <c s="311">
        <v>2.9766151600000001</v>
      </c>
      <c s="311">
        <v>17.405536380000001</v>
      </c>
      <c s="311">
        <v>0.29999999999999999</v>
      </c>
      <c s="311">
        <v>522.66555996</v>
      </c>
      <c s="311">
        <v>0</v>
      </c>
      <c s="311">
        <v>0.18098848000000001</v>
      </c>
      <c s="311">
        <v>3.3318232499999993</v>
      </c>
      <c s="311">
        <v>22.747087479999998</v>
      </c>
      <c s="308">
        <v>51.03041649</v>
      </c>
      <c s="308">
        <v>27.837373080000003</v>
      </c>
      <c s="308">
        <v>81.52524523999999</v>
      </c>
      <c s="308">
        <v>29.394984570000002</v>
      </c>
      <c s="308">
        <v>43.175716080000001</v>
      </c>
      <c s="308">
        <v>0</v>
      </c>
      <c s="308">
        <v>6.5288350700000004</v>
      </c>
      <c s="307">
        <v>50.83404221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32</v>
      </c>
      <c s="308">
        <v>653.32445108000013</v>
      </c>
      <c s="308">
        <v>1242.0521358000001</v>
      </c>
      <c s="308">
        <v>317.80933878999997</v>
      </c>
      <c s="308">
        <v>973.96000000000004</v>
      </c>
      <c s="308">
        <v>250.96000000000001</v>
      </c>
      <c s="308">
        <v>341</v>
      </c>
      <c s="308">
        <v>341</v>
      </c>
      <c s="308">
        <v>341</v>
      </c>
      <c s="308">
        <v>341</v>
      </c>
    </row>
    <row r="95" spans="1:152" s="256" customFormat="1" ht="15">
      <c r="A95" s="344" t="s">
        <v>33</v>
      </c>
      <c s="311">
        <v>195.83374691999998</v>
      </c>
      <c s="311">
        <v>0</v>
      </c>
      <c s="311">
        <v>1.4968759999999999</v>
      </c>
      <c s="311">
        <v>29.28030321</v>
      </c>
      <c s="311">
        <v>-0.024770660000000021</v>
      </c>
      <c s="311">
        <v>30.09430128</v>
      </c>
      <c s="311">
        <v>16.31206852</v>
      </c>
      <c s="311">
        <v>42.765989040000001</v>
      </c>
      <c s="311">
        <v>37.226259419999998</v>
      </c>
      <c s="311">
        <v>51.122558869999999</v>
      </c>
      <c s="311">
        <v>23.384672289999997</v>
      </c>
      <c s="311">
        <v>76.024274659999975</v>
      </c>
      <c s="311">
        <v>16.71979202</v>
      </c>
      <c s="311">
        <v>3.2153747599999996</v>
      </c>
      <c s="311">
        <v>8</v>
      </c>
      <c s="311">
        <v>39.830985699999999</v>
      </c>
      <c s="311">
        <v>30</v>
      </c>
      <c s="311">
        <v>-0.30279467999999998</v>
      </c>
      <c s="311">
        <v>70.629490610000005</v>
      </c>
      <c s="311">
        <v>-0.65966243999999996</v>
      </c>
      <c s="311">
        <v>0.38666591</v>
      </c>
      <c s="311">
        <v>25</v>
      </c>
      <c s="311">
        <v>18.312890479999997</v>
      </c>
      <c s="311">
        <v>7</v>
      </c>
      <c s="311">
        <v>165.28874760000002</v>
      </c>
      <c s="311">
        <v>0.14811473999999999</v>
      </c>
      <c s="311">
        <v>1.8943629399999999</v>
      </c>
      <c s="311">
        <v>26.91638403</v>
      </c>
      <c s="311">
        <v>59.792914000000003</v>
      </c>
      <c s="311">
        <v>-0.011300000000000001</v>
      </c>
      <c s="311">
        <v>1.4327122699999999</v>
      </c>
      <c s="311">
        <v>74.116535850000005</v>
      </c>
      <c s="311">
        <v>157.06126904000001</v>
      </c>
      <c s="311">
        <v>99</v>
      </c>
      <c s="311">
        <v>5.5</v>
      </c>
      <c s="311">
        <v>15.310386000000001</v>
      </c>
      <c s="311">
        <v>63.924976179999994</v>
      </c>
      <c s="311">
        <v>0</v>
      </c>
      <c s="311">
        <v>800</v>
      </c>
      <c s="311">
        <v>1.365</v>
      </c>
      <c s="311">
        <v>26.300000000000001</v>
      </c>
      <c s="311">
        <v>0.20000000000000001</v>
      </c>
      <c s="311">
        <v>70.410437729999998</v>
      </c>
      <c s="311">
        <v>103.1617518</v>
      </c>
      <c s="311">
        <v>1.0349999999999999</v>
      </c>
      <c s="311">
        <v>34.325928700000006</v>
      </c>
      <c s="311">
        <v>65.16903868</v>
      </c>
      <c s="311">
        <v>0</v>
      </c>
      <c s="311">
        <v>216.40501205000001</v>
      </c>
      <c s="311">
        <v>0.51200000000000001</v>
      </c>
      <c s="311">
        <v>0</v>
      </c>
      <c s="311">
        <v>0</v>
      </c>
      <c s="311">
        <v>162.38580202</v>
      </c>
      <c s="311">
        <v>4.7399190400000002</v>
      </c>
      <c s="311">
        <v>0.32398345000000001</v>
      </c>
      <c s="311">
        <v>45.679845829999998</v>
      </c>
      <c s="311">
        <v>0.45000000000000001</v>
      </c>
      <c s="311">
        <v>23.600000000000001</v>
      </c>
      <c s="311">
        <v>7</v>
      </c>
      <c s="311">
        <v>96.663152999999994</v>
      </c>
      <c s="311">
        <v>262.66272909999998</v>
      </c>
      <c s="311">
        <v>0</v>
      </c>
      <c s="311">
        <v>26.426471409999998</v>
      </c>
      <c s="311">
        <v>20.457794740000001</v>
      </c>
      <c s="311">
        <v>9.132321880000001</v>
      </c>
      <c s="311">
        <v>-0.68617203000000004</v>
      </c>
      <c s="311">
        <v>-0.25812853000000002</v>
      </c>
      <c s="311">
        <v>0</v>
      </c>
      <c s="311">
        <v>95.125164390000009</v>
      </c>
      <c s="311">
        <v>18.467959999999998</v>
      </c>
      <c s="311">
        <v>164.89037501500002</v>
      </c>
      <c s="311">
        <v>73.460226380000009</v>
      </c>
      <c s="311">
        <v>95.752137109999993</v>
      </c>
      <c s="311">
        <v>-19.5</v>
      </c>
      <c s="311">
        <v>4.9405637400000009</v>
      </c>
      <c s="311">
        <v>1.30019</v>
      </c>
      <c s="311">
        <v>0</v>
      </c>
      <c s="311">
        <v>0</v>
      </c>
      <c s="311">
        <v>0</v>
      </c>
      <c s="311">
        <v>10.092966300000001</v>
      </c>
      <c s="311">
        <v>9</v>
      </c>
      <c s="311">
        <v>391.05335836</v>
      </c>
      <c s="311">
        <v>7.8106448300000002</v>
      </c>
      <c s="311">
        <v>2.4366720900000001</v>
      </c>
      <c s="311">
        <v>89.389185879999985</v>
      </c>
      <c s="311">
        <v>0</v>
      </c>
      <c s="311">
        <v>0.92132331999999995</v>
      </c>
      <c s="311">
        <v>-0.22532435000000001</v>
      </c>
      <c s="311">
        <v>0.19499894000000001</v>
      </c>
      <c s="311">
        <v>551.98882524999999</v>
      </c>
      <c s="311">
        <v>0</v>
      </c>
      <c s="311">
        <v>16.217257669999999</v>
      </c>
      <c s="311">
        <v>4.2831574899999998</v>
      </c>
      <c s="311">
        <v>48.286811</v>
      </c>
      <c s="311">
        <v>22.293718669999997</v>
      </c>
      <c s="311">
        <v>58.321235189999989</v>
      </c>
      <c s="311">
        <v>30.290038459999995</v>
      </c>
      <c s="311">
        <v>0.017121200000000003</v>
      </c>
      <c s="311">
        <v>0</v>
      </c>
      <c s="311">
        <v>0.050000000000000003</v>
      </c>
      <c s="311">
        <v>25.27033286</v>
      </c>
      <c s="311">
        <v>0.069089149999999988</v>
      </c>
      <c s="311">
        <v>283.80000000000001</v>
      </c>
      <c s="311">
        <v>83.857029659999995</v>
      </c>
      <c s="311">
        <v>0</v>
      </c>
      <c s="311">
        <v>0</v>
      </c>
      <c s="311">
        <v>5.4169999999999998</v>
      </c>
      <c s="311">
        <v>42.627428130000006</v>
      </c>
      <c s="311">
        <v>268.02467380000002</v>
      </c>
      <c s="311">
        <v>0</v>
      </c>
      <c s="311">
        <v>28.43755354</v>
      </c>
      <c s="311">
        <v>200.68057041</v>
      </c>
      <c s="311">
        <v>152.10152269000002</v>
      </c>
      <c s="308">
        <v>7.6781786300000006</v>
      </c>
      <c s="308">
        <v>3.7980353899999999</v>
      </c>
      <c s="308">
        <v>-2.7973257900000008</v>
      </c>
      <c s="308">
        <v>36.54054691999999</v>
      </c>
      <c s="308">
        <v>1.4181569100000002</v>
      </c>
      <c s="308">
        <v>177.00020980000002</v>
      </c>
      <c s="308">
        <v>25.838551169999999</v>
      </c>
      <c s="307">
        <v>717.66569344000004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33</v>
      </c>
      <c s="308">
        <v>732.57204163999995</v>
      </c>
      <c s="308">
        <v>709.13267480000002</v>
      </c>
      <c s="308">
        <v>1348.36169311</v>
      </c>
      <c s="308">
        <v>500</v>
      </c>
      <c s="308">
        <v>400</v>
      </c>
      <c s="308">
        <v>400</v>
      </c>
      <c s="308">
        <v>400</v>
      </c>
      <c s="308">
        <v>400</v>
      </c>
      <c s="308">
        <v>400</v>
      </c>
    </row>
    <row r="96" spans="1:152" s="256" customFormat="1" ht="15">
      <c r="A96" s="344" t="s">
        <v>34</v>
      </c>
      <c s="311">
        <v>14.577373</v>
      </c>
      <c s="311">
        <v>0</v>
      </c>
      <c s="311">
        <v>0</v>
      </c>
      <c s="311">
        <v>15.2250643</v>
      </c>
      <c s="311">
        <v>5.5189994900000006</v>
      </c>
      <c s="311">
        <v>0</v>
      </c>
      <c s="311">
        <v>0</v>
      </c>
      <c s="311">
        <v>18.082148480000001</v>
      </c>
      <c s="311">
        <v>14.243210359999999</v>
      </c>
      <c s="311">
        <v>92.984785770000002</v>
      </c>
      <c s="311">
        <v>27.633948359999998</v>
      </c>
      <c s="311">
        <v>37.571949650000001</v>
      </c>
      <c s="311">
        <v>105.90070959000001</v>
      </c>
      <c s="311">
        <v>11.985518610000002</v>
      </c>
      <c s="311">
        <v>0.48777516000000004</v>
      </c>
      <c s="311">
        <v>20.83344598</v>
      </c>
      <c s="311">
        <v>27.966326240000001</v>
      </c>
      <c s="311">
        <v>14.910877510000001</v>
      </c>
      <c s="311">
        <v>42.999164300000004</v>
      </c>
      <c s="311">
        <v>0</v>
      </c>
      <c s="311">
        <v>7.7535238900000003</v>
      </c>
      <c s="311">
        <v>2.5738179799999998</v>
      </c>
      <c s="311">
        <v>5.2943489500000007</v>
      </c>
      <c s="311">
        <v>138.20500398000001</v>
      </c>
      <c s="311">
        <v>77.295338720000004</v>
      </c>
      <c s="311">
        <v>0</v>
      </c>
      <c s="311">
        <v>0.37175223000000002</v>
      </c>
      <c s="311">
        <v>0</v>
      </c>
      <c s="311">
        <v>14.28403919</v>
      </c>
      <c s="311">
        <v>-5.8853597099999995</v>
      </c>
      <c s="311">
        <v>48.784130480000002</v>
      </c>
      <c s="311">
        <v>0</v>
      </c>
      <c s="311">
        <v>9.6819586400000013</v>
      </c>
      <c s="311">
        <v>18.961298899999999</v>
      </c>
      <c s="311">
        <v>3.9074476300000001</v>
      </c>
      <c s="311">
        <v>16.494741309999998</v>
      </c>
      <c s="311">
        <v>248.69060202</v>
      </c>
      <c s="311">
        <v>6.2171943000000001</v>
      </c>
      <c s="311">
        <v>0</v>
      </c>
      <c s="311">
        <v>0</v>
      </c>
      <c s="311">
        <v>25</v>
      </c>
      <c s="311">
        <v>6.7482637199999997</v>
      </c>
      <c s="311">
        <v>13</v>
      </c>
      <c s="311">
        <v>203.38519886999998</v>
      </c>
      <c s="311">
        <v>4.4528832899999999</v>
      </c>
      <c s="311">
        <v>82.154504630000005</v>
      </c>
      <c s="311">
        <v>0</v>
      </c>
      <c s="311">
        <v>14.283541560000002</v>
      </c>
      <c s="311">
        <v>129.75841409</v>
      </c>
      <c s="311">
        <v>150.13707199999999</v>
      </c>
      <c s="311">
        <v>14.807373150000002</v>
      </c>
      <c s="311">
        <v>30</v>
      </c>
      <c s="311">
        <v>40</v>
      </c>
      <c s="311">
        <v>18.513495519999999</v>
      </c>
      <c s="311">
        <v>10.5</v>
      </c>
      <c s="311">
        <v>25</v>
      </c>
      <c s="311">
        <v>25</v>
      </c>
      <c s="311">
        <v>80.355300159999999</v>
      </c>
      <c s="311">
        <v>35.299999999999997</v>
      </c>
      <c s="311">
        <v>0</v>
      </c>
      <c s="311">
        <v>35.248399339999999</v>
      </c>
      <c s="311">
        <v>0</v>
      </c>
      <c s="311">
        <v>45</v>
      </c>
      <c s="311">
        <v>65</v>
      </c>
      <c s="311">
        <v>59.146748469999999</v>
      </c>
      <c s="311">
        <v>51</v>
      </c>
      <c s="311">
        <v>5.8743298900000003</v>
      </c>
      <c s="311">
        <v>70</v>
      </c>
      <c s="311">
        <v>0.5</v>
      </c>
      <c s="311">
        <v>22.21396524</v>
      </c>
      <c s="311">
        <v>22.74698673</v>
      </c>
      <c s="311">
        <v>53.0326491</v>
      </c>
      <c s="311">
        <v>27.685320939999997</v>
      </c>
      <c s="311">
        <v>30</v>
      </c>
      <c s="311">
        <v>36.302545019999997</v>
      </c>
      <c s="311">
        <v>0.75745731000000005</v>
      </c>
      <c s="311">
        <v>58.889724000000001</v>
      </c>
      <c s="311">
        <v>0.20050000000000001</v>
      </c>
      <c s="311">
        <v>0</v>
      </c>
      <c s="311">
        <v>0.82825692000000006</v>
      </c>
      <c s="311">
        <v>6.3974216100000003</v>
      </c>
      <c s="311">
        <v>182.34304</v>
      </c>
      <c s="311">
        <v>0.57217881000000015</v>
      </c>
      <c s="311">
        <v>4.1894513699999996</v>
      </c>
      <c s="311">
        <v>221.80000000000001</v>
      </c>
      <c s="311">
        <v>88.818778600000002</v>
      </c>
      <c s="311">
        <v>2.1805486300000001</v>
      </c>
      <c s="311">
        <v>5</v>
      </c>
      <c s="311">
        <v>0</v>
      </c>
      <c s="311">
        <v>150</v>
      </c>
      <c s="311">
        <v>2.0837673799999998</v>
      </c>
      <c s="311">
        <v>9.333766279999999</v>
      </c>
      <c s="311">
        <v>3.9465506100000001</v>
      </c>
      <c s="311">
        <v>2.03779435</v>
      </c>
      <c s="311">
        <v>0</v>
      </c>
      <c s="311">
        <v>78.5</v>
      </c>
      <c s="311">
        <v>175.07243996099999</v>
      </c>
      <c s="311">
        <v>53.561175669999997</v>
      </c>
      <c s="311">
        <v>0</v>
      </c>
      <c s="311">
        <v>0</v>
      </c>
      <c s="311">
        <v>26.048321560000002</v>
      </c>
      <c s="311">
        <v>300</v>
      </c>
      <c s="311">
        <v>2.1004222599999998</v>
      </c>
      <c s="311">
        <v>133.32367119</v>
      </c>
      <c s="311">
        <v>10</v>
      </c>
      <c s="311">
        <v>2.7742645300000004</v>
      </c>
      <c s="311">
        <v>0</v>
      </c>
      <c s="311">
        <v>56.300281810000001</v>
      </c>
      <c s="311">
        <v>284.00234247000003</v>
      </c>
      <c s="311">
        <v>0</v>
      </c>
      <c s="311">
        <v>0</v>
      </c>
      <c s="311">
        <v>2.50706937</v>
      </c>
      <c s="311">
        <v>0</v>
      </c>
      <c s="308">
        <v>0</v>
      </c>
      <c s="308">
        <v>9.8000000000000007</v>
      </c>
      <c s="308">
        <v>0</v>
      </c>
      <c s="308">
        <v>0</v>
      </c>
      <c s="308">
        <v>100</v>
      </c>
      <c s="308">
        <v>0</v>
      </c>
      <c s="308">
        <v>9.8000000000000007</v>
      </c>
      <c s="307">
        <v>361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34</v>
      </c>
      <c s="308">
        <v>516.97364581099998</v>
      </c>
      <c s="308">
        <v>868.11047948999999</v>
      </c>
      <c s="308">
        <v>480.47145731999996</v>
      </c>
      <c s="308">
        <v>650</v>
      </c>
      <c s="308">
        <v>600</v>
      </c>
      <c s="308">
        <v>600</v>
      </c>
      <c s="308">
        <v>600</v>
      </c>
      <c s="308">
        <v>600</v>
      </c>
      <c s="308">
        <v>600</v>
      </c>
    </row>
    <row r="97" spans="1:152" s="256" customFormat="1" ht="15">
      <c r="A97" s="344" t="s">
        <v>35</v>
      </c>
      <c s="311">
        <v>0.50314946000000005</v>
      </c>
      <c s="311">
        <v>0</v>
      </c>
      <c s="311">
        <v>0</v>
      </c>
      <c s="311">
        <v>0</v>
      </c>
      <c s="311">
        <v>1.2</v>
      </c>
      <c s="311">
        <v>0</v>
      </c>
      <c s="311">
        <v>0.7858850799999999</v>
      </c>
      <c s="311">
        <v>0</v>
      </c>
      <c s="311">
        <v>0</v>
      </c>
      <c s="311">
        <v>0.80748801999999997</v>
      </c>
      <c s="311">
        <v>0</v>
      </c>
      <c s="311">
        <v>0</v>
      </c>
      <c s="311">
        <v>2.8438194350000003</v>
      </c>
      <c s="311">
        <v>0</v>
      </c>
      <c s="311">
        <v>0</v>
      </c>
      <c s="311">
        <v>0</v>
      </c>
      <c s="311">
        <v>1.8804774099999999</v>
      </c>
      <c s="311">
        <v>0.22637990999999999</v>
      </c>
      <c s="311">
        <v>0.81667011</v>
      </c>
      <c s="311">
        <v>0.25208837000000001</v>
      </c>
      <c s="311">
        <v>1.4580610300000001</v>
      </c>
      <c s="311">
        <v>0.15481198000000002</v>
      </c>
      <c s="311">
        <v>1.8040497200000001</v>
      </c>
      <c s="311">
        <v>0.13634805</v>
      </c>
      <c s="311">
        <v>0</v>
      </c>
      <c s="311">
        <v>0.15806813</v>
      </c>
      <c s="311">
        <v>2.3445832000000002</v>
      </c>
      <c s="311">
        <v>0.30234366000000001</v>
      </c>
      <c s="311">
        <v>0.22841368000000001</v>
      </c>
      <c s="311">
        <v>1.2761543999999998</v>
      </c>
      <c s="311">
        <v>0</v>
      </c>
      <c s="311">
        <v>1.0402472899999999</v>
      </c>
      <c s="311">
        <v>0.34470793999999999</v>
      </c>
      <c s="311">
        <v>1.1120376900000002</v>
      </c>
      <c s="311">
        <v>0</v>
      </c>
      <c s="311">
        <v>2.18657674</v>
      </c>
      <c s="311">
        <v>0.28482561000000001</v>
      </c>
      <c s="311">
        <v>0</v>
      </c>
      <c s="311">
        <v>4.9458278399999998</v>
      </c>
      <c s="311">
        <v>0</v>
      </c>
      <c s="311">
        <v>0</v>
      </c>
      <c s="311">
        <v>0</v>
      </c>
      <c s="311">
        <v>0</v>
      </c>
      <c s="311">
        <v>5.3504057799999991</v>
      </c>
      <c s="311">
        <v>0</v>
      </c>
      <c s="311">
        <v>0</v>
      </c>
      <c s="311">
        <v>0</v>
      </c>
      <c s="311">
        <v>0.94834517000000007</v>
      </c>
      <c s="311">
        <v>1.39059574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0.1325924</v>
      </c>
      <c s="311">
        <v>1.9485888</v>
      </c>
      <c s="311">
        <v>0</v>
      </c>
      <c s="311">
        <v>2.2231364899999999</v>
      </c>
      <c s="311">
        <v>0</v>
      </c>
      <c s="311">
        <v>0.58661273000000003</v>
      </c>
      <c s="311">
        <v>0</v>
      </c>
      <c s="311">
        <v>0</v>
      </c>
      <c s="311">
        <v>0</v>
      </c>
      <c s="311">
        <v>0</v>
      </c>
      <c s="311">
        <v>0</v>
      </c>
      <c s="311">
        <v>1.0310550000000001</v>
      </c>
      <c s="311">
        <v>0</v>
      </c>
      <c s="311">
        <v>0</v>
      </c>
      <c s="311">
        <v>0.47033199999999997</v>
      </c>
      <c s="311">
        <v>0.48442376999999998</v>
      </c>
      <c s="311">
        <v>0.7611926</v>
      </c>
      <c s="311">
        <v>1.17795066</v>
      </c>
      <c s="311">
        <v>0.13663687999999999</v>
      </c>
      <c s="311">
        <v>0.70146486000000008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</v>
      </c>
      <c s="311">
        <v>0</v>
      </c>
      <c s="311">
        <v>0</v>
      </c>
      <c s="311">
        <v>0</v>
      </c>
      <c s="311">
        <v>0</v>
      </c>
      <c s="311">
        <v>0</v>
      </c>
      <c s="311">
        <v>1</v>
      </c>
      <c s="311">
        <v>2.5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35</v>
      </c>
      <c s="308">
        <v>5.5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98" spans="1:152" s="256" customFormat="1" ht="15">
      <c r="A98" s="344" t="s">
        <v>494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651.68227542</v>
      </c>
      <c s="311">
        <v>0</v>
      </c>
      <c s="311">
        <v>0</v>
      </c>
      <c s="311">
        <v>0</v>
      </c>
      <c s="311">
        <v>251.14171121000001</v>
      </c>
      <c s="311">
        <v>0</v>
      </c>
      <c s="311">
        <v>0</v>
      </c>
      <c s="311">
        <v>0</v>
      </c>
      <c s="311">
        <v>0</v>
      </c>
      <c s="311">
        <v>498.36957417999997</v>
      </c>
      <c s="311">
        <v>0</v>
      </c>
      <c s="311">
        <v>0</v>
      </c>
      <c s="311">
        <v>0</v>
      </c>
      <c s="311">
        <v>0</v>
      </c>
      <c s="311">
        <v>643.12758874999997</v>
      </c>
      <c s="311">
        <v>0</v>
      </c>
      <c s="311">
        <v>0</v>
      </c>
      <c s="311">
        <v>0</v>
      </c>
      <c s="311">
        <v>0</v>
      </c>
      <c s="311">
        <v>1998.7757486799999</v>
      </c>
      <c s="311">
        <v>0</v>
      </c>
      <c s="311">
        <v>2041.0412074999999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802.00637407000011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494</v>
      </c>
      <c s="308">
        <v>1401.19356081</v>
      </c>
      <c s="308">
        <v>4682.9445449300001</v>
      </c>
      <c s="308">
        <v>802.00637407000011</v>
      </c>
      <c s="308">
        <v>1700</v>
      </c>
      <c s="308">
        <v>0</v>
      </c>
      <c s="308">
        <v>0</v>
      </c>
      <c s="308">
        <v>0</v>
      </c>
      <c s="308">
        <v>0</v>
      </c>
      <c s="308">
        <v>0</v>
      </c>
    </row>
    <row r="99" spans="1:152" s="256" customFormat="1" ht="15">
      <c r="A99" s="344" t="s">
        <v>36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514.63999999999999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617.57866200000001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368.80000000000001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308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36</v>
      </c>
      <c s="308">
        <v>0</v>
      </c>
      <c s="308">
        <v>0</v>
      </c>
      <c s="308">
        <v>308</v>
      </c>
      <c s="308">
        <v>350</v>
      </c>
      <c s="308">
        <v>0</v>
      </c>
      <c s="308">
        <v>0</v>
      </c>
      <c s="308">
        <v>0</v>
      </c>
      <c s="308">
        <v>0</v>
      </c>
      <c s="308">
        <v>0</v>
      </c>
    </row>
    <row r="100" spans="1:152" s="256" customFormat="1" ht="15">
      <c r="A100" s="346" t="s">
        <v>493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5" t="s">
        <v>27</v>
      </c>
      <c s="308">
        <v>0</v>
      </c>
      <c s="308">
        <v>0</v>
      </c>
      <c s="308">
        <v>0</v>
      </c>
      <c s="308">
        <v>500</v>
      </c>
      <c s="308">
        <v>500</v>
      </c>
      <c s="308">
        <v>500</v>
      </c>
      <c s="308">
        <v>0</v>
      </c>
      <c s="308">
        <v>0</v>
      </c>
      <c s="308">
        <v>0</v>
      </c>
    </row>
    <row r="101" spans="1:152" s="256" customFormat="1" ht="15">
      <c r="A101" s="346" t="s">
        <v>492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5" t="s">
        <v>492</v>
      </c>
      <c s="529">
        <v>0</v>
      </c>
      <c s="529">
        <v>0</v>
      </c>
      <c s="529">
        <v>0</v>
      </c>
      <c s="529">
        <v>0</v>
      </c>
      <c s="529">
        <v>0</v>
      </c>
      <c s="529">
        <v>0</v>
      </c>
      <c s="529">
        <v>0</v>
      </c>
      <c s="529">
        <v>0</v>
      </c>
      <c s="529">
        <v>0</v>
      </c>
    </row>
    <row r="102" spans="1:152" s="256" customFormat="1" ht="15">
      <c r="A102" s="340" t="s">
        <v>491</v>
      </c>
      <c s="311">
        <v>38.458706980000002</v>
      </c>
      <c s="311">
        <v>95.141999999999996</v>
      </c>
      <c s="311">
        <v>122.00924532400001</v>
      </c>
      <c s="311">
        <v>115.223919939</v>
      </c>
      <c s="311">
        <v>17.984337190000002</v>
      </c>
      <c s="311">
        <v>64.14149609399999</v>
      </c>
      <c s="311">
        <v>0.28378348999999997</v>
      </c>
      <c s="311">
        <v>43.35583389</v>
      </c>
      <c s="311">
        <v>22.596347829999999</v>
      </c>
      <c s="311">
        <v>18.456565220000002</v>
      </c>
      <c s="311">
        <v>88.929774969999997</v>
      </c>
      <c s="311">
        <v>33.636655100000006</v>
      </c>
      <c s="311">
        <v>116.83139901999999</v>
      </c>
      <c s="311">
        <v>71.489612170000001</v>
      </c>
      <c s="311">
        <v>1482.70636857</v>
      </c>
      <c s="311">
        <v>38.770908609999999</v>
      </c>
      <c s="311">
        <v>109.40957716500002</v>
      </c>
      <c s="311">
        <v>107.174987211</v>
      </c>
      <c s="311">
        <v>115.52522270400002</v>
      </c>
      <c s="311">
        <v>112.52771399</v>
      </c>
      <c s="311">
        <v>0</v>
      </c>
      <c s="311">
        <v>102.49997881</v>
      </c>
      <c s="311">
        <v>85.761771930000009</v>
      </c>
      <c s="311">
        <v>205.15799374999997</v>
      </c>
      <c s="311">
        <v>52.442223122999998</v>
      </c>
      <c s="311">
        <v>0</v>
      </c>
      <c s="311">
        <v>143.684128219</v>
      </c>
      <c s="311">
        <v>25.567675574999999</v>
      </c>
      <c s="311">
        <v>55.041710136000006</v>
      </c>
      <c s="311">
        <v>46.304973280000006</v>
      </c>
      <c s="311">
        <v>37.709183005999996</v>
      </c>
      <c s="311">
        <v>47.179304999000003</v>
      </c>
      <c s="311">
        <v>50.618605731999999</v>
      </c>
      <c s="311">
        <v>74.464970090000008</v>
      </c>
      <c s="311">
        <v>88.072930252999996</v>
      </c>
      <c s="311">
        <v>58.811057720000001</v>
      </c>
      <c s="311">
        <v>539.23655695999992</v>
      </c>
      <c s="311">
        <v>96.321706789999993</v>
      </c>
      <c s="311">
        <v>78.290276110000008</v>
      </c>
      <c s="311">
        <v>43.801066069999997</v>
      </c>
      <c s="311">
        <v>171.08097301999999</v>
      </c>
      <c s="311">
        <v>26.418786660000002</v>
      </c>
      <c s="311">
        <v>40.83857682</v>
      </c>
      <c s="311">
        <v>42.976591559999996</v>
      </c>
      <c s="311">
        <v>23.620857579999999</v>
      </c>
      <c s="311">
        <v>61.391233400000004</v>
      </c>
      <c s="311">
        <v>4.4421516800000003</v>
      </c>
      <c s="311">
        <v>150.70728492999999</v>
      </c>
      <c s="311">
        <v>111.42607461999998</v>
      </c>
      <c s="311">
        <v>25.830272940000004</v>
      </c>
      <c s="311">
        <v>66.212985869999997</v>
      </c>
      <c s="311">
        <v>30.825042839999995</v>
      </c>
      <c s="311">
        <v>18.881828739999996</v>
      </c>
      <c s="311">
        <v>42.955075099999995</v>
      </c>
      <c s="311">
        <v>1522.9067264600001</v>
      </c>
      <c s="311">
        <v>27.326759150000001</v>
      </c>
      <c s="311">
        <v>9.7891519250000005</v>
      </c>
      <c s="311">
        <v>138.14299336599998</v>
      </c>
      <c s="311">
        <v>65.845630290000003</v>
      </c>
      <c s="311">
        <v>76.375244460000005</v>
      </c>
      <c s="311">
        <v>231.59019670999999</v>
      </c>
      <c s="311">
        <v>113.10258653999999</v>
      </c>
      <c s="311">
        <v>90.920615549999994</v>
      </c>
      <c s="311">
        <v>18.13418974</v>
      </c>
      <c s="311">
        <v>59.153473179999999</v>
      </c>
      <c s="311">
        <v>0.61571254999999991</v>
      </c>
      <c s="311">
        <v>6.8446381000000001</v>
      </c>
      <c s="311">
        <v>23.619892239999999</v>
      </c>
      <c s="311">
        <v>1.12695926</v>
      </c>
      <c s="311">
        <v>11.46807364</v>
      </c>
      <c s="311">
        <v>0</v>
      </c>
      <c s="311">
        <v>32.977016219999996</v>
      </c>
      <c s="311">
        <v>299.58980081999999</v>
      </c>
      <c s="311">
        <v>110.11354996</v>
      </c>
      <c s="311">
        <v>6.7196366900000006</v>
      </c>
      <c s="311">
        <v>3.8645809289999997</v>
      </c>
      <c s="311">
        <v>0.19530577499999999</v>
      </c>
      <c s="311">
        <v>36.226298010000001</v>
      </c>
      <c s="311">
        <v>5.0999999999999996</v>
      </c>
      <c s="311">
        <v>281.17264058000001</v>
      </c>
      <c s="311">
        <v>72.614338279999998</v>
      </c>
      <c s="311">
        <v>0.39221400000000001</v>
      </c>
      <c s="311">
        <v>13.349357970000002</v>
      </c>
      <c s="311">
        <v>3.5377962599999995</v>
      </c>
      <c s="311">
        <v>508.76989119299998</v>
      </c>
      <c s="311">
        <v>260.17492650700001</v>
      </c>
      <c s="311">
        <v>20.769827799999998</v>
      </c>
      <c s="311">
        <v>0</v>
      </c>
      <c s="311">
        <v>15.77232849</v>
      </c>
      <c s="311">
        <v>32.102650279999999</v>
      </c>
      <c s="311">
        <v>7.1927165799999999</v>
      </c>
      <c s="311">
        <v>49.867722479999998</v>
      </c>
      <c s="311">
        <v>0</v>
      </c>
      <c s="311">
        <v>1</v>
      </c>
      <c s="311">
        <v>48.156475853000003</v>
      </c>
      <c s="311">
        <v>30.776789909999998</v>
      </c>
      <c s="311">
        <v>234.83191392000001</v>
      </c>
      <c s="311">
        <v>3.94294441</v>
      </c>
      <c s="311">
        <v>0</v>
      </c>
      <c s="311">
        <v>0.56427178</v>
      </c>
      <c s="311">
        <v>0</v>
      </c>
      <c s="311">
        <v>1.033868631</v>
      </c>
      <c s="311">
        <v>36.962741819999998</v>
      </c>
      <c s="311">
        <v>12.057923350000001</v>
      </c>
      <c s="311">
        <v>11.970087529999999</v>
      </c>
      <c s="311">
        <v>0</v>
      </c>
      <c s="311">
        <v>0.64426543000000003</v>
      </c>
      <c s="311">
        <v>5.9284950299999997</v>
      </c>
      <c s="311">
        <v>77.630953869999999</v>
      </c>
      <c s="311">
        <v>0</v>
      </c>
      <c s="311">
        <v>206.84131811</v>
      </c>
      <c s="311">
        <v>65.516381969999998</v>
      </c>
      <c s="311">
        <v>35</v>
      </c>
      <c s="308">
        <v>15.7637599</v>
      </c>
      <c s="308">
        <v>0</v>
      </c>
      <c s="308">
        <v>0</v>
      </c>
      <c s="308">
        <v>6.5796027500000003</v>
      </c>
      <c s="308">
        <v>0</v>
      </c>
      <c s="308">
        <v>0.96282803000000006</v>
      </c>
      <c s="308">
        <v>0.47848779800000002</v>
      </c>
      <c s="307">
        <v>18.755852215999997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491</v>
      </c>
      <c s="305">
        <f>+EN103</f>
        <v>700.64535181999997</v>
      </c>
      <c s="305">
        <f t="shared" si="111" ref="EO102:EV102">+EO103</f>
        <v>149.09993622100001</v>
      </c>
      <c s="305">
        <f t="shared" si="111"/>
        <v>0</v>
      </c>
      <c s="305">
        <f t="shared" si="111"/>
        <v>16</v>
      </c>
      <c s="305">
        <f t="shared" si="111"/>
        <v>0</v>
      </c>
      <c s="305">
        <f t="shared" si="111"/>
        <v>0</v>
      </c>
      <c s="305">
        <f t="shared" si="111"/>
        <v>0</v>
      </c>
      <c s="305">
        <f t="shared" si="111"/>
        <v>0</v>
      </c>
      <c s="305">
        <f t="shared" si="111"/>
        <v>0</v>
      </c>
    </row>
    <row r="103" spans="1:152" s="256" customFormat="1" ht="15">
      <c r="A103" s="344" t="s">
        <v>490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490</v>
      </c>
      <c s="308">
        <v>700.64535181999997</v>
      </c>
      <c s="308">
        <v>149.09993622100001</v>
      </c>
      <c s="308">
        <v>0</v>
      </c>
      <c s="308">
        <v>16</v>
      </c>
      <c s="308">
        <v>0</v>
      </c>
      <c s="308">
        <v>0</v>
      </c>
      <c s="308">
        <v>0</v>
      </c>
      <c s="308">
        <v>0</v>
      </c>
      <c s="308">
        <v>0</v>
      </c>
    </row>
    <row r="104" spans="1:152" s="256" customFormat="1" ht="15">
      <c r="A104" s="340" t="s">
        <v>489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7.5</v>
      </c>
      <c s="311">
        <v>41.149999999999999</v>
      </c>
      <c s="311">
        <v>0</v>
      </c>
      <c s="311">
        <v>0</v>
      </c>
      <c s="311">
        <v>87</v>
      </c>
      <c s="311">
        <v>30.822600000000012</v>
      </c>
      <c s="311">
        <v>0</v>
      </c>
      <c s="311">
        <v>0</v>
      </c>
      <c s="311">
        <v>430</v>
      </c>
      <c s="311">
        <v>2000</v>
      </c>
      <c s="311">
        <v>3.53335664</v>
      </c>
      <c s="311">
        <v>45.112681969999997</v>
      </c>
      <c s="311">
        <v>15.39401123</v>
      </c>
      <c s="311">
        <v>23.326698842999999</v>
      </c>
      <c s="311">
        <v>103.79439185</v>
      </c>
      <c s="311">
        <v>11.343166310000001</v>
      </c>
      <c s="311">
        <v>13.115405650000001</v>
      </c>
      <c s="311">
        <v>8.9328836799999998</v>
      </c>
      <c s="311">
        <v>750</v>
      </c>
      <c s="311">
        <v>38.435532120000005</v>
      </c>
      <c s="311">
        <v>781.31836056999998</v>
      </c>
      <c s="311">
        <v>75.742378409999986</v>
      </c>
      <c s="311">
        <v>0</v>
      </c>
      <c s="311">
        <v>7.7139999999999995</v>
      </c>
      <c s="311">
        <v>3.47376752</v>
      </c>
      <c s="311">
        <v>0</v>
      </c>
      <c s="311">
        <v>34</v>
      </c>
      <c s="311">
        <v>182.10997152999997</v>
      </c>
      <c s="311">
        <v>2.0943488100000001</v>
      </c>
      <c s="311">
        <v>837.48199999999997</v>
      </c>
      <c s="311">
        <v>47</v>
      </c>
      <c s="311">
        <v>24</v>
      </c>
      <c s="311">
        <v>37</v>
      </c>
      <c s="311">
        <v>128.45594326</v>
      </c>
      <c s="311">
        <v>1000</v>
      </c>
      <c s="311">
        <v>22.797293529999997</v>
      </c>
      <c s="311">
        <v>1000</v>
      </c>
      <c s="311">
        <v>0</v>
      </c>
      <c s="311">
        <v>111.91002028999999</v>
      </c>
      <c s="311">
        <v>750</v>
      </c>
      <c s="311">
        <v>1000</v>
      </c>
      <c s="311">
        <v>678.04782880999994</v>
      </c>
      <c s="311">
        <v>55.299669710000003</v>
      </c>
      <c s="311">
        <v>49.556664940000005</v>
      </c>
      <c s="311">
        <v>1012.5693780399999</v>
      </c>
      <c s="311">
        <v>1018.2815096</v>
      </c>
      <c s="311">
        <v>0</v>
      </c>
      <c s="311">
        <v>9.3625919299999989</v>
      </c>
      <c s="311">
        <v>0</v>
      </c>
      <c s="311">
        <v>3024.5860999400002</v>
      </c>
      <c s="311">
        <v>367.97065322999998</v>
      </c>
      <c s="311">
        <v>50.542916269999999</v>
      </c>
      <c s="311">
        <v>3197.92010501</v>
      </c>
      <c s="311">
        <v>119.82601</v>
      </c>
      <c s="311">
        <v>1.8088614000000001</v>
      </c>
      <c s="311">
        <v>0</v>
      </c>
      <c s="311">
        <v>19.3036961</v>
      </c>
      <c s="311">
        <v>44.152000000000001</v>
      </c>
      <c s="311">
        <v>2.68093279</v>
      </c>
      <c s="311">
        <v>521.99354493999999</v>
      </c>
      <c s="311">
        <v>112.59092271</v>
      </c>
      <c s="311">
        <v>498.28691909200001</v>
      </c>
      <c s="311">
        <v>0</v>
      </c>
      <c s="311">
        <v>0</v>
      </c>
      <c s="311">
        <v>1000</v>
      </c>
      <c s="311">
        <v>8.2347811799999988</v>
      </c>
      <c s="311">
        <v>0</v>
      </c>
      <c s="311">
        <v>-0.54911531999999996</v>
      </c>
      <c s="311">
        <v>9.6972979919999922</v>
      </c>
      <c s="311">
        <v>1125</v>
      </c>
      <c s="311">
        <v>0</v>
      </c>
      <c s="311">
        <v>7.4819999999999993</v>
      </c>
      <c s="311">
        <v>2000</v>
      </c>
      <c s="311">
        <v>25</v>
      </c>
      <c s="311">
        <v>0</v>
      </c>
      <c s="311">
        <v>10.420999999999999</v>
      </c>
      <c s="311">
        <v>499</v>
      </c>
      <c s="311">
        <v>7.4819999999999993</v>
      </c>
      <c s="311">
        <v>197.62499999999997</v>
      </c>
      <c s="311">
        <v>109.7906445000001</v>
      </c>
      <c s="311">
        <v>0</v>
      </c>
      <c s="311">
        <v>252.57257349999986</v>
      </c>
      <c s="311">
        <v>230.02304249999997</v>
      </c>
      <c s="311">
        <v>1037.423992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08">
        <v>0</v>
      </c>
      <c s="308">
        <v>0</v>
      </c>
      <c s="308">
        <v>0</v>
      </c>
      <c s="308">
        <v>7.4819999999999993</v>
      </c>
      <c s="308">
        <v>0</v>
      </c>
      <c s="308">
        <v>0</v>
      </c>
      <c s="308">
        <v>0</v>
      </c>
      <c s="307">
        <v>45.770000000000003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489</v>
      </c>
      <c s="305">
        <f>EN105+EN106</f>
        <v>4185.2859638520004</v>
      </c>
      <c s="305">
        <f>EO105+EO106</f>
        <v>1528.9172524999999</v>
      </c>
      <c s="308">
        <v>45.770000000000003</v>
      </c>
      <c s="308">
        <v>1000</v>
      </c>
      <c s="308">
        <v>1500</v>
      </c>
      <c s="308">
        <v>2000</v>
      </c>
      <c s="308">
        <v>2000</v>
      </c>
      <c s="308">
        <v>2000</v>
      </c>
      <c s="308">
        <v>2000</v>
      </c>
    </row>
    <row r="105" spans="1:152" s="256" customFormat="1" ht="15">
      <c r="A105" s="344" t="s">
        <v>488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7.5</v>
      </c>
      <c s="311">
        <v>41.149999999999999</v>
      </c>
      <c s="311">
        <v>0</v>
      </c>
      <c s="311">
        <v>0</v>
      </c>
      <c s="311">
        <v>87</v>
      </c>
      <c s="311">
        <v>23.340599999999998</v>
      </c>
      <c s="311">
        <v>0</v>
      </c>
      <c s="311">
        <v>0</v>
      </c>
      <c s="311">
        <v>430</v>
      </c>
      <c s="311">
        <v>0</v>
      </c>
      <c s="311">
        <v>3.53335664</v>
      </c>
      <c s="311">
        <v>37.630681969999998</v>
      </c>
      <c s="311">
        <v>15.39401123</v>
      </c>
      <c s="311">
        <v>23.326698842999999</v>
      </c>
      <c s="311">
        <v>103.79439185</v>
      </c>
      <c s="311">
        <v>11.343166310000001</v>
      </c>
      <c s="311">
        <v>13.115405650000001</v>
      </c>
      <c s="311">
        <v>1.45088368</v>
      </c>
      <c s="311">
        <v>0</v>
      </c>
      <c s="311">
        <v>38.435532120000005</v>
      </c>
      <c s="311">
        <v>31.318360569999999</v>
      </c>
      <c s="311">
        <v>75.742378409999986</v>
      </c>
      <c s="311">
        <v>0</v>
      </c>
      <c s="311">
        <v>0.23200000000000001</v>
      </c>
      <c s="311">
        <v>3.47376752</v>
      </c>
      <c s="311">
        <v>0</v>
      </c>
      <c s="311">
        <v>34</v>
      </c>
      <c s="311">
        <v>182.10997152999997</v>
      </c>
      <c s="311">
        <v>2.0943488100000001</v>
      </c>
      <c s="311">
        <v>830</v>
      </c>
      <c s="311">
        <v>47</v>
      </c>
      <c s="311">
        <v>24</v>
      </c>
      <c s="311">
        <v>37</v>
      </c>
      <c s="311">
        <v>128.45594326</v>
      </c>
      <c s="311">
        <v>0</v>
      </c>
      <c s="311">
        <v>15.315293529999998</v>
      </c>
      <c s="311">
        <v>0</v>
      </c>
      <c s="311">
        <v>0</v>
      </c>
      <c s="311">
        <v>111.91002028999999</v>
      </c>
      <c s="311">
        <v>0</v>
      </c>
      <c s="311">
        <v>0</v>
      </c>
      <c s="311">
        <v>0</v>
      </c>
      <c s="311">
        <v>55.299669710000003</v>
      </c>
      <c s="311">
        <v>49.556664940000005</v>
      </c>
      <c s="311">
        <v>12.56937804</v>
      </c>
      <c s="311">
        <v>18.2815096</v>
      </c>
      <c s="311">
        <v>0</v>
      </c>
      <c s="311">
        <v>1.88059193</v>
      </c>
      <c s="311">
        <v>0</v>
      </c>
      <c s="311">
        <v>524.58609993999994</v>
      </c>
      <c s="311">
        <v>67.970653229999996</v>
      </c>
      <c s="311">
        <v>50.542916269999999</v>
      </c>
      <c s="311">
        <v>197.92010500999999</v>
      </c>
      <c s="311">
        <v>112.34401</v>
      </c>
      <c s="311">
        <v>1.8088614000000001</v>
      </c>
      <c s="311">
        <v>0</v>
      </c>
      <c s="311">
        <v>19.3036961</v>
      </c>
      <c s="311">
        <v>44.152000000000001</v>
      </c>
      <c s="311">
        <v>2.68093279</v>
      </c>
      <c s="311">
        <v>514.51154494000002</v>
      </c>
      <c s="311">
        <v>112.59092271</v>
      </c>
      <c s="311">
        <v>498.28691909200001</v>
      </c>
      <c s="311">
        <v>0</v>
      </c>
      <c s="311">
        <v>0</v>
      </c>
      <c s="311">
        <v>0</v>
      </c>
      <c s="311">
        <v>0.75278118000000005</v>
      </c>
      <c s="311">
        <v>0</v>
      </c>
      <c s="311">
        <v>-0.54911531999999996</v>
      </c>
      <c s="311">
        <v>9.6972979919999922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10.420999999999999</v>
      </c>
      <c s="311">
        <v>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45.770000000000003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487</v>
      </c>
      <c s="308">
        <v>45.321963851999989</v>
      </c>
      <c s="308">
        <v>124</v>
      </c>
      <c s="308">
        <v>45.770000000000003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06" spans="1:152" s="256" customFormat="1" ht="15">
      <c r="A106" s="344" t="s">
        <v>486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7.4820000000000135</v>
      </c>
      <c s="311">
        <v>0</v>
      </c>
      <c s="311">
        <v>0</v>
      </c>
      <c s="311">
        <v>0</v>
      </c>
      <c s="311">
        <v>2000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750</v>
      </c>
      <c s="311">
        <v>0</v>
      </c>
      <c s="311">
        <v>750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1000</v>
      </c>
      <c s="311">
        <v>7.4819999999999993</v>
      </c>
      <c s="311">
        <v>1000</v>
      </c>
      <c s="311">
        <v>0</v>
      </c>
      <c s="311">
        <v>0</v>
      </c>
      <c s="311">
        <v>750</v>
      </c>
      <c s="311">
        <v>1000</v>
      </c>
      <c s="311">
        <v>678.04782880999994</v>
      </c>
      <c s="311">
        <v>0</v>
      </c>
      <c s="311">
        <v>0</v>
      </c>
      <c s="311">
        <v>1000</v>
      </c>
      <c s="311">
        <v>1000</v>
      </c>
      <c s="311">
        <v>0</v>
      </c>
      <c s="311">
        <v>7.4819999999999993</v>
      </c>
      <c s="311">
        <v>0</v>
      </c>
      <c s="311">
        <v>2500</v>
      </c>
      <c s="311">
        <v>300</v>
      </c>
      <c s="311">
        <v>0</v>
      </c>
      <c s="311">
        <v>3000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1000</v>
      </c>
      <c s="311">
        <v>7.4819999999999993</v>
      </c>
      <c s="311">
        <v>0</v>
      </c>
      <c s="311">
        <v>0</v>
      </c>
      <c s="311">
        <v>0</v>
      </c>
      <c s="311">
        <v>1125</v>
      </c>
      <c s="311">
        <v>0</v>
      </c>
      <c s="311">
        <v>7.4819999999999993</v>
      </c>
      <c s="311">
        <v>2000</v>
      </c>
      <c s="311">
        <v>0</v>
      </c>
      <c s="311">
        <v>0</v>
      </c>
      <c s="311">
        <v>0</v>
      </c>
      <c s="311">
        <v>400</v>
      </c>
      <c s="311">
        <v>7.4819999999999993</v>
      </c>
      <c s="311">
        <v>197.62499999999997</v>
      </c>
      <c s="311">
        <v>109.7906445000001</v>
      </c>
      <c s="311">
        <v>0</v>
      </c>
      <c s="311">
        <v>252.57257349999986</v>
      </c>
      <c s="311">
        <v>230.02304249999997</v>
      </c>
      <c s="311">
        <v>1012.4239919999999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08">
        <v>0</v>
      </c>
      <c s="308">
        <v>0</v>
      </c>
      <c s="308">
        <v>0</v>
      </c>
      <c s="308">
        <v>7.4819999999999993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39</v>
      </c>
      <c s="308">
        <v>4139.9639999999999</v>
      </c>
      <c s="308">
        <v>1404.9172524999999</v>
      </c>
      <c s="308">
        <v>14.963720550000005</v>
      </c>
      <c s="308">
        <v>1000</v>
      </c>
      <c s="308">
        <v>1500</v>
      </c>
      <c s="308">
        <v>2000</v>
      </c>
      <c s="308">
        <v>2000</v>
      </c>
      <c s="308">
        <v>2000</v>
      </c>
      <c s="308">
        <v>2000</v>
      </c>
    </row>
    <row r="107" spans="1:152" s="256" customFormat="1" ht="15">
      <c r="A107" s="342" t="s">
        <v>485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1" t="s">
        <v>485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08" spans="1:152" s="256" customFormat="1" ht="15">
      <c r="A108" s="340" t="s">
        <v>484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484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09" spans="1:152" s="256" customFormat="1" ht="15">
      <c r="A109" s="340" t="s">
        <v>483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1200</v>
      </c>
      <c s="311">
        <v>0</v>
      </c>
      <c s="311">
        <v>0</v>
      </c>
      <c s="311">
        <v>0</v>
      </c>
      <c s="311">
        <v>700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700</v>
      </c>
      <c s="311">
        <v>0</v>
      </c>
      <c s="311">
        <v>0</v>
      </c>
      <c s="311">
        <v>0</v>
      </c>
      <c s="311">
        <v>500</v>
      </c>
      <c s="311">
        <v>0</v>
      </c>
      <c s="311">
        <v>0</v>
      </c>
      <c s="311">
        <v>0</v>
      </c>
      <c s="311">
        <v>0</v>
      </c>
      <c s="311">
        <v>400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435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325</v>
      </c>
      <c s="311">
        <v>0</v>
      </c>
      <c s="311">
        <v>900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295</v>
      </c>
      <c s="311">
        <v>0</v>
      </c>
      <c s="311">
        <v>0</v>
      </c>
      <c s="311">
        <v>0</v>
      </c>
      <c s="311">
        <v>0</v>
      </c>
      <c s="311">
        <v>0</v>
      </c>
      <c s="311">
        <v>200</v>
      </c>
      <c s="311">
        <v>0</v>
      </c>
      <c s="311">
        <v>0</v>
      </c>
      <c s="311">
        <v>0</v>
      </c>
      <c s="311">
        <v>180</v>
      </c>
      <c s="311">
        <v>0</v>
      </c>
      <c s="311">
        <v>65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483</v>
      </c>
      <c s="308">
        <v>445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0" spans="1:152" s="256" customFormat="1" ht="15">
      <c r="A110" s="338" t="s">
        <v>482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1200</v>
      </c>
      <c s="311">
        <v>0</v>
      </c>
      <c s="311">
        <v>0</v>
      </c>
      <c s="311">
        <v>0</v>
      </c>
      <c s="311">
        <v>700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700</v>
      </c>
      <c s="311">
        <v>0</v>
      </c>
      <c s="311">
        <v>0</v>
      </c>
      <c s="311">
        <v>0</v>
      </c>
      <c s="311">
        <v>500</v>
      </c>
      <c s="311">
        <v>0</v>
      </c>
      <c s="311">
        <v>0</v>
      </c>
      <c s="311">
        <v>0</v>
      </c>
      <c s="311">
        <v>0</v>
      </c>
      <c s="311">
        <v>400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435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325</v>
      </c>
      <c s="311">
        <v>0</v>
      </c>
      <c s="311">
        <v>900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295</v>
      </c>
      <c s="311">
        <v>0</v>
      </c>
      <c s="311">
        <v>0</v>
      </c>
      <c s="311">
        <v>0</v>
      </c>
      <c s="311">
        <v>0</v>
      </c>
      <c s="311">
        <v>0</v>
      </c>
      <c s="311">
        <v>200</v>
      </c>
      <c s="311">
        <v>0</v>
      </c>
      <c s="311">
        <v>0</v>
      </c>
      <c s="311">
        <v>0</v>
      </c>
      <c s="311">
        <v>180</v>
      </c>
      <c s="311">
        <v>0</v>
      </c>
      <c s="311">
        <v>65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/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1" spans="1:152" s="256" customFormat="1" ht="15">
      <c r="A111" s="338" t="s">
        <v>481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/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2" spans="1:152" s="256" customFormat="1" ht="15">
      <c r="A112" s="338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5"/>
      <c s="305"/>
      <c s="305"/>
      <c s="339" t="s">
        <v>648</v>
      </c>
      <c s="308">
        <v>0</v>
      </c>
      <c s="308">
        <v>0</v>
      </c>
      <c s="308">
        <v>949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3" spans="1:152" s="256" customFormat="1" ht="15">
      <c r="A113" s="338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5"/>
      <c s="305"/>
      <c s="308"/>
      <c s="308"/>
      <c s="308"/>
      <c s="337"/>
      <c s="308"/>
      <c s="308"/>
      <c s="308"/>
      <c s="308"/>
      <c s="308"/>
      <c s="308"/>
      <c s="308"/>
      <c s="308"/>
      <c s="308"/>
    </row>
    <row r="114" spans="1:152" s="256" customFormat="1" ht="15">
      <c r="A114" s="338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5"/>
      <c s="305"/>
      <c s="308"/>
      <c s="308"/>
      <c s="308"/>
      <c s="337"/>
      <c s="308"/>
      <c s="308"/>
      <c s="308"/>
      <c s="308"/>
      <c s="308"/>
      <c s="308"/>
      <c s="308"/>
      <c s="308"/>
      <c s="308"/>
    </row>
    <row r="115" spans="1:152" s="256" customFormat="1" ht="15">
      <c r="A115" s="338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5"/>
      <c s="305"/>
      <c s="308"/>
      <c s="308"/>
      <c s="308"/>
      <c s="337"/>
      <c s="305"/>
      <c s="305"/>
      <c s="305"/>
      <c s="305"/>
      <c s="305"/>
      <c s="305"/>
      <c s="305"/>
      <c s="305"/>
      <c s="305"/>
    </row>
    <row r="116" spans="1:152" s="256" customFormat="1" ht="15">
      <c r="A116" s="336" t="s">
        <v>30</v>
      </c>
      <c s="311">
        <v>3365.2407828388459</v>
      </c>
      <c s="311">
        <v>-226.5037512340102</v>
      </c>
      <c s="311">
        <v>-422.1478294338275</v>
      </c>
      <c s="311">
        <v>-507.1142496376026</v>
      </c>
      <c s="311">
        <v>1110.0726656442289</v>
      </c>
      <c s="311">
        <v>236.23682326769233</v>
      </c>
      <c s="311">
        <v>63.649069585694221</v>
      </c>
      <c s="311">
        <v>-95.708479956535143</v>
      </c>
      <c s="311">
        <v>529.32401517285609</v>
      </c>
      <c s="311">
        <v>-759.69804057025431</v>
      </c>
      <c s="311">
        <v>685.80819637996433</v>
      </c>
      <c s="311">
        <v>503.09691156389084</v>
      </c>
      <c s="311">
        <v>2038.123373345089</v>
      </c>
      <c s="311">
        <v>252.67946442654696</v>
      </c>
      <c s="311">
        <v>-1091.1054880581182</v>
      </c>
      <c s="311">
        <v>-28.759821190745527</v>
      </c>
      <c s="311">
        <v>-438.13011650918639</v>
      </c>
      <c s="311">
        <v>-36.996698299346065</v>
      </c>
      <c s="311">
        <v>939.77573467343723</v>
      </c>
      <c s="311">
        <v>4.6699487981108234</v>
      </c>
      <c s="311">
        <v>-939.58859438504578</v>
      </c>
      <c s="311">
        <v>881.38922209398174</v>
      </c>
      <c s="311">
        <v>567.12447874480245</v>
      </c>
      <c s="311">
        <v>688.45086718219807</v>
      </c>
      <c s="311">
        <v>2685.8518141792174</v>
      </c>
      <c s="311">
        <v>-257.06801404208653</v>
      </c>
      <c s="311">
        <v>1171.3282006085392</v>
      </c>
      <c s="311">
        <v>1172.0932943666971</v>
      </c>
      <c s="311">
        <v>464.60560268858109</v>
      </c>
      <c s="311">
        <v>52.175146719557404</v>
      </c>
      <c s="311">
        <v>-713.37216588716979</v>
      </c>
      <c s="311">
        <v>668.75484427456081</v>
      </c>
      <c s="311">
        <v>-118.21872880327157</v>
      </c>
      <c s="311">
        <v>-743.26378927248231</v>
      </c>
      <c s="311">
        <v>876.28727196157888</v>
      </c>
      <c s="311">
        <v>902.56771638842906</v>
      </c>
      <c s="311">
        <v>3545.7655065923445</v>
      </c>
      <c s="311">
        <v>-52.585538958723191</v>
      </c>
      <c s="311">
        <v>1171.4193023271534</v>
      </c>
      <c s="311">
        <v>1574.8957162688362</v>
      </c>
      <c s="311">
        <v>263.38033948985753</v>
      </c>
      <c s="311">
        <v>-476.73702471027059</v>
      </c>
      <c s="311">
        <v>651.91459268608105</v>
      </c>
      <c s="311">
        <v>322.38741612631793</v>
      </c>
      <c s="311">
        <v>1052.5276293145798</v>
      </c>
      <c s="311">
        <v>1576.0161707180941</v>
      </c>
      <c s="311">
        <v>798.72872084939809</v>
      </c>
      <c s="311">
        <v>587.43217057617005</v>
      </c>
      <c s="311">
        <v>3299.7578136195893</v>
      </c>
      <c s="311">
        <v>1633.7769525729655</v>
      </c>
      <c s="311">
        <v>1027.4543732765585</v>
      </c>
      <c s="311">
        <v>1188.7881690029999</v>
      </c>
      <c s="311">
        <v>2019.881991559957</v>
      </c>
      <c s="311">
        <v>2078.7491888144473</v>
      </c>
      <c s="311">
        <v>-418.28500359980899</v>
      </c>
      <c s="311">
        <v>1221.4165186398418</v>
      </c>
      <c s="311">
        <v>1869.4356371532738</v>
      </c>
      <c s="311">
        <v>1878.1464768399931</v>
      </c>
      <c s="311">
        <v>2282.0264286187139</v>
      </c>
      <c s="311">
        <v>2939.2094157899878</v>
      </c>
      <c s="311">
        <v>3419.7073305299991</v>
      </c>
      <c s="311">
        <v>52.932789595334498</v>
      </c>
      <c s="311">
        <v>3629.1367698469394</v>
      </c>
      <c s="311">
        <v>2405.5712761753275</v>
      </c>
      <c s="311">
        <v>951.6289116410311</v>
      </c>
      <c s="311">
        <v>3047.079534147937</v>
      </c>
      <c s="311">
        <v>-1084.1612010528233</v>
      </c>
      <c s="311">
        <v>689.48905911834527</v>
      </c>
      <c s="311">
        <v>1575.559655649522</v>
      </c>
      <c s="311">
        <v>1494.1775285086765</v>
      </c>
      <c s="311">
        <v>-2436.8155687894791</v>
      </c>
      <c s="311">
        <v>562.15905518514683</v>
      </c>
      <c s="311">
        <v>4937.1030578641103</v>
      </c>
      <c s="311">
        <v>-3536.3608338996987</v>
      </c>
      <c s="311">
        <v>1036.3058144831625</v>
      </c>
      <c s="311">
        <v>1322.3101687440517</v>
      </c>
      <c s="311">
        <v>478.33181987240624</v>
      </c>
      <c s="311">
        <v>-350.62744920918766</v>
      </c>
      <c s="311">
        <v>1299.7802228806099</v>
      </c>
      <c s="311">
        <v>251.72986288980672</v>
      </c>
      <c s="311">
        <v>491.83019290300933</v>
      </c>
      <c s="311">
        <v>946.78021602640752</v>
      </c>
      <c s="311">
        <v>128.28467330221071</v>
      </c>
      <c s="311">
        <v>1215.7915179900124</v>
      </c>
      <c s="311">
        <v>1905.4688740321194</v>
      </c>
      <c s="311">
        <v>-1010.350709501238</v>
      </c>
      <c s="311">
        <v>1158.1276287820151</v>
      </c>
      <c s="311">
        <v>241.39513690489576</v>
      </c>
      <c s="311">
        <v>1199.9542285223172</v>
      </c>
      <c s="311">
        <v>-680.72989790744316</v>
      </c>
      <c s="311">
        <v>1212.7027270146577</v>
      </c>
      <c s="311">
        <v>387.41304815701437</v>
      </c>
      <c s="311">
        <v>817.71241196111316</v>
      </c>
      <c s="311">
        <v>-290.08311385009415</v>
      </c>
      <c s="311">
        <v>805.12543152807257</v>
      </c>
      <c s="311">
        <v>409.09875396750135</v>
      </c>
      <c s="311">
        <v>3485.0299885371514</v>
      </c>
      <c s="311">
        <v>-284.19619625925162</v>
      </c>
      <c s="311">
        <v>758.41864916517591</v>
      </c>
      <c s="311">
        <v>1300.7313819810815</v>
      </c>
      <c s="311">
        <v>1635.5540508085564</v>
      </c>
      <c s="311">
        <v>-170.4446782393249</v>
      </c>
      <c s="311">
        <v>1955.3079180036368</v>
      </c>
      <c s="311">
        <v>869.43298311363696</v>
      </c>
      <c s="311">
        <v>1442.7310859843362</v>
      </c>
      <c s="311">
        <v>496.97182222212035</v>
      </c>
      <c s="311">
        <v>-626.51131073522731</v>
      </c>
      <c s="311">
        <v>1324.0250903279803</v>
      </c>
      <c s="311">
        <v>199.65859868473603</v>
      </c>
      <c s="311">
        <v>1062.8538786992356</v>
      </c>
      <c s="311">
        <v>816.04760544636736</v>
      </c>
      <c s="311">
        <v>1070.6643907685943</v>
      </c>
      <c s="311">
        <v>445.49714919986286</v>
      </c>
      <c s="308">
        <v>1524.7598994655968</v>
      </c>
      <c s="308">
        <v>890.68955710561306</v>
      </c>
      <c s="308">
        <v>1199.6963247793678</v>
      </c>
      <c s="308">
        <v>394.6586910136902</v>
      </c>
      <c s="308">
        <v>-384.00528205538239</v>
      </c>
      <c s="308">
        <v>43.280986600406322</v>
      </c>
      <c s="308">
        <v>1039.7101527232792</v>
      </c>
      <c s="307">
        <v>1583.7112578936092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5" t="s">
        <v>30</v>
      </c>
      <c s="305">
        <f>EN117+EN118+EN122+EN126+EN129</f>
        <v>3861.969285378756</v>
      </c>
      <c s="305">
        <f t="shared" si="112" ref="EO116:EV116">EO117+EO118+EO122+EO126+EO129</f>
        <v>4574.9820919907361</v>
      </c>
      <c s="305">
        <f t="shared" si="112"/>
        <v>2661.8183009125255</v>
      </c>
      <c s="305">
        <f t="shared" si="112"/>
        <v>-10.859389348200239</v>
      </c>
      <c s="305">
        <f t="shared" si="112"/>
        <v>998.15510897298827</v>
      </c>
      <c s="305">
        <f t="shared" si="112"/>
        <v>241.61105601200688</v>
      </c>
      <c s="305">
        <f t="shared" si="112"/>
        <v>2132.6430859504644</v>
      </c>
      <c s="305">
        <f t="shared" si="112"/>
        <v>2843.4489313667837</v>
      </c>
      <c s="305">
        <f t="shared" si="112"/>
        <v>2346.2577652658856</v>
      </c>
    </row>
    <row r="117" spans="1:152" s="256" customFormat="1" ht="15">
      <c r="A117" s="333" t="s">
        <v>480</v>
      </c>
      <c s="311">
        <v>0</v>
      </c>
      <c s="311">
        <v>4.8153099999999753</v>
      </c>
      <c s="311">
        <v>2.5304930000000212</v>
      </c>
      <c s="311">
        <v>119.64370400000001</v>
      </c>
      <c s="311">
        <v>-22.443842000000018</v>
      </c>
      <c s="311">
        <v>2.7812609999999864</v>
      </c>
      <c s="311">
        <v>-29.521509000000023</v>
      </c>
      <c s="311">
        <v>7.8585490000000462</v>
      </c>
      <c s="311">
        <v>-17.710440999999996</v>
      </c>
      <c s="311">
        <v>8.280302000000006</v>
      </c>
      <c s="311">
        <v>103.95019899999994</v>
      </c>
      <c s="311">
        <v>226.84296200000003</v>
      </c>
      <c s="311">
        <v>-69.239867000000061</v>
      </c>
      <c s="311">
        <v>-5.5973199999999963</v>
      </c>
      <c s="311">
        <v>0.14104700000007142</v>
      </c>
      <c s="311">
        <v>3.554020000000051</v>
      </c>
      <c s="311">
        <v>-21.874403999999949</v>
      </c>
      <c s="311">
        <v>5.1041649999999983</v>
      </c>
      <c s="311">
        <v>-6.3590850000000216</v>
      </c>
      <c s="311">
        <v>31.796967999999964</v>
      </c>
      <c s="311">
        <v>36.962097999999941</v>
      </c>
      <c s="311">
        <v>23.480562000000077</v>
      </c>
      <c s="311">
        <v>-4.6001539999999608</v>
      </c>
      <c s="311">
        <v>-0.25125899999997614</v>
      </c>
      <c s="311">
        <v>-22.923365000000118</v>
      </c>
      <c s="311">
        <v>-37.686593999999857</v>
      </c>
      <c s="311">
        <v>1.8201109999999261</v>
      </c>
      <c s="311">
        <v>0.71315400000003137</v>
      </c>
      <c s="311">
        <v>87.892909000000031</v>
      </c>
      <c s="311">
        <v>-2.5543500000000563</v>
      </c>
      <c s="311">
        <v>-135.74842300000006</v>
      </c>
      <c s="311">
        <v>14.176199000000011</v>
      </c>
      <c s="311">
        <v>-11.92302399999997</v>
      </c>
      <c s="311">
        <v>20.211512999999968</v>
      </c>
      <c s="311">
        <v>-4.7804929999999501</v>
      </c>
      <c s="311">
        <v>0.53952099999997927</v>
      </c>
      <c s="311">
        <v>-22.389544999999998</v>
      </c>
      <c s="311">
        <v>-4.8074309999999372</v>
      </c>
      <c s="311">
        <v>-8.6615270000000919</v>
      </c>
      <c s="311">
        <v>1.2321019999999976</v>
      </c>
      <c s="311">
        <v>-37.872609999999995</v>
      </c>
      <c s="311">
        <v>-3.7602369999999965</v>
      </c>
      <c s="311">
        <v>-9.328000999999972</v>
      </c>
      <c s="311">
        <v>23.998437000000024</v>
      </c>
      <c s="311">
        <v>-11.614552000000025</v>
      </c>
      <c s="311">
        <v>19.973069999999979</v>
      </c>
      <c s="311">
        <v>-7.3947249999999798</v>
      </c>
      <c s="311">
        <v>1.5092539999999985</v>
      </c>
      <c s="311">
        <v>-6.1321249999999168</v>
      </c>
      <c s="311">
        <v>-6.6680090000000689</v>
      </c>
      <c s="311">
        <v>6.2895399999999881</v>
      </c>
      <c s="311">
        <v>7.029041000000035</v>
      </c>
      <c s="311">
        <v>-33.049527999999981</v>
      </c>
      <c s="311">
        <v>0.12352599999998404</v>
      </c>
      <c s="311">
        <v>0.64533200000005309</v>
      </c>
      <c s="311">
        <v>19.122862000000026</v>
      </c>
      <c s="311">
        <v>4.0327309999999201</v>
      </c>
      <c s="311">
        <v>30.643329000000008</v>
      </c>
      <c s="311">
        <v>0.90232399999999302</v>
      </c>
      <c s="311">
        <v>-1.3080429999999694</v>
      </c>
      <c s="311">
        <v>-21.516556000000008</v>
      </c>
      <c s="311">
        <v>-2.6367219999999634</v>
      </c>
      <c s="311">
        <v>5.3104729999999876</v>
      </c>
      <c s="311">
        <v>-4.1982170000000565</v>
      </c>
      <c s="311">
        <v>-27.103314999999967</v>
      </c>
      <c s="311">
        <v>0.38179099999998911</v>
      </c>
      <c s="311">
        <v>-0.74402200000002949</v>
      </c>
      <c s="311">
        <v>29.806297999999977</v>
      </c>
      <c s="311">
        <v>83.587800999999985</v>
      </c>
      <c s="311">
        <v>30.611962000000005</v>
      </c>
      <c s="311">
        <v>-2.3875799999999572</v>
      </c>
      <c s="311">
        <v>0.46515499999993892</v>
      </c>
      <c s="311">
        <v>-5.4488279999999918</v>
      </c>
      <c s="311">
        <v>24.189728999999971</v>
      </c>
      <c s="311">
        <v>30.976934</v>
      </c>
      <c s="311">
        <v>-2.4160979999999768</v>
      </c>
      <c s="311">
        <v>-26.323274000000033</v>
      </c>
      <c s="311">
        <v>-2.8038700000000034</v>
      </c>
      <c s="311">
        <v>-3.2155389999999784</v>
      </c>
      <c s="311">
        <v>27.272689999999955</v>
      </c>
      <c s="311">
        <v>-2.0584509999999341</v>
      </c>
      <c s="311">
        <v>32.657108999999991</v>
      </c>
      <c s="311">
        <v>3.0061520000000428</v>
      </c>
      <c s="311">
        <v>-1.6036070000000535</v>
      </c>
      <c s="311">
        <v>-42.870400000000018</v>
      </c>
      <c s="311">
        <v>-4.3011340000000757</v>
      </c>
      <c s="311">
        <v>-7.2196239999998539</v>
      </c>
      <c s="311">
        <v>2.4988479999998958</v>
      </c>
      <c s="311">
        <v>-30.415882000000011</v>
      </c>
      <c s="311">
        <v>-2.1604600000000573</v>
      </c>
      <c s="311">
        <v>-1.9672499999998649</v>
      </c>
      <c s="311">
        <v>16.584856999999886</v>
      </c>
      <c s="311">
        <v>8.5304450000000287</v>
      </c>
      <c s="311">
        <v>20.241086999999993</v>
      </c>
      <c s="311">
        <v>17.109131000000005</v>
      </c>
      <c s="311">
        <v>14.118188000000004</v>
      </c>
      <c s="311">
        <v>-54.290827999999919</v>
      </c>
      <c s="311">
        <v>6.69119299999997</v>
      </c>
      <c s="311">
        <v>-9.1047499999999957</v>
      </c>
      <c s="311">
        <v>0.32785899999998946</v>
      </c>
      <c s="311">
        <v>-31.163416000000097</v>
      </c>
      <c s="311">
        <v>2.662176000000045</v>
      </c>
      <c s="311">
        <v>501.56020800000005</v>
      </c>
      <c s="311">
        <v>11.422848999999957</v>
      </c>
      <c s="311">
        <v>-5.3065610000000092</v>
      </c>
      <c s="311">
        <v>36.350516999999996</v>
      </c>
      <c s="311">
        <v>4.8519900000001144</v>
      </c>
      <c s="311">
        <v>3.0168239999999429</v>
      </c>
      <c s="311">
        <v>-34.604672999999821</v>
      </c>
      <c s="311">
        <v>8.0466660000000161</v>
      </c>
      <c s="311">
        <v>-2.4859209999999905</v>
      </c>
      <c s="311">
        <v>5.3029750000000035</v>
      </c>
      <c s="311">
        <v>-18.110599999999977</v>
      </c>
      <c s="308">
        <v>1.9052019999999743</v>
      </c>
      <c s="308">
        <v>1.2537429999999858</v>
      </c>
      <c s="308">
        <v>2382.8488477900005</v>
      </c>
      <c s="308">
        <v>4.0204729999999955</v>
      </c>
      <c s="308">
        <v>3.3166639999998164</v>
      </c>
      <c s="308">
        <v>-70.265421999999944</v>
      </c>
      <c s="308">
        <v>-72.553570000000349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479</v>
      </c>
      <c s="308">
        <v>-21</v>
      </c>
      <c s="308">
        <v>487</v>
      </c>
      <c s="308">
        <v>2184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8" spans="1:152" s="256" customFormat="1" ht="15">
      <c r="A118" s="333" t="s">
        <v>478</v>
      </c>
      <c s="309">
        <v>0</v>
      </c>
      <c s="309">
        <v>3.9237426600000003</v>
      </c>
      <c s="309">
        <v>0.84959291999999997</v>
      </c>
      <c s="309">
        <v>191.29469852000003</v>
      </c>
      <c s="309">
        <v>7.413146930000039</v>
      </c>
      <c s="309">
        <v>158.16821394999999</v>
      </c>
      <c s="309">
        <v>40.096330079999994</v>
      </c>
      <c s="309">
        <v>43.512229120000001</v>
      </c>
      <c s="309">
        <v>209.77170557000005</v>
      </c>
      <c s="309">
        <v>44.99364593</v>
      </c>
      <c s="309">
        <v>191.63426506000002</v>
      </c>
      <c s="309">
        <v>131.03208741000003</v>
      </c>
      <c s="309">
        <v>351.12112743</v>
      </c>
      <c s="309">
        <v>29.200785639999992</v>
      </c>
      <c s="309">
        <v>28.789345109999999</v>
      </c>
      <c s="309">
        <v>88.807304399999964</v>
      </c>
      <c s="309">
        <v>98.215886889999993</v>
      </c>
      <c s="309">
        <v>30.458655230000005</v>
      </c>
      <c s="309">
        <v>128.09023622000001</v>
      </c>
      <c s="309">
        <v>56.559687119999992</v>
      </c>
      <c s="309">
        <v>38.133339559999996</v>
      </c>
      <c s="309">
        <v>101.91894045000001</v>
      </c>
      <c s="309">
        <v>327.7033398100001</v>
      </c>
      <c s="309">
        <v>268.37281918999997</v>
      </c>
      <c s="309">
        <v>192.96126443999995</v>
      </c>
      <c s="309">
        <v>10.098872439999994</v>
      </c>
      <c s="309">
        <v>327.72932767999993</v>
      </c>
      <c s="309">
        <v>173.37064307000006</v>
      </c>
      <c s="309">
        <v>200.22385558999997</v>
      </c>
      <c s="309">
        <v>189.05089980999998</v>
      </c>
      <c s="309">
        <v>266.27679498000003</v>
      </c>
      <c s="309">
        <v>19.906227720000004</v>
      </c>
      <c s="309">
        <v>62.742246719999997</v>
      </c>
      <c s="309">
        <v>12.874870649999991</v>
      </c>
      <c s="309">
        <v>402.46124890999999</v>
      </c>
      <c s="309">
        <v>212.71869054000001</v>
      </c>
      <c s="309">
        <v>630.28778891999991</v>
      </c>
      <c s="309">
        <v>10.025201140000007</v>
      </c>
      <c s="309">
        <v>518.56711456999994</v>
      </c>
      <c s="309">
        <v>533.21933605000004</v>
      </c>
      <c s="309">
        <v>208.52089730999998</v>
      </c>
      <c s="309">
        <v>9.0115589499999995</v>
      </c>
      <c s="309">
        <v>2.5464051699999999</v>
      </c>
      <c s="309">
        <v>3.8012396000000002</v>
      </c>
      <c s="309">
        <v>4.8556617900000001</v>
      </c>
      <c s="309">
        <v>0.73713791999999989</v>
      </c>
      <c s="309">
        <v>0.9181585699999999</v>
      </c>
      <c s="309">
        <v>411.23864822999997</v>
      </c>
      <c s="309">
        <v>830.98963107000009</v>
      </c>
      <c s="309">
        <v>650.21253646000002</v>
      </c>
      <c s="309">
        <v>348.74970000000002</v>
      </c>
      <c s="309">
        <v>823.52049514999999</v>
      </c>
      <c s="309">
        <v>313.44970999999998</v>
      </c>
      <c s="309">
        <v>506.51647169</v>
      </c>
      <c s="309">
        <v>580.79592346000004</v>
      </c>
      <c s="309">
        <v>162.3358709</v>
      </c>
      <c s="309">
        <v>752.29862617000003</v>
      </c>
      <c s="309">
        <v>147.30850552000001</v>
      </c>
      <c s="309">
        <v>550.88736313999993</v>
      </c>
      <c s="309">
        <v>466.52472742999998</v>
      </c>
      <c s="309">
        <v>420.4652929099999</v>
      </c>
      <c s="309">
        <v>907.21443976</v>
      </c>
      <c s="309">
        <v>3060.0219626800003</v>
      </c>
      <c s="309">
        <v>1442.1798324399999</v>
      </c>
      <c s="309">
        <v>333.17462906000003</v>
      </c>
      <c s="309">
        <v>529.28885831000002</v>
      </c>
      <c s="309">
        <v>0</v>
      </c>
      <c s="309">
        <v>0</v>
      </c>
      <c s="309">
        <v>0.8498299999999972</v>
      </c>
      <c s="309">
        <v>0</v>
      </c>
      <c s="309">
        <v>0</v>
      </c>
      <c s="309">
        <v>0</v>
      </c>
      <c s="309">
        <v>0.17996400000000001</v>
      </c>
      <c s="309">
        <v>0</v>
      </c>
      <c s="309">
        <v>0</v>
      </c>
      <c s="309">
        <v>-0.096725000000000005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149.349129</v>
      </c>
      <c s="309">
        <v>0.099980000000002178</v>
      </c>
      <c s="309">
        <v>253.778344</v>
      </c>
      <c s="309">
        <v>90.997800000000012</v>
      </c>
      <c s="309">
        <v>3.06938442</v>
      </c>
      <c s="309">
        <v>120</v>
      </c>
      <c s="309">
        <v>1.9996</v>
      </c>
      <c s="309">
        <v>0.93481300000000001</v>
      </c>
      <c s="309">
        <v>0.59488099999999999</v>
      </c>
      <c s="309">
        <v>13.1872375</v>
      </c>
      <c s="309">
        <v>88.242764500000021</v>
      </c>
      <c s="309">
        <v>81.494045000000028</v>
      </c>
      <c s="309">
        <v>197.69183417000005</v>
      </c>
      <c s="309">
        <v>13.255538259999994</v>
      </c>
      <c s="309">
        <v>67.729930440000004</v>
      </c>
      <c s="309">
        <v>42.641811500000017</v>
      </c>
      <c s="309">
        <v>75.186888189999962</v>
      </c>
      <c s="309">
        <v>88.544436098615876</v>
      </c>
      <c s="309">
        <v>41.08210600000001</v>
      </c>
      <c s="309">
        <v>21.101177220000011</v>
      </c>
      <c s="309">
        <v>15.01390059</v>
      </c>
      <c s="309">
        <v>44.836311632145964</v>
      </c>
      <c s="309">
        <v>33.06892775</v>
      </c>
      <c s="309">
        <v>18.063735150419213</v>
      </c>
      <c s="309">
        <v>13.506482883507147</v>
      </c>
      <c s="309">
        <v>21.561369980529548</v>
      </c>
      <c s="309">
        <v>82.128393894165072</v>
      </c>
      <c s="309">
        <v>0</v>
      </c>
      <c s="309">
        <v>0</v>
      </c>
      <c s="309">
        <v>0</v>
      </c>
      <c s="309">
        <v>217.94161663154748</v>
      </c>
      <c s="305">
        <v>193.53206467773057</v>
      </c>
      <c s="305">
        <v>173.03954510226464</v>
      </c>
      <c s="305">
        <v>241.02587827510774</v>
      </c>
      <c s="305">
        <v>35.961549403275626</v>
      </c>
      <c s="305">
        <v>21.13368756251489</v>
      </c>
      <c s="305">
        <v>1.2806256201856323</v>
      </c>
      <c s="305">
        <v>24.02481782594587</v>
      </c>
      <c s="304">
        <v>261.91813673360934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s="303"/>
      <c s="308"/>
      <c s="308"/>
      <c s="305"/>
      <c s="305"/>
      <c s="305"/>
      <c s="327" t="s">
        <v>39</v>
      </c>
      <c s="305">
        <f t="shared" si="113" ref="EN118:EV118">SUM(EN119:EN121)</f>
        <v>679.19782829000019</v>
      </c>
      <c s="305">
        <f t="shared" si="113"/>
        <v>496.73554088938283</v>
      </c>
      <c s="305">
        <f t="shared" si="113"/>
        <v>1177.4380020966241</v>
      </c>
      <c s="305">
        <f t="shared" si="113"/>
        <v>621.75757257999999</v>
      </c>
      <c s="305">
        <f t="shared" si="113"/>
        <v>500</v>
      </c>
      <c s="305">
        <f t="shared" si="113"/>
        <v>500</v>
      </c>
      <c s="305">
        <f t="shared" si="113"/>
        <v>500</v>
      </c>
      <c s="305">
        <f t="shared" si="113"/>
        <v>500</v>
      </c>
      <c s="305">
        <f t="shared" si="113"/>
        <v>500</v>
      </c>
    </row>
    <row r="119" spans="1:152" s="256" customFormat="1" ht="15">
      <c r="A119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5.1203293899999993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1.2847893400000001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500</v>
      </c>
      <c s="311">
        <v>0</v>
      </c>
      <c s="311">
        <v>500.83333332999996</v>
      </c>
      <c s="311">
        <v>488.20736055000009</v>
      </c>
      <c s="311">
        <v>201.25078139999999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300</v>
      </c>
      <c s="311">
        <v>560.08981111000003</v>
      </c>
      <c s="311">
        <v>650.21253646000002</v>
      </c>
      <c s="311">
        <v>255</v>
      </c>
      <c s="311">
        <v>358.46719788000001</v>
      </c>
      <c s="311">
        <v>312</v>
      </c>
      <c s="311">
        <v>100</v>
      </c>
      <c s="311">
        <v>540.04166667000004</v>
      </c>
      <c s="311">
        <v>155.7471889</v>
      </c>
      <c s="311">
        <v>705.38412876999996</v>
      </c>
      <c s="311">
        <v>100</v>
      </c>
      <c s="311">
        <v>338.05792914</v>
      </c>
      <c s="311">
        <v>256.52472742999998</v>
      </c>
      <c s="311">
        <v>138.29569556999999</v>
      </c>
      <c s="311">
        <v>907.11443975999998</v>
      </c>
      <c s="311">
        <v>3005.5099681000006</v>
      </c>
      <c s="311">
        <v>1260.90008844</v>
      </c>
      <c s="311">
        <v>333.17462906000003</v>
      </c>
      <c s="311">
        <v>528.93885831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5"/>
      <c s="305"/>
      <c s="308"/>
      <c s="308"/>
      <c s="308"/>
      <c s="334" t="s">
        <v>176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0" spans="1:152" s="256" customFormat="1" ht="15">
      <c r="A120" s="332" t="s">
        <v>449</v>
      </c>
      <c s="311">
        <v>0</v>
      </c>
      <c s="311">
        <v>0</v>
      </c>
      <c s="311">
        <v>0</v>
      </c>
      <c s="311">
        <v>180</v>
      </c>
      <c s="311">
        <v>0</v>
      </c>
      <c s="311">
        <v>100.7473</v>
      </c>
      <c s="311">
        <v>25.496304590000001</v>
      </c>
      <c s="311">
        <v>12.77</v>
      </c>
      <c s="311">
        <v>73.101559840000007</v>
      </c>
      <c s="311">
        <v>0</v>
      </c>
      <c s="311">
        <v>156.551849</v>
      </c>
      <c s="311">
        <v>120</v>
      </c>
      <c s="311">
        <v>330</v>
      </c>
      <c s="311">
        <v>0</v>
      </c>
      <c s="311">
        <v>0</v>
      </c>
      <c s="311">
        <v>77.200103699999985</v>
      </c>
      <c s="311">
        <v>89.829788469999997</v>
      </c>
      <c s="311">
        <v>18.222143819999999</v>
      </c>
      <c s="311">
        <v>120</v>
      </c>
      <c s="311">
        <v>0</v>
      </c>
      <c s="311">
        <v>0</v>
      </c>
      <c s="311">
        <v>69.169041629999995</v>
      </c>
      <c s="311">
        <v>286.05170712</v>
      </c>
      <c s="311">
        <v>0.80000000000000004</v>
      </c>
      <c s="311">
        <v>100</v>
      </c>
      <c s="311">
        <v>0</v>
      </c>
      <c s="311">
        <v>313</v>
      </c>
      <c s="311">
        <v>160</v>
      </c>
      <c s="311">
        <v>190.13798462</v>
      </c>
      <c s="311">
        <v>36.609427029999999</v>
      </c>
      <c s="311">
        <v>245.23183096</v>
      </c>
      <c s="311">
        <v>0</v>
      </c>
      <c s="311">
        <v>50.284990210000004</v>
      </c>
      <c s="311">
        <v>0</v>
      </c>
      <c s="311">
        <v>380</v>
      </c>
      <c s="311">
        <v>58</v>
      </c>
      <c s="311">
        <v>80</v>
      </c>
      <c s="311">
        <v>0</v>
      </c>
      <c s="311">
        <v>0</v>
      </c>
      <c s="311">
        <v>41.799999999999997</v>
      </c>
      <c s="311">
        <v>0.34999999999999998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105</v>
      </c>
      <c s="311">
        <v>270</v>
      </c>
      <c s="311">
        <v>0</v>
      </c>
      <c s="311">
        <v>92.25</v>
      </c>
      <c s="311">
        <v>141</v>
      </c>
      <c s="311">
        <v>0</v>
      </c>
      <c s="311">
        <v>45</v>
      </c>
      <c s="311">
        <v>30.350000000000001</v>
      </c>
      <c s="311">
        <v>0</v>
      </c>
      <c s="311">
        <v>0.20000000000000001</v>
      </c>
      <c s="311">
        <v>0</v>
      </c>
      <c s="311">
        <v>210</v>
      </c>
      <c s="311">
        <v>210</v>
      </c>
      <c s="311">
        <v>251.19999999999999</v>
      </c>
      <c s="311">
        <v>0.10000000000000001</v>
      </c>
      <c s="311">
        <v>41.200000000000003</v>
      </c>
      <c s="311">
        <v>180</v>
      </c>
      <c s="311">
        <v>0</v>
      </c>
      <c s="311">
        <v>0.34999999999999998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120</v>
      </c>
      <c s="311">
        <v>0</v>
      </c>
      <c s="311">
        <v>245.5</v>
      </c>
      <c s="311">
        <v>80</v>
      </c>
      <c s="311">
        <v>0</v>
      </c>
      <c s="311">
        <v>120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161.74416667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138.05466346294182</v>
      </c>
      <c s="308">
        <v>82.117559085073708</v>
      </c>
      <c s="308">
        <v>130.78761667910896</v>
      </c>
      <c s="308">
        <v>203.882926906667</v>
      </c>
      <c s="308">
        <v>0</v>
      </c>
      <c s="308">
        <v>0</v>
      </c>
      <c s="308">
        <v>0</v>
      </c>
      <c s="308">
        <v>0</v>
      </c>
      <c s="307">
        <v>152.11473109538773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449</v>
      </c>
      <c s="308">
        <v>361.74416667000003</v>
      </c>
      <c s="308">
        <v>0</v>
      </c>
      <c s="308">
        <v>706.95749722917913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1" spans="1:152" s="256" customFormat="1" ht="15">
      <c r="A121" s="332" t="s">
        <v>448</v>
      </c>
      <c s="311">
        <v>0</v>
      </c>
      <c s="311">
        <v>3.9237426600000003</v>
      </c>
      <c s="311">
        <v>0.84959291999999997</v>
      </c>
      <c s="311">
        <v>11.294698520000026</v>
      </c>
      <c s="311">
        <v>7.413146930000039</v>
      </c>
      <c s="311">
        <v>57.420913949999999</v>
      </c>
      <c s="311">
        <v>14.600025489999993</v>
      </c>
      <c s="311">
        <v>30.742229120000001</v>
      </c>
      <c s="311">
        <v>136.67014573000006</v>
      </c>
      <c s="311">
        <v>44.99364593</v>
      </c>
      <c s="311">
        <v>35.082416060000014</v>
      </c>
      <c s="311">
        <v>11.032087410000031</v>
      </c>
      <c s="311">
        <v>21.121127430000001</v>
      </c>
      <c s="311">
        <v>29.200785639999992</v>
      </c>
      <c s="311">
        <v>28.789345109999999</v>
      </c>
      <c s="311">
        <v>11.607200699999979</v>
      </c>
      <c s="311">
        <v>8.3860984199999962</v>
      </c>
      <c s="311">
        <v>12.236511410000006</v>
      </c>
      <c s="311">
        <v>8.0902362200000084</v>
      </c>
      <c s="311">
        <v>51.43935772999999</v>
      </c>
      <c s="311">
        <v>38.133339559999996</v>
      </c>
      <c s="311">
        <v>32.749898820000013</v>
      </c>
      <c s="311">
        <v>41.651632690000099</v>
      </c>
      <c s="311">
        <v>267.57281918999996</v>
      </c>
      <c s="311">
        <v>92.961264439999951</v>
      </c>
      <c s="311">
        <v>10.098872439999994</v>
      </c>
      <c s="311">
        <v>14.729327679999926</v>
      </c>
      <c s="311">
        <v>13.370643070000057</v>
      </c>
      <c s="311">
        <v>8.8010816299999703</v>
      </c>
      <c s="311">
        <v>152.44147277999997</v>
      </c>
      <c s="311">
        <v>21.044964020000037</v>
      </c>
      <c s="311">
        <v>19.906227720000004</v>
      </c>
      <c s="311">
        <v>12.457256509999993</v>
      </c>
      <c s="311">
        <v>12.874870649999991</v>
      </c>
      <c s="311">
        <v>22.461248909999995</v>
      </c>
      <c s="311">
        <v>154.71869054000001</v>
      </c>
      <c s="311">
        <v>50.287788919999912</v>
      </c>
      <c s="311">
        <v>10.025201140000007</v>
      </c>
      <c s="311">
        <v>17.733781239999985</v>
      </c>
      <c s="311">
        <v>3.2119754999999515</v>
      </c>
      <c s="311">
        <v>6.9201159099999874</v>
      </c>
      <c s="311">
        <v>9.0115589499999995</v>
      </c>
      <c s="311">
        <v>2.5464051699999999</v>
      </c>
      <c s="311">
        <v>3.8012396000000002</v>
      </c>
      <c s="311">
        <v>4.8556617900000001</v>
      </c>
      <c s="311">
        <v>0.73713791999999989</v>
      </c>
      <c s="311">
        <v>0.9181585699999999</v>
      </c>
      <c s="311">
        <v>6.238648229999967</v>
      </c>
      <c s="311">
        <v>0.89981996000005893</v>
      </c>
      <c s="311">
        <v>0</v>
      </c>
      <c s="311">
        <v>1.4997000000000185</v>
      </c>
      <c s="311">
        <v>324.05329726999997</v>
      </c>
      <c s="311">
        <v>1.4497099999999818</v>
      </c>
      <c s="311">
        <v>361.51647169</v>
      </c>
      <c s="311">
        <v>10.404256789999998</v>
      </c>
      <c s="311">
        <v>6.5886820000000057</v>
      </c>
      <c s="311">
        <v>46.71449740000007</v>
      </c>
      <c s="311">
        <v>47.308505520000011</v>
      </c>
      <c s="311">
        <v>2.8294339999999352</v>
      </c>
      <c s="311">
        <v>0</v>
      </c>
      <c s="311">
        <v>30.969597339999893</v>
      </c>
      <c s="311">
        <v>2.273181642920008E-14</v>
      </c>
      <c s="311">
        <v>13.311994579999734</v>
      </c>
      <c s="311">
        <v>1.2797439999999369</v>
      </c>
      <c s="311">
        <v>0</v>
      </c>
      <c s="311">
        <v>2.2759572004815709E-14</v>
      </c>
      <c s="311">
        <v>0</v>
      </c>
      <c s="311">
        <v>0</v>
      </c>
      <c s="311">
        <v>0.8498299999999972</v>
      </c>
      <c s="311">
        <v>0</v>
      </c>
      <c s="311">
        <v>0</v>
      </c>
      <c s="311">
        <v>0</v>
      </c>
      <c s="311">
        <v>0.17996400000000001</v>
      </c>
      <c s="311">
        <v>0</v>
      </c>
      <c s="311">
        <v>0</v>
      </c>
      <c s="311">
        <v>-0.096725000000000005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29.349129000000005</v>
      </c>
      <c s="311">
        <v>0.099980000000002178</v>
      </c>
      <c s="311">
        <v>8.2783440000000041</v>
      </c>
      <c s="311">
        <v>10.997800000000012</v>
      </c>
      <c s="311">
        <v>3.06938442</v>
      </c>
      <c s="311">
        <v>0</v>
      </c>
      <c s="311">
        <v>1.9996</v>
      </c>
      <c s="311">
        <v>0.93481300000000001</v>
      </c>
      <c s="311">
        <v>0.59488099999999999</v>
      </c>
      <c s="311">
        <v>13.1872375</v>
      </c>
      <c s="311">
        <v>88.242764500000021</v>
      </c>
      <c s="311">
        <v>81.494045000000028</v>
      </c>
      <c s="311">
        <v>35.947667500000051</v>
      </c>
      <c s="311">
        <v>13.255538259999994</v>
      </c>
      <c s="311">
        <v>67.729930440000004</v>
      </c>
      <c s="311">
        <v>42.641811500000017</v>
      </c>
      <c s="311">
        <v>75.186888189999962</v>
      </c>
      <c s="311">
        <v>88.544436098615876</v>
      </c>
      <c s="311">
        <v>41.08210600000001</v>
      </c>
      <c s="311">
        <v>21.101177220000011</v>
      </c>
      <c s="311">
        <v>15.01390059</v>
      </c>
      <c s="311">
        <v>44.836311632145964</v>
      </c>
      <c s="311">
        <v>33.06892775</v>
      </c>
      <c s="311">
        <v>18.063735150419213</v>
      </c>
      <c s="311">
        <v>13.506482883507147</v>
      </c>
      <c s="311">
        <v>21.561369980529548</v>
      </c>
      <c s="311">
        <v>82.128393894165072</v>
      </c>
      <c s="311">
        <v>0</v>
      </c>
      <c s="311">
        <v>0</v>
      </c>
      <c s="311">
        <v>0</v>
      </c>
      <c s="311">
        <v>79.886953168605658</v>
      </c>
      <c s="308">
        <v>111.41450559265687</v>
      </c>
      <c s="308">
        <v>42.251928423155675</v>
      </c>
      <c s="308">
        <v>37.142951368440748</v>
      </c>
      <c s="308">
        <v>35.961549403275626</v>
      </c>
      <c s="308">
        <v>21.13368756251489</v>
      </c>
      <c s="308">
        <v>1.2806256201856323</v>
      </c>
      <c s="308">
        <v>24.02481782594587</v>
      </c>
      <c s="307">
        <v>109.80340563822162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475</v>
      </c>
      <c s="308">
        <v>317.45366162000016</v>
      </c>
      <c s="308">
        <v>496.73554088938283</v>
      </c>
      <c s="308">
        <v>470.48050486744489</v>
      </c>
      <c s="308">
        <v>621.75757257999999</v>
      </c>
      <c s="308">
        <v>500</v>
      </c>
      <c s="308">
        <v>500</v>
      </c>
      <c s="308">
        <v>500</v>
      </c>
      <c s="308">
        <v>500</v>
      </c>
      <c s="308">
        <v>500</v>
      </c>
    </row>
    <row r="122" spans="1:152" s="256" customFormat="1" ht="15">
      <c r="A122" s="333" t="s">
        <v>477</v>
      </c>
      <c s="309">
        <v>118.03916966319547</v>
      </c>
      <c s="309">
        <v>64.424240323895447</v>
      </c>
      <c s="309">
        <v>93.2443245278304</v>
      </c>
      <c s="309">
        <v>39.39900916835699</v>
      </c>
      <c s="309">
        <v>0</v>
      </c>
      <c s="309">
        <v>135.51099619537888</v>
      </c>
      <c s="309">
        <v>10.5</v>
      </c>
      <c s="309">
        <v>30.884153570414</v>
      </c>
      <c s="309">
        <v>0.33136475212229999</v>
      </c>
      <c s="309">
        <v>108.63211518362955</v>
      </c>
      <c s="309">
        <v>7.1085952462393376</v>
      </c>
      <c s="309">
        <v>51.741184515942841</v>
      </c>
      <c s="309">
        <v>40.531227545206846</v>
      </c>
      <c s="309">
        <v>50.775915324252182</v>
      </c>
      <c s="309">
        <v>178.66467968192427</v>
      </c>
      <c s="309">
        <v>23.229459314296154</v>
      </c>
      <c s="309">
        <v>1.0198378992796442</v>
      </c>
      <c s="309">
        <v>38.123329788372224</v>
      </c>
      <c s="309">
        <v>114.53876708886666</v>
      </c>
      <c s="309">
        <v>109.72983853234183</v>
      </c>
      <c s="309">
        <v>118.77940550849466</v>
      </c>
      <c s="309">
        <v>74.635422950948026</v>
      </c>
      <c s="309">
        <v>34.649425573028665</v>
      </c>
      <c s="309">
        <v>69.074791402372483</v>
      </c>
      <c s="309">
        <v>391.97094616202168</v>
      </c>
      <c s="309">
        <v>231.87539544783073</v>
      </c>
      <c s="309">
        <v>311.95449812898482</v>
      </c>
      <c s="309">
        <v>308.28803039584756</v>
      </c>
      <c s="309">
        <v>254.2000099958122</v>
      </c>
      <c s="309">
        <v>268.17236236688325</v>
      </c>
      <c s="309">
        <v>226.87282197969682</v>
      </c>
      <c s="309">
        <v>235.63046634599402</v>
      </c>
      <c s="309">
        <v>229.42798635285854</v>
      </c>
      <c s="309">
        <v>239.41842481346421</v>
      </c>
      <c s="309">
        <v>180.41770122030127</v>
      </c>
      <c s="309">
        <v>358.16410488511866</v>
      </c>
      <c s="309">
        <v>356.36070885331975</v>
      </c>
      <c s="309">
        <v>198.95082980088188</v>
      </c>
      <c s="309">
        <v>253.51222920661132</v>
      </c>
      <c s="309">
        <v>535.66910478</v>
      </c>
      <c s="309">
        <v>516.19764540502467</v>
      </c>
      <c s="309">
        <v>146.56933098629227</v>
      </c>
      <c s="309">
        <v>645.91190322134776</v>
      </c>
      <c s="309">
        <v>248.39135112224864</v>
      </c>
      <c s="309">
        <v>178.34006003261669</v>
      </c>
      <c s="309">
        <v>431.29033106144317</v>
      </c>
      <c s="309">
        <v>603.92514042428479</v>
      </c>
      <c s="309">
        <v>681.88010625559571</v>
      </c>
      <c s="309">
        <v>870.91903204637936</v>
      </c>
      <c s="309">
        <v>1291.9057528129695</v>
      </c>
      <c s="309">
        <v>419.16125156180146</v>
      </c>
      <c s="309">
        <v>508.73966355300161</v>
      </c>
      <c s="309">
        <v>1764.8539525942563</v>
      </c>
      <c s="309">
        <v>552.88985041884359</v>
      </c>
      <c s="309">
        <v>724.13734205019705</v>
      </c>
      <c s="309">
        <v>1929.1887737798377</v>
      </c>
      <c s="309">
        <v>1340.7735991432721</v>
      </c>
      <c s="309">
        <v>1779.5684589800001</v>
      </c>
      <c s="309">
        <v>1349.4351736299998</v>
      </c>
      <c s="309">
        <v>2047.3750920999998</v>
      </c>
      <c s="309">
        <v>1522.4435454999996</v>
      </c>
      <c s="309">
        <v>1855.2453752219999</v>
      </c>
      <c s="309">
        <v>489.07153427039998</v>
      </c>
      <c s="309">
        <v>481.96292441699984</v>
      </c>
      <c s="309">
        <v>845.25554382259998</v>
      </c>
      <c s="309">
        <v>404.34702212460002</v>
      </c>
      <c s="309">
        <v>409.51840567059992</v>
      </c>
      <c s="309">
        <v>438.76080461340001</v>
      </c>
      <c s="309">
        <v>691.27950774780004</v>
      </c>
      <c s="309">
        <v>593.34847969659995</v>
      </c>
      <c s="309">
        <v>797.33469028579998</v>
      </c>
      <c s="309">
        <v>304.46593215019999</v>
      </c>
      <c s="309">
        <v>676.88792714780004</v>
      </c>
      <c s="309">
        <v>757.39672357659992</v>
      </c>
      <c s="309">
        <v>451.07295882559998</v>
      </c>
      <c s="309">
        <v>653.23398766839989</v>
      </c>
      <c s="309">
        <v>333.00174544079999</v>
      </c>
      <c s="309">
        <v>285.06299233919992</v>
      </c>
      <c s="309">
        <v>591.970571189</v>
      </c>
      <c s="309">
        <v>449.56726345819999</v>
      </c>
      <c s="309">
        <v>541.57826501139994</v>
      </c>
      <c s="309">
        <v>333.71159969479999</v>
      </c>
      <c s="309">
        <v>136.31377664060005</v>
      </c>
      <c s="309">
        <v>353.2435492884</v>
      </c>
      <c s="309">
        <v>929.58514840099963</v>
      </c>
      <c s="309">
        <v>439.08786994000002</v>
      </c>
      <c s="309">
        <v>463.56633721599997</v>
      </c>
      <c s="309">
        <v>1443.4089049081995</v>
      </c>
      <c s="309">
        <v>186.21715073019993</v>
      </c>
      <c s="309">
        <v>210.75622382919988</v>
      </c>
      <c s="309">
        <v>811.06289143479989</v>
      </c>
      <c s="309">
        <v>144.97668997919999</v>
      </c>
      <c s="309">
        <v>356.15559474780002</v>
      </c>
      <c s="309">
        <v>1047.28541017</v>
      </c>
      <c s="309">
        <v>220.04727951647067</v>
      </c>
      <c s="309">
        <v>401.43528265173973</v>
      </c>
      <c s="309">
        <v>1043.3190785027184</v>
      </c>
      <c s="309">
        <v>359.4336108222704</v>
      </c>
      <c s="309">
        <v>794.41509087356951</v>
      </c>
      <c s="309">
        <v>516.47173693085597</v>
      </c>
      <c s="309">
        <v>520.95721400119089</v>
      </c>
      <c s="309">
        <v>399.21126069482364</v>
      </c>
      <c s="309">
        <v>718.15529155203058</v>
      </c>
      <c s="309">
        <v>486.38338893988356</v>
      </c>
      <c s="309">
        <v>981.72406054272096</v>
      </c>
      <c s="309">
        <v>680.33991874838193</v>
      </c>
      <c s="309">
        <v>524.78150936619249</v>
      </c>
      <c s="309">
        <v>938.97896356229933</v>
      </c>
      <c s="309">
        <v>1125.4662281884134</v>
      </c>
      <c s="309">
        <v>790.64849256720129</v>
      </c>
      <c s="309">
        <v>608.87693914639794</v>
      </c>
      <c s="309">
        <v>1065.4455955335752</v>
      </c>
      <c s="309">
        <v>702.69344361535127</v>
      </c>
      <c s="305">
        <v>1060.3554324378583</v>
      </c>
      <c s="305">
        <v>999.07901951488611</v>
      </c>
      <c s="305">
        <v>755.2449958840831</v>
      </c>
      <c s="305">
        <v>763.75466296241598</v>
      </c>
      <c s="305">
        <v>805.43421609343488</v>
      </c>
      <c s="305">
        <v>694.9532361318154</v>
      </c>
      <c s="305">
        <v>975.96859187062137</v>
      </c>
      <c s="304">
        <v>1321.7931211599998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s="303"/>
      <c s="308"/>
      <c s="308"/>
      <c s="308"/>
      <c s="308"/>
      <c s="308"/>
      <c s="327" t="s">
        <v>476</v>
      </c>
      <c s="305">
        <f t="shared" si="114" ref="EN122:EV122">SUM(EN123:EN125)</f>
        <v>1973.8503316899985</v>
      </c>
      <c s="305">
        <f t="shared" si="114"/>
        <v>2320.1092539800002</v>
      </c>
      <c s="305">
        <f t="shared" si="114"/>
        <v>2417.7774377999995</v>
      </c>
      <c s="305">
        <f t="shared" si="114"/>
        <v>2317.7999999999993</v>
      </c>
      <c s="305">
        <f t="shared" si="114"/>
        <v>2317.7999999999993</v>
      </c>
      <c s="305">
        <f t="shared" si="114"/>
        <v>2317.7999999999993</v>
      </c>
      <c s="305">
        <f t="shared" si="114"/>
        <v>2317.7999999999993</v>
      </c>
      <c s="305">
        <f t="shared" si="114"/>
        <v>2317.7999999999993</v>
      </c>
      <c s="305">
        <f t="shared" si="114"/>
        <v>2317.7999999999993</v>
      </c>
    </row>
    <row r="123" spans="1:152" s="256" customFormat="1" ht="15">
      <c r="A123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324.86498667131207</v>
      </c>
      <c s="311">
        <v>300.00000000332784</v>
      </c>
      <c s="311">
        <v>0</v>
      </c>
      <c s="311">
        <v>403.22841168654003</v>
      </c>
      <c s="311">
        <v>101.68141057600042</v>
      </c>
      <c s="311">
        <v>0</v>
      </c>
      <c s="311">
        <v>101.84805511148087</v>
      </c>
      <c s="311">
        <v>300.00000000333125</v>
      </c>
      <c s="311">
        <v>402.20946854144103</v>
      </c>
      <c s="311">
        <v>484.02252786700046</v>
      </c>
      <c s="311">
        <v>737.16177666421845</v>
      </c>
      <c s="311">
        <v>10.000000004435329</v>
      </c>
      <c s="311">
        <v>99.664070033698479</v>
      </c>
      <c s="311">
        <v>1553.5436095070177</v>
      </c>
      <c s="311">
        <v>63.772231089999991</v>
      </c>
      <c s="311">
        <v>257.50314407743309</v>
      </c>
      <c s="311">
        <v>1384.6615793221392</v>
      </c>
      <c s="311">
        <v>735.63602181999988</v>
      </c>
      <c s="311">
        <v>1228.4598551300001</v>
      </c>
      <c s="311">
        <v>1137.8565828399999</v>
      </c>
      <c s="311">
        <v>1842.0921928499999</v>
      </c>
      <c s="311">
        <v>1151.5928398199997</v>
      </c>
      <c s="311">
        <v>1424.0678012200001</v>
      </c>
      <c s="311">
        <v>25.756020299999999</v>
      </c>
      <c s="311">
        <v>10.824266659999999</v>
      </c>
      <c s="311">
        <v>587.07716832999995</v>
      </c>
      <c s="311">
        <v>12.325997429999997</v>
      </c>
      <c s="311">
        <v>0</v>
      </c>
      <c s="311">
        <v>0</v>
      </c>
      <c s="311">
        <v>0</v>
      </c>
      <c s="311">
        <v>100.50709439999999</v>
      </c>
      <c s="311">
        <v>100.95983423999999</v>
      </c>
      <c s="311">
        <v>0</v>
      </c>
      <c s="311">
        <v>0</v>
      </c>
      <c s="311">
        <v>0</v>
      </c>
      <c s="311">
        <v>0</v>
      </c>
      <c s="311">
        <v>11.973969009999999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176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</row>
    <row r="124" spans="1:152" s="256" customFormat="1" ht="15">
      <c r="A124" s="332" t="s">
        <v>449</v>
      </c>
      <c s="311">
        <v>47.963560489742576</v>
      </c>
      <c s="311">
        <v>24.500000005993769</v>
      </c>
      <c s="311">
        <v>66.531929630823214</v>
      </c>
      <c s="311">
        <v>25.498355420642181</v>
      </c>
      <c s="311">
        <v>0</v>
      </c>
      <c s="311">
        <v>128.44927319792995</v>
      </c>
      <c s="311">
        <v>10.5</v>
      </c>
      <c s="311">
        <v>6.9999999989738608</v>
      </c>
      <c s="311">
        <v>0</v>
      </c>
      <c s="311">
        <v>100.47861561834578</v>
      </c>
      <c s="311">
        <v>4.4999999959065606</v>
      </c>
      <c s="311">
        <v>9.9220000029383488</v>
      </c>
      <c s="311">
        <v>15.613876389165062</v>
      </c>
      <c s="311">
        <v>45.663143804795595</v>
      </c>
      <c s="311">
        <v>139.56837685412199</v>
      </c>
      <c s="311">
        <v>0</v>
      </c>
      <c s="311">
        <v>0</v>
      </c>
      <c s="311">
        <v>17.350241028189242</v>
      </c>
      <c s="311">
        <v>69.333627729368558</v>
      </c>
      <c s="311">
        <v>65.347340939985642</v>
      </c>
      <c s="311">
        <v>72.293514646683789</v>
      </c>
      <c s="311">
        <v>18.677979655313933</v>
      </c>
      <c s="311">
        <v>3.1027054988324561</v>
      </c>
      <c s="311">
        <v>16.38873069735957</v>
      </c>
      <c s="311">
        <v>314.01512381796681</v>
      </c>
      <c s="311">
        <v>157.62304250851619</v>
      </c>
      <c s="311">
        <v>109.11339323619069</v>
      </c>
      <c s="311">
        <v>235.68956513756189</v>
      </c>
      <c s="311">
        <v>161.25055282425569</v>
      </c>
      <c s="311">
        <v>153.3118602110419</v>
      </c>
      <c s="311">
        <v>167.86250002364352</v>
      </c>
      <c s="311">
        <v>138.25885567916018</v>
      </c>
      <c s="311">
        <v>52.625582836221419</v>
      </c>
      <c s="311">
        <v>40.000000004437943</v>
      </c>
      <c s="311">
        <v>94.999999998886381</v>
      </c>
      <c s="311">
        <v>79.560510037528132</v>
      </c>
      <c s="311">
        <v>115.24934946001756</v>
      </c>
      <c s="311">
        <v>96.950106345159611</v>
      </c>
      <c s="311">
        <v>126.99804854008114</v>
      </c>
      <c s="311">
        <v>45.583153645513811</v>
      </c>
      <c s="311">
        <v>90.890963537459172</v>
      </c>
      <c s="311">
        <v>54.022572830056745</v>
      </c>
      <c s="311">
        <v>56.075633746577047</v>
      </c>
      <c s="311">
        <v>84.166828405400778</v>
      </c>
      <c s="311">
        <v>63.499999991082738</v>
      </c>
      <c s="311">
        <v>146.83624610852033</v>
      </c>
      <c s="311">
        <v>161.68700721687412</v>
      </c>
      <c s="311">
        <v>144.52516275432257</v>
      </c>
      <c s="311">
        <v>188.32128291877211</v>
      </c>
      <c s="311">
        <v>399.29932674455785</v>
      </c>
      <c s="311">
        <v>233.26623607404153</v>
      </c>
      <c s="311">
        <v>251.2450816482492</v>
      </c>
      <c s="311">
        <v>68.259138789556658</v>
      </c>
      <c s="311">
        <v>309.38867722404393</v>
      </c>
      <c s="311">
        <v>243.4980037564078</v>
      </c>
      <c s="311">
        <v>351.83216233544499</v>
      </c>
      <c s="311">
        <v>355.3999999955621</v>
      </c>
      <c s="311">
        <v>212.94999999999999</v>
      </c>
      <c s="311">
        <v>46</v>
      </c>
      <c s="311">
        <v>45</v>
      </c>
      <c s="311">
        <v>70</v>
      </c>
      <c s="311">
        <v>250</v>
      </c>
      <c s="311">
        <v>277.89999999999998</v>
      </c>
      <c s="311">
        <v>132.94999999999999</v>
      </c>
      <c s="311">
        <v>127.2</v>
      </c>
      <c s="311">
        <v>203</v>
      </c>
      <c s="311">
        <v>78</v>
      </c>
      <c s="311">
        <v>343</v>
      </c>
      <c s="311">
        <v>524.39999999999998</v>
      </c>
      <c s="311">
        <v>173.65000000000001</v>
      </c>
      <c s="311">
        <v>557.20000000000005</v>
      </c>
      <c s="311">
        <v>140</v>
      </c>
      <c s="311">
        <v>224.19999999999999</v>
      </c>
      <c s="311">
        <v>605.29999999999995</v>
      </c>
      <c s="311">
        <v>307.89999999999998</v>
      </c>
      <c s="311">
        <v>347.64999999999998</v>
      </c>
      <c s="311">
        <v>251</v>
      </c>
      <c s="311">
        <v>150</v>
      </c>
      <c s="311">
        <v>30.294989489999999</v>
      </c>
      <c s="311">
        <v>255</v>
      </c>
      <c s="311">
        <v>419.89999999999998</v>
      </c>
      <c s="311">
        <v>45.649999999999999</v>
      </c>
      <c s="311">
        <v>10</v>
      </c>
      <c s="311">
        <v>190.80307281999998</v>
      </c>
      <c s="311">
        <v>467.23990716999998</v>
      </c>
      <c s="311">
        <v>0</v>
      </c>
      <c s="311">
        <v>239.81362731999999</v>
      </c>
      <c s="311">
        <v>135.35920141999998</v>
      </c>
      <c s="311">
        <v>30.577742730000001</v>
      </c>
      <c s="311">
        <v>0</v>
      </c>
      <c s="311">
        <v>429.11863159999996</v>
      </c>
      <c s="311">
        <v>0</v>
      </c>
      <c s="311">
        <v>239.81362731999999</v>
      </c>
      <c s="311">
        <v>423.10447502</v>
      </c>
      <c s="311">
        <v>79.999964180000006</v>
      </c>
      <c s="311">
        <v>148.81601938999998</v>
      </c>
      <c s="311">
        <v>280.68850257000003</v>
      </c>
      <c s="311">
        <v>0</v>
      </c>
      <c s="311">
        <v>602.43855974999997</v>
      </c>
      <c s="311">
        <v>162.03777391</v>
      </c>
      <c s="311">
        <v>193.97942243</v>
      </c>
      <c s="311">
        <v>185.31601938999998</v>
      </c>
      <c s="311">
        <v>395.97601938999998</v>
      </c>
      <c s="311">
        <v>154.5</v>
      </c>
      <c s="311">
        <v>631.93855974999997</v>
      </c>
      <c s="311">
        <v>385</v>
      </c>
      <c s="311">
        <v>176.5</v>
      </c>
      <c s="311">
        <v>523.08642124999994</v>
      </c>
      <c s="311">
        <v>257.78674509000001</v>
      </c>
      <c s="311">
        <v>274.5</v>
      </c>
      <c s="311">
        <v>259.66492089999997</v>
      </c>
      <c s="311">
        <v>556.95268291000002</v>
      </c>
      <c s="311">
        <v>75</v>
      </c>
      <c s="308">
        <v>266.4022665</v>
      </c>
      <c s="308">
        <v>200.79300545999999</v>
      </c>
      <c s="308">
        <v>92.079499710000007</v>
      </c>
      <c s="308">
        <v>234.61026566000001</v>
      </c>
      <c s="308">
        <v>118.58218262000001</v>
      </c>
      <c s="308">
        <v>105.45</v>
      </c>
      <c s="308">
        <v>423.62949971000006</v>
      </c>
      <c s="307">
        <v>238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449</v>
      </c>
      <c s="308">
        <v>717.2055616899986</v>
      </c>
      <c s="308">
        <v>1200.1951189800004</v>
      </c>
      <c s="308">
        <v>1078.3532143200005</v>
      </c>
      <c s="308">
        <v>1000</v>
      </c>
      <c s="308">
        <v>1000</v>
      </c>
      <c s="308">
        <v>1000</v>
      </c>
      <c s="308">
        <v>1000</v>
      </c>
      <c s="308">
        <v>1000</v>
      </c>
      <c s="308">
        <v>1000</v>
      </c>
    </row>
    <row r="125" spans="1:152" s="256" customFormat="1" ht="15">
      <c r="A125" s="332" t="s">
        <v>448</v>
      </c>
      <c s="311">
        <v>70.075609173452889</v>
      </c>
      <c s="311">
        <v>39.924240317901678</v>
      </c>
      <c s="311">
        <v>26.712394897007187</v>
      </c>
      <c s="311">
        <v>13.900653747714809</v>
      </c>
      <c s="311">
        <v>0</v>
      </c>
      <c s="311">
        <v>7.0617229974489248</v>
      </c>
      <c s="311">
        <v>0</v>
      </c>
      <c s="311">
        <v>23.884153571440137</v>
      </c>
      <c s="311">
        <v>0.33136475212229999</v>
      </c>
      <c s="311">
        <v>8.1534995652837665</v>
      </c>
      <c s="311">
        <v>2.6085952503327769</v>
      </c>
      <c s="311">
        <v>41.819184513004494</v>
      </c>
      <c s="311">
        <v>24.917351156041782</v>
      </c>
      <c s="311">
        <v>5.1127715194565866</v>
      </c>
      <c s="311">
        <v>39.096302827802276</v>
      </c>
      <c s="311">
        <v>23.229459314296154</v>
      </c>
      <c s="311">
        <v>1.0198378992796442</v>
      </c>
      <c s="311">
        <v>20.773088760182983</v>
      </c>
      <c s="311">
        <v>45.205139359498105</v>
      </c>
      <c s="311">
        <v>44.382497592356188</v>
      </c>
      <c s="311">
        <v>46.485890861810873</v>
      </c>
      <c s="311">
        <v>55.957443295634093</v>
      </c>
      <c s="311">
        <v>31.546720074196209</v>
      </c>
      <c s="311">
        <v>52.686060705012913</v>
      </c>
      <c s="311">
        <v>77.955822344054866</v>
      </c>
      <c s="311">
        <v>74.252352939314534</v>
      </c>
      <c s="311">
        <v>202.84110489279414</v>
      </c>
      <c s="311">
        <v>72.598465258285671</v>
      </c>
      <c s="311">
        <v>92.949457171556503</v>
      </c>
      <c s="311">
        <v>114.86050215584135</v>
      </c>
      <c s="311">
        <v>59.010321956053303</v>
      </c>
      <c s="311">
        <v>97.371610666833845</v>
      </c>
      <c s="311">
        <v>176.80240351663713</v>
      </c>
      <c s="311">
        <v>199.41842480902628</v>
      </c>
      <c s="311">
        <v>85.417701221414887</v>
      </c>
      <c s="311">
        <v>278.60359484759056</v>
      </c>
      <c s="311">
        <v>241.11135939330219</v>
      </c>
      <c s="311">
        <v>102.00072345572227</v>
      </c>
      <c s="311">
        <v>126.51418066653018</v>
      </c>
      <c s="311">
        <v>165.22096446317411</v>
      </c>
      <c s="311">
        <v>125.30668186423766</v>
      </c>
      <c s="311">
        <v>92.546758156235526</v>
      </c>
      <c s="311">
        <v>186.60785778823069</v>
      </c>
      <c s="311">
        <v>62.543112140847441</v>
      </c>
      <c s="311">
        <v>114.84006004153395</v>
      </c>
      <c s="311">
        <v>182.60602984144199</v>
      </c>
      <c s="311">
        <v>142.23813320407942</v>
      </c>
      <c s="311">
        <v>135.14547495983211</v>
      </c>
      <c s="311">
        <v>198.57522126060678</v>
      </c>
      <c s="311">
        <v>155.44464940419317</v>
      </c>
      <c s="311">
        <v>175.89501548332461</v>
      </c>
      <c s="311">
        <v>157.83051187105394</v>
      </c>
      <c s="311">
        <v>143.05120429768195</v>
      </c>
      <c s="311">
        <v>179.72894210479967</v>
      </c>
      <c s="311">
        <v>223.13619421635616</v>
      </c>
      <c s="311">
        <v>192.69503212225345</v>
      </c>
      <c s="311">
        <v>249.73757732771014</v>
      </c>
      <c s="311">
        <v>338.15860385000002</v>
      </c>
      <c s="311">
        <v>165.57859078999991</v>
      </c>
      <c s="311">
        <v>160.2828992499999</v>
      </c>
      <c s="311">
        <v>300.85070567999992</v>
      </c>
      <c s="311">
        <v>181.1775740019998</v>
      </c>
      <c s="311">
        <v>185.41551397040001</v>
      </c>
      <c s="311">
        <v>338.18865775699987</v>
      </c>
      <c s="311">
        <v>130.97837549260004</v>
      </c>
      <c s="311">
        <v>189.02102469460004</v>
      </c>
      <c s="311">
        <v>331.51840567059992</v>
      </c>
      <c s="311">
        <v>95.760804613400012</v>
      </c>
      <c s="311">
        <v>166.87950774780006</v>
      </c>
      <c s="311">
        <v>319.19138529659995</v>
      </c>
      <c s="311">
        <v>139.17485604579997</v>
      </c>
      <c s="311">
        <v>164.46593215019999</v>
      </c>
      <c s="311">
        <v>452.68792714780005</v>
      </c>
      <c s="311">
        <v>152.09672357659997</v>
      </c>
      <c s="311">
        <v>143.17295882560001</v>
      </c>
      <c s="311">
        <v>293.61001865839989</v>
      </c>
      <c s="311">
        <v>82.001745440799994</v>
      </c>
      <c s="311">
        <v>135.06299233919992</v>
      </c>
      <c s="311">
        <v>561.67558169899996</v>
      </c>
      <c s="311">
        <v>194.56726345819999</v>
      </c>
      <c s="311">
        <v>121.67826501139996</v>
      </c>
      <c s="311">
        <v>288.06159969480001</v>
      </c>
      <c s="311">
        <v>126.31377664060005</v>
      </c>
      <c s="311">
        <v>162.44047646840002</v>
      </c>
      <c s="311">
        <v>462.34524123099965</v>
      </c>
      <c s="311">
        <v>439.08786994000002</v>
      </c>
      <c s="311">
        <v>223.75270989599997</v>
      </c>
      <c s="311">
        <v>1308.0497034881996</v>
      </c>
      <c s="311">
        <v>155.63940800019992</v>
      </c>
      <c s="311">
        <v>210.75622382919988</v>
      </c>
      <c s="311">
        <v>381.94425983479994</v>
      </c>
      <c s="311">
        <v>144.97668997919999</v>
      </c>
      <c s="311">
        <v>116.34196742780003</v>
      </c>
      <c s="311">
        <v>624.18093514999998</v>
      </c>
      <c s="311">
        <v>140.04731533647066</v>
      </c>
      <c s="311">
        <v>252.61926326173975</v>
      </c>
      <c s="311">
        <v>762.63057593271833</v>
      </c>
      <c s="311">
        <v>359.4336108222704</v>
      </c>
      <c s="311">
        <v>191.97653112356954</v>
      </c>
      <c s="311">
        <v>354.43396302085597</v>
      </c>
      <c s="311">
        <v>326.97779157119089</v>
      </c>
      <c s="311">
        <v>213.89524130482366</v>
      </c>
      <c s="311">
        <v>322.1792721620306</v>
      </c>
      <c s="311">
        <v>331.88338893988356</v>
      </c>
      <c s="311">
        <v>349.785500792721</v>
      </c>
      <c s="311">
        <v>295.33991874838193</v>
      </c>
      <c s="311">
        <v>348.28150936619249</v>
      </c>
      <c s="311">
        <v>415.89254231229938</v>
      </c>
      <c s="311">
        <v>867.67948309841336</v>
      </c>
      <c s="311">
        <v>516.14849256720129</v>
      </c>
      <c s="311">
        <v>349.21201824639797</v>
      </c>
      <c s="311">
        <v>508.49291262357519</v>
      </c>
      <c s="311">
        <v>627.69344361535127</v>
      </c>
      <c s="308">
        <v>793.95316593785833</v>
      </c>
      <c s="308">
        <v>798.2860140548861</v>
      </c>
      <c s="308">
        <v>663.16549617408305</v>
      </c>
      <c s="308">
        <v>529.144397302416</v>
      </c>
      <c s="308">
        <v>686.85203347343486</v>
      </c>
      <c s="308">
        <v>589.50323613181536</v>
      </c>
      <c s="308">
        <v>552.33909216062125</v>
      </c>
      <c s="307">
        <v>1083.7931211599998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475</v>
      </c>
      <c s="308">
        <v>1256.6447700000008</v>
      </c>
      <c s="308">
        <v>1119.9141350000004</v>
      </c>
      <c s="308">
        <v>1339.4242234799999</v>
      </c>
      <c s="308">
        <v>1317.8</v>
      </c>
      <c s="308">
        <v>1317.8</v>
      </c>
      <c s="308">
        <v>1317.8</v>
      </c>
      <c s="308">
        <v>1317.8</v>
      </c>
      <c s="308">
        <v>1317.8</v>
      </c>
      <c s="308">
        <v>1317.8</v>
      </c>
    </row>
    <row r="126" spans="1:152" s="256" customFormat="1" ht="15">
      <c r="A126" s="333" t="s">
        <v>474</v>
      </c>
      <c s="311">
        <v>0</v>
      </c>
      <c s="311">
        <v>-124.0888168712045</v>
      </c>
      <c s="311">
        <v>-289.15199926327398</v>
      </c>
      <c s="311">
        <v>-333.76513053327437</v>
      </c>
      <c s="311">
        <v>-701.35244494327412</v>
      </c>
      <c s="311">
        <v>-361.1360024432737</v>
      </c>
      <c s="311">
        <v>-139.0756027435402</v>
      </c>
      <c s="311">
        <v>218.5211921467251</v>
      </c>
      <c s="311">
        <v>373.81649628672614</v>
      </c>
      <c s="311">
        <v>-733.57483221327402</v>
      </c>
      <c s="311">
        <v>283.16026759672593</v>
      </c>
      <c s="311">
        <v>74.983550174794146</v>
      </c>
      <c s="311">
        <v>1448.5657459285685</v>
      </c>
      <c s="311">
        <v>-294.66638971990483</v>
      </c>
      <c s="311">
        <v>-1100.7663636273401</v>
      </c>
      <c s="311">
        <v>200.54804911265978</v>
      </c>
      <c s="311">
        <v>-458.97885284734048</v>
      </c>
      <c s="311">
        <v>-41.063742527340082</v>
      </c>
      <c s="311">
        <v>862.98729288069057</v>
      </c>
      <c s="311">
        <v>-146.19211877734011</v>
      </c>
      <c s="311">
        <v>-938.54895817734064</v>
      </c>
      <c s="311">
        <v>450.63311901265973</v>
      </c>
      <c s="311">
        <v>206.16695870266017</v>
      </c>
      <c s="311">
        <v>374.19401702946556</v>
      </c>
      <c s="311">
        <v>1260.9280429918647</v>
      </c>
      <c s="311">
        <v>-269.09463085071309</v>
      </c>
      <c s="311">
        <v>-74.173967030049738</v>
      </c>
      <c s="311">
        <v>522.74116659995036</v>
      </c>
      <c s="311">
        <v>-374.52803510004969</v>
      </c>
      <c s="311">
        <v>-292.97093265004975</v>
      </c>
      <c s="311">
        <v>-1062.0342704348259</v>
      </c>
      <c s="311">
        <v>209.79654457995056</v>
      </c>
      <c s="311">
        <v>43.460121559949961</v>
      </c>
      <c s="311">
        <v>-858.37145556005021</v>
      </c>
      <c s="311">
        <v>529.120401699951</v>
      </c>
      <c s="311">
        <v>420.77067322086236</v>
      </c>
      <c s="311">
        <v>1316.5563336841126</v>
      </c>
      <c s="311">
        <v>-525.88480428501975</v>
      </c>
      <c s="311">
        <v>-364.25051217000032</v>
      </c>
      <c s="311">
        <v>475.68642226000026</v>
      </c>
      <c s="311">
        <v>-415.68407612599958</v>
      </c>
      <c s="311">
        <v>-508.06362474650012</v>
      </c>
      <c s="311">
        <v>83.242372504500125</v>
      </c>
      <c s="311">
        <v>410.19947039799956</v>
      </c>
      <c s="311">
        <v>443.73918864999985</v>
      </c>
      <c s="311">
        <v>461.17447906999985</v>
      </c>
      <c s="311">
        <v>126.16036945000045</v>
      </c>
      <c s="311">
        <v>-113.05959207000006</v>
      </c>
      <c s="311">
        <v>790.43382948000021</v>
      </c>
      <c s="311">
        <v>-362.38533861000025</v>
      </c>
      <c s="311">
        <v>-125.49215180999965</v>
      </c>
      <c s="311">
        <v>375.07552934000012</v>
      </c>
      <c s="311">
        <v>-283.08948288000011</v>
      </c>
      <c s="311">
        <v>576.10876460999998</v>
      </c>
      <c s="311">
        <v>-955.45668104999982</v>
      </c>
      <c s="311">
        <v>-585.39538411999979</v>
      </c>
      <c s="311">
        <v>-1.7901488900004399</v>
      </c>
      <c s="311">
        <v>-476.71299456999998</v>
      </c>
      <c s="311">
        <v>287.26645854000014</v>
      </c>
      <c s="311">
        <v>147.67658231999994</v>
      </c>
      <c s="311">
        <v>422.05933890999995</v>
      </c>
      <c s="311">
        <v>-1774.8220563900002</v>
      </c>
      <c s="311">
        <v>35.053771570000166</v>
      </c>
      <c s="311">
        <v>1076.3936305499997</v>
      </c>
      <c s="311">
        <v>-120.26193047000007</v>
      </c>
      <c s="311">
        <v>-291.80166309999959</v>
      </c>
      <c s="311">
        <v>-1160.5831466200004</v>
      </c>
      <c s="311">
        <v>178.20657383000022</v>
      </c>
      <c s="311">
        <v>326.97033548999957</v>
      </c>
      <c s="311">
        <v>1070.4534918300003</v>
      </c>
      <c s="311">
        <v>-2723.7677461100002</v>
      </c>
      <c s="311">
        <v>851.80403794000063</v>
      </c>
      <c s="311">
        <v>2552.6991176299998</v>
      </c>
      <c s="311">
        <v>-3872.8786632699994</v>
      </c>
      <c s="311">
        <v>629.10530186999983</v>
      </c>
      <c s="311">
        <v>950.74883585999964</v>
      </c>
      <c s="311">
        <v>80.979414470000279</v>
      </c>
      <c s="311">
        <v>-63.762372299999456</v>
      </c>
      <c s="311">
        <v>482.80573192999975</v>
      </c>
      <c s="311">
        <v>-126.8494777300005</v>
      </c>
      <c s="311">
        <v>-191.53749795999946</v>
      </c>
      <c s="311">
        <v>304.22089049999988</v>
      </c>
      <c s="311">
        <v>-1.6104864099996483</v>
      </c>
      <c s="311">
        <v>295.41489393999944</v>
      </c>
      <c s="311">
        <v>160.04195073000028</v>
      </c>
      <c s="311">
        <v>-1232.0058267699999</v>
      </c>
      <c s="311">
        <v>881.35352778440506</v>
      </c>
      <c s="311">
        <v>-1686.5986939844051</v>
      </c>
      <c s="311">
        <v>879.89501625000014</v>
      </c>
      <c s="311">
        <v>-758.32712266000055</v>
      </c>
      <c s="311">
        <v>350.37938112000023</v>
      </c>
      <c s="311">
        <v>361.32621805000088</v>
      </c>
      <c s="311">
        <v>301.70015866999921</v>
      </c>
      <c s="311">
        <v>-2092.3366085199996</v>
      </c>
      <c s="311">
        <v>1686.6688522699992</v>
      </c>
      <c s="311">
        <v>917.24210616000084</v>
      </c>
      <c s="311">
        <v>297.55431750999924</v>
      </c>
      <c s="311">
        <v>-172.73855019000004</v>
      </c>
      <c s="311">
        <v>562.41149153000015</v>
      </c>
      <c s="311">
        <v>627.60369649999996</v>
      </c>
      <c s="311">
        <v>38.720624105756016</v>
      </c>
      <c s="311">
        <v>-369.2064804657561</v>
      </c>
      <c s="311">
        <v>351.30140117000013</v>
      </c>
      <c s="311">
        <v>120.43114733000021</v>
      </c>
      <c s="311">
        <v>53.396621449999955</v>
      </c>
      <c s="311">
        <v>68.222835063154974</v>
      </c>
      <c s="311">
        <v>-742.02787595315465</v>
      </c>
      <c s="311">
        <v>-192.41440044999996</v>
      </c>
      <c s="311">
        <v>-597.19116251000059</v>
      </c>
      <c s="311">
        <v>-47.987720049999751</v>
      </c>
      <c s="311">
        <v>87.865895889999649</v>
      </c>
      <c s="311">
        <v>-27.575616179999898</v>
      </c>
      <c s="311">
        <v>-116.06646538999938</v>
      </c>
      <c s="308">
        <v>85.269299639999247</v>
      </c>
      <c s="308">
        <v>-242.50841619999957</v>
      </c>
      <c s="308">
        <v>137.9014131499996</v>
      </c>
      <c s="308">
        <v>-712.15747489999944</v>
      </c>
      <c s="308">
        <v>-357.99083338000048</v>
      </c>
      <c s="308">
        <v>-527.02011744000004</v>
      </c>
      <c s="308">
        <v>-259.23111942999964</v>
      </c>
      <c s="307">
        <v>488.60000000000002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473</v>
      </c>
      <c s="305">
        <f>+EN127+EN128</f>
        <v>-93.148674120000464</v>
      </c>
      <c s="305">
        <f t="shared" si="115" ref="EO126:EV126">+EO127+EO128</f>
        <v>-251.49065241999986</v>
      </c>
      <c s="305">
        <f t="shared" si="115"/>
        <v>-1585.0958605000003</v>
      </c>
      <c s="305">
        <f t="shared" si="115"/>
        <v>-2723.4169619281993</v>
      </c>
      <c s="305">
        <f t="shared" si="115"/>
        <v>-1819.644891027011</v>
      </c>
      <c s="305">
        <f t="shared" si="115"/>
        <v>-2576.1889439879924</v>
      </c>
      <c s="305">
        <f t="shared" si="115"/>
        <v>-685.15691404953486</v>
      </c>
      <c s="305">
        <f t="shared" si="115"/>
        <v>25.648931366784382</v>
      </c>
      <c s="305">
        <f t="shared" si="115"/>
        <v>-471.54223473411366</v>
      </c>
    </row>
    <row r="127" spans="1:152" s="256" customFormat="1" ht="15">
      <c r="A127" s="332" t="s">
        <v>176</v>
      </c>
      <c s="311">
        <v>0</v>
      </c>
      <c s="311">
        <v>107.37455400000042</v>
      </c>
      <c s="311">
        <v>318.41226379999972</v>
      </c>
      <c s="311">
        <v>336.75917500000031</v>
      </c>
      <c s="311">
        <v>687.14860099999999</v>
      </c>
      <c s="311">
        <v>316.80943663999972</v>
      </c>
      <c s="311">
        <v>163.64707035999965</v>
      </c>
      <c s="311">
        <v>-219.68317799999943</v>
      </c>
      <c s="311">
        <v>-330.58776400000016</v>
      </c>
      <c s="311">
        <v>703.82126599999992</v>
      </c>
      <c s="311">
        <v>-274.85787299999998</v>
      </c>
      <c s="311">
        <v>-132.36317300000002</v>
      </c>
      <c s="311">
        <v>-1450.84806437</v>
      </c>
      <c s="311">
        <v>385.53412451999998</v>
      </c>
      <c s="311">
        <v>1071.8465664799999</v>
      </c>
      <c s="311">
        <v>-187.98924794999994</v>
      </c>
      <c s="311">
        <v>538.9671830000002</v>
      </c>
      <c s="311">
        <v>-331.42197036000005</v>
      </c>
      <c s="311">
        <v>-427.98868199999998</v>
      </c>
      <c s="311">
        <v>61.845006000000012</v>
      </c>
      <c s="311">
        <v>1034.0674060000006</v>
      </c>
      <c s="311">
        <v>-418.13654900000017</v>
      </c>
      <c s="311">
        <v>-184.67120917000022</v>
      </c>
      <c s="311">
        <v>-495.38757699999996</v>
      </c>
      <c s="311">
        <v>-1131.2768140000003</v>
      </c>
      <c s="311">
        <v>257.85861900000049</v>
      </c>
      <c s="311">
        <v>118.00317699999988</v>
      </c>
      <c s="311">
        <v>-445.74139000000025</v>
      </c>
      <c s="311">
        <v>256.43875100000002</v>
      </c>
      <c s="311">
        <v>314.97503899999987</v>
      </c>
      <c s="311">
        <v>1137.3960400000003</v>
      </c>
      <c s="311">
        <v>-173.27669500000025</v>
      </c>
      <c s="311">
        <v>-9.8270789999999124</v>
      </c>
      <c s="311">
        <v>845.69476100000043</v>
      </c>
      <c s="311">
        <v>-505.78213900000077</v>
      </c>
      <c s="311">
        <v>-351.32095199999992</v>
      </c>
      <c s="311">
        <v>-1324.4272129999999</v>
      </c>
      <c s="311">
        <v>412.44092200000023</v>
      </c>
      <c s="311">
        <v>147.9339250000003</v>
      </c>
      <c s="311">
        <v>-383.12780700000019</v>
      </c>
      <c s="311">
        <v>320.35386499999959</v>
      </c>
      <c s="311">
        <v>597.46280500000012</v>
      </c>
      <c s="311">
        <v>-115.89507400000025</v>
      </c>
      <c s="311">
        <v>13.888213000000405</v>
      </c>
      <c s="311">
        <v>-439.29453499999977</v>
      </c>
      <c s="311">
        <v>-453.22764299999994</v>
      </c>
      <c s="311">
        <v>-123.92018100000044</v>
      </c>
      <c s="311">
        <v>146.21673300000012</v>
      </c>
      <c s="311">
        <v>-798.54752000000008</v>
      </c>
      <c s="311">
        <v>350.88693100000017</v>
      </c>
      <c s="311">
        <v>98.881392999999576</v>
      </c>
      <c s="311">
        <v>-683.64383899999984</v>
      </c>
      <c s="311">
        <v>247.36639899999992</v>
      </c>
      <c s="311">
        <v>-205.66222000000005</v>
      </c>
      <c s="311">
        <v>946.62518099999988</v>
      </c>
      <c s="311">
        <v>575.20075699999984</v>
      </c>
      <c s="311">
        <v>13.576208000000378</v>
      </c>
      <c s="311">
        <v>444.06589599999995</v>
      </c>
      <c s="311">
        <v>-285.24606300000016</v>
      </c>
      <c s="311">
        <v>-166.7316229999999</v>
      </c>
      <c s="311">
        <v>-403.68615099999982</v>
      </c>
      <c s="311">
        <v>1762.5889110000001</v>
      </c>
      <c s="311">
        <v>-26.406813000000284</v>
      </c>
      <c s="311">
        <v>-1051.7306159999998</v>
      </c>
      <c s="311">
        <v>46.998024000000214</v>
      </c>
      <c s="311">
        <v>366.10698999999954</v>
      </c>
      <c s="311">
        <v>1143.0697390000003</v>
      </c>
      <c s="311">
        <v>-150.29740900000013</v>
      </c>
      <c s="311">
        <v>-318.23336199999937</v>
      </c>
      <c s="311">
        <v>-1071.2728800000004</v>
      </c>
      <c s="311">
        <v>2701.2831430000001</v>
      </c>
      <c s="311">
        <v>-921.90227200000061</v>
      </c>
      <c s="311">
        <v>-2532.7296149999997</v>
      </c>
      <c s="311">
        <v>3869.9955649999993</v>
      </c>
      <c s="311">
        <v>-633.5107919999997</v>
      </c>
      <c s="311">
        <v>-977.30882099999963</v>
      </c>
      <c s="311">
        <v>-146.07457100000045</v>
      </c>
      <c s="311">
        <v>103.06031099999961</v>
      </c>
      <c s="311">
        <v>-440.11259199999984</v>
      </c>
      <c s="311">
        <v>116.14834200000053</v>
      </c>
      <c s="311">
        <v>181.39147999999955</v>
      </c>
      <c s="311">
        <v>-317.7658909999999</v>
      </c>
      <c s="311">
        <v>9.312228999999661</v>
      </c>
      <c s="311">
        <v>-300.11543599999948</v>
      </c>
      <c s="311">
        <v>-221.24978700000037</v>
      </c>
      <c s="311">
        <v>1344.8333230000001</v>
      </c>
      <c s="311">
        <v>-922.38321299999984</v>
      </c>
      <c s="311">
        <v>1697.4067989999999</v>
      </c>
      <c s="311">
        <v>-1023.9702350000002</v>
      </c>
      <c s="311">
        <v>733.16635700000074</v>
      </c>
      <c s="311">
        <v>-259.08440700000017</v>
      </c>
      <c s="311">
        <v>-388.45099800000094</v>
      </c>
      <c s="311">
        <v>-308.32336399999917</v>
      </c>
      <c s="311">
        <v>2033.6345359999996</v>
      </c>
      <c s="311">
        <v>-1684.7242389999992</v>
      </c>
      <c s="311">
        <v>-857.44464900000071</v>
      </c>
      <c s="311">
        <v>-332.0021609999996</v>
      </c>
      <c s="311">
        <v>181.99221100000011</v>
      </c>
      <c s="311">
        <v>-640.80154700000003</v>
      </c>
      <c s="311">
        <v>-427.49457400000011</v>
      </c>
      <c s="311">
        <v>-70.583772999999837</v>
      </c>
      <c s="311">
        <v>313.11299300000002</v>
      </c>
      <c s="311">
        <v>-245.47417100000013</v>
      </c>
      <c s="311">
        <v>-108.4757020000003</v>
      </c>
      <c s="311">
        <v>-73.053627999999719</v>
      </c>
      <c s="311">
        <v>-45.897978999999822</v>
      </c>
      <c s="311">
        <v>755.17180199999927</v>
      </c>
      <c s="311">
        <v>159.56486100000015</v>
      </c>
      <c s="311">
        <v>605.05184300000042</v>
      </c>
      <c s="311">
        <v>-36.896653000000214</v>
      </c>
      <c s="311">
        <v>-45.065221999999522</v>
      </c>
      <c s="311">
        <v>-7.3818720000001576</v>
      </c>
      <c s="311">
        <v>35.07306199999951</v>
      </c>
      <c s="308">
        <v>-66.602104999999455</v>
      </c>
      <c s="308">
        <v>262.95750499999957</v>
      </c>
      <c s="308">
        <v>-135.08689499999943</v>
      </c>
      <c s="308">
        <v>691.42483899999945</v>
      </c>
      <c s="308">
        <v>397.00193800000022</v>
      </c>
      <c s="308">
        <v>489.92169100000007</v>
      </c>
      <c s="308">
        <v>259.89147599999973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176</v>
      </c>
      <c s="308">
        <v>-32.657749000000479</v>
      </c>
      <c s="308">
        <v>-403.11233599999991</v>
      </c>
      <c s="308">
        <v>-1356.6725020000003</v>
      </c>
      <c s="308">
        <v>-2723.4169619281993</v>
      </c>
      <c s="308">
        <v>-1819.644891027011</v>
      </c>
      <c s="308">
        <v>-2576.1889439879924</v>
      </c>
      <c s="308">
        <v>-685.15691404953486</v>
      </c>
      <c s="308">
        <v>25.648931366784382</v>
      </c>
      <c s="308">
        <v>-471.54223473411366</v>
      </c>
    </row>
    <row r="128" spans="1:152" s="256" customFormat="1" ht="15">
      <c r="A128" s="332" t="s">
        <v>472</v>
      </c>
      <c s="311">
        <v>0</v>
      </c>
      <c s="311">
        <v>16.714262871204085</v>
      </c>
      <c s="311">
        <v>-29.260264536725742</v>
      </c>
      <c s="311">
        <v>-2.9940444667259385</v>
      </c>
      <c s="311">
        <v>14.203843943274137</v>
      </c>
      <c s="311">
        <v>44.326565803273979</v>
      </c>
      <c s="311">
        <v>-24.571467616459444</v>
      </c>
      <c s="311">
        <v>1.1619858532743308</v>
      </c>
      <c s="311">
        <v>-43.228732286725972</v>
      </c>
      <c s="311">
        <v>29.753566213274098</v>
      </c>
      <c s="311">
        <v>-8.3023945967259465</v>
      </c>
      <c s="311">
        <v>57.379622825205871</v>
      </c>
      <c s="311">
        <v>2.282318441431471</v>
      </c>
      <c s="311">
        <v>-90.86773480009515</v>
      </c>
      <c s="311">
        <v>28.919797147340205</v>
      </c>
      <c s="311">
        <v>-12.558801162659847</v>
      </c>
      <c s="311">
        <v>-79.988330152659728</v>
      </c>
      <c s="311">
        <v>372.48571288734013</v>
      </c>
      <c s="311">
        <v>-434.99861088069059</v>
      </c>
      <c s="311">
        <v>84.347112777340101</v>
      </c>
      <c s="311">
        <v>-95.518447822659937</v>
      </c>
      <c s="311">
        <v>-32.496570012659561</v>
      </c>
      <c s="311">
        <v>-21.495749532659943</v>
      </c>
      <c s="311">
        <v>121.19355997053441</v>
      </c>
      <c s="311">
        <v>-129.6512289918644</v>
      </c>
      <c s="311">
        <v>11.2360118507126</v>
      </c>
      <c s="311">
        <v>-43.829209969950142</v>
      </c>
      <c s="311">
        <v>-76.99977659995011</v>
      </c>
      <c s="311">
        <v>118.08928410004967</v>
      </c>
      <c s="311">
        <v>-22.004106349950121</v>
      </c>
      <c s="311">
        <v>-75.361769565174427</v>
      </c>
      <c s="311">
        <v>-36.519849579950318</v>
      </c>
      <c s="311">
        <v>-33.633042559950049</v>
      </c>
      <c s="311">
        <v>12.676694560049782</v>
      </c>
      <c s="311">
        <v>-23.338262699950235</v>
      </c>
      <c s="311">
        <v>-69.449721220862443</v>
      </c>
      <c s="311">
        <v>7.8708793158873505</v>
      </c>
      <c s="311">
        <v>113.44388228501953</v>
      </c>
      <c s="311">
        <v>216.31658717000002</v>
      </c>
      <c s="311">
        <v>-92.558615260000067</v>
      </c>
      <c s="311">
        <v>95.330211125999995</v>
      </c>
      <c s="311">
        <v>-89.399180253499992</v>
      </c>
      <c s="311">
        <v>32.652701495500125</v>
      </c>
      <c s="311">
        <v>-424.08768339799997</v>
      </c>
      <c s="311">
        <v>-4.4446536500000775</v>
      </c>
      <c s="311">
        <v>-7.9468360699999039</v>
      </c>
      <c s="311">
        <v>-2.2401884500000051</v>
      </c>
      <c s="311">
        <v>-33.157140930000054</v>
      </c>
      <c s="311">
        <v>8.1136905199998637</v>
      </c>
      <c s="311">
        <v>11.498407610000072</v>
      </c>
      <c s="311">
        <v>26.610758810000078</v>
      </c>
      <c s="311">
        <v>308.56830965999973</v>
      </c>
      <c s="311">
        <v>35.723083880000189</v>
      </c>
      <c s="311">
        <v>-370.44654460999993</v>
      </c>
      <c s="311">
        <v>8.8315000499999314</v>
      </c>
      <c s="311">
        <v>10.19462711999995</v>
      </c>
      <c s="311">
        <v>-11.786059109999938</v>
      </c>
      <c s="311">
        <v>32.647098570000026</v>
      </c>
      <c s="311">
        <v>-2.0203955399999813</v>
      </c>
      <c s="311">
        <v>19.055040679999962</v>
      </c>
      <c s="311">
        <v>-18.373187910000127</v>
      </c>
      <c s="311">
        <v>12.233145390000118</v>
      </c>
      <c s="311">
        <v>-8.6469585699998817</v>
      </c>
      <c s="311">
        <v>-24.663014549999843</v>
      </c>
      <c s="311">
        <v>73.263906469999853</v>
      </c>
      <c s="311">
        <v>-74.305326899999955</v>
      </c>
      <c s="311">
        <v>17.51340762000018</v>
      </c>
      <c s="311">
        <v>-27.909164830000094</v>
      </c>
      <c s="311">
        <v>-8.7369734900001959</v>
      </c>
      <c s="311">
        <v>0.81938817000013842</v>
      </c>
      <c s="311">
        <v>22.48460311000008</v>
      </c>
      <c s="311">
        <v>70.098234059999982</v>
      </c>
      <c s="311">
        <v>-19.969502630000079</v>
      </c>
      <c s="311">
        <v>2.8830982700001186</v>
      </c>
      <c s="311">
        <v>4.4054901299998619</v>
      </c>
      <c s="311">
        <v>26.559985139999981</v>
      </c>
      <c s="311">
        <v>65.095156530000168</v>
      </c>
      <c s="311">
        <v>-39.297938700000159</v>
      </c>
      <c s="311">
        <v>-42.693139929999916</v>
      </c>
      <c s="311">
        <v>10.701135729999976</v>
      </c>
      <c s="311">
        <v>10.146017959999909</v>
      </c>
      <c s="311">
        <v>13.545000500000015</v>
      </c>
      <c s="311">
        <v>-7.7017425900000127</v>
      </c>
      <c s="311">
        <v>4.7005420600000321</v>
      </c>
      <c s="311">
        <v>61.207836270000087</v>
      </c>
      <c s="311">
        <v>-112.82749623000018</v>
      </c>
      <c s="311">
        <v>41.029685215594782</v>
      </c>
      <c s="311">
        <v>-10.80810501559472</v>
      </c>
      <c s="311">
        <v>144.07521875000009</v>
      </c>
      <c s="311">
        <v>25.160765659999811</v>
      </c>
      <c s="311">
        <v>-91.294974120000063</v>
      </c>
      <c s="311">
        <v>27.124779950000061</v>
      </c>
      <c s="311">
        <v>6.623205329999962</v>
      </c>
      <c s="311">
        <v>58.702072520000002</v>
      </c>
      <c s="311">
        <v>-1.9446132699999907</v>
      </c>
      <c s="311">
        <v>-59.797457160000135</v>
      </c>
      <c s="311">
        <v>34.447843490000366</v>
      </c>
      <c s="311">
        <v>-9.2536608100000706</v>
      </c>
      <c s="311">
        <v>78.390055469999879</v>
      </c>
      <c s="311">
        <v>-200.10912249999984</v>
      </c>
      <c s="311">
        <v>31.863148894243821</v>
      </c>
      <c s="311">
        <v>56.093487465756084</v>
      </c>
      <c s="311">
        <v>-105.82723017000001</v>
      </c>
      <c s="311">
        <v>-11.955445329999918</v>
      </c>
      <c s="311">
        <v>19.657006549999764</v>
      </c>
      <c s="311">
        <v>-22.324856063155153</v>
      </c>
      <c s="311">
        <v>-13.143926046844626</v>
      </c>
      <c s="311">
        <v>32.84953944999981</v>
      </c>
      <c s="311">
        <v>-7.8606804899998224</v>
      </c>
      <c s="311">
        <v>84.884373049999965</v>
      </c>
      <c s="311">
        <v>-42.800673890000127</v>
      </c>
      <c s="311">
        <v>34.957488180000055</v>
      </c>
      <c s="311">
        <v>80.99340338999987</v>
      </c>
      <c s="308">
        <v>-18.667194639999792</v>
      </c>
      <c s="308">
        <v>-20.449088799999998</v>
      </c>
      <c s="308">
        <v>-2.8145181500001684</v>
      </c>
      <c s="308">
        <v>20.732635899999991</v>
      </c>
      <c s="308">
        <v>-39.011104619999742</v>
      </c>
      <c s="308">
        <v>37.098426439999969</v>
      </c>
      <c s="308">
        <v>-0.66035657000008996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472</v>
      </c>
      <c s="308">
        <v>-60.490925119999986</v>
      </c>
      <c s="308">
        <v>151.62168358000005</v>
      </c>
      <c s="308">
        <v>-228.42335850000003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9" spans="1:152" s="256" customFormat="1" ht="15">
      <c r="A129" s="333" t="s">
        <v>471</v>
      </c>
      <c s="311">
        <v>3247.2016131756504</v>
      </c>
      <c s="311">
        <v>-175.57822734670111</v>
      </c>
      <c s="311">
        <v>-229.62024061838392</v>
      </c>
      <c s="311">
        <v>-523.68653079268529</v>
      </c>
      <c s="311">
        <v>1826.4558056575029</v>
      </c>
      <c s="311">
        <v>300.91235456558718</v>
      </c>
      <c s="311">
        <v>181.64985124923444</v>
      </c>
      <c s="311">
        <v>-396.4846037936743</v>
      </c>
      <c s="311">
        <v>-36.885110435992495</v>
      </c>
      <c s="311">
        <v>-188.0292714706099</v>
      </c>
      <c s="311">
        <v>99.954869476999207</v>
      </c>
      <c s="311">
        <v>18.497127463153745</v>
      </c>
      <c s="311">
        <v>267.14513944131363</v>
      </c>
      <c s="311">
        <v>472.96647318219959</v>
      </c>
      <c s="311">
        <v>-197.9341962227025</v>
      </c>
      <c s="311">
        <v>-344.89865401770146</v>
      </c>
      <c s="311">
        <v>-56.512584451125576</v>
      </c>
      <c s="311">
        <v>-69.6191057903782</v>
      </c>
      <c s="311">
        <v>-159.48147651611995</v>
      </c>
      <c s="311">
        <v>-47.224426076890836</v>
      </c>
      <c s="311">
        <v>-194.9144792761997</v>
      </c>
      <c s="311">
        <v>230.72117768037396</v>
      </c>
      <c s="311">
        <v>3.2049086591135136</v>
      </c>
      <c s="311">
        <v>-22.939501439640026</v>
      </c>
      <c s="311">
        <v>862.91492558533128</v>
      </c>
      <c s="311">
        <v>-192.26105707920428</v>
      </c>
      <c s="311">
        <v>603.99823082960438</v>
      </c>
      <c s="311">
        <v>166.98030030089919</v>
      </c>
      <c s="311">
        <v>296.81686320281858</v>
      </c>
      <c s="311">
        <v>-109.52283280727602</v>
      </c>
      <c s="311">
        <v>-8.7390894120408689</v>
      </c>
      <c s="311">
        <v>189.24540662861631</v>
      </c>
      <c s="311">
        <v>-441.9260594360801</v>
      </c>
      <c s="311">
        <v>-157.39714217589631</v>
      </c>
      <c s="311">
        <v>-230.93158686867326</v>
      </c>
      <c s="311">
        <v>-89.625273257551925</v>
      </c>
      <c s="311">
        <v>1264.9502201349126</v>
      </c>
      <c s="311">
        <v>269.13066538541466</v>
      </c>
      <c s="311">
        <v>772.25199772054259</v>
      </c>
      <c s="311">
        <v>29.088751178836077</v>
      </c>
      <c s="311">
        <v>-7.7815170991675302</v>
      </c>
      <c s="311">
        <v>-120.49405290006274</v>
      </c>
      <c s="311">
        <v>-70.458087209766916</v>
      </c>
      <c s="311">
        <v>-364.00308199393021</v>
      </c>
      <c s="311">
        <v>437.20727084196335</v>
      </c>
      <c s="311">
        <v>662.84115266665117</v>
      </c>
      <c s="311">
        <v>75.11977740511287</v>
      </c>
      <c s="311">
        <v>-394.13624583942567</v>
      </c>
      <c s="311">
        <v>813.54744602320943</v>
      </c>
      <c s="311">
        <v>60.712010909996252</v>
      </c>
      <c s="311">
        <v>378.74603352475663</v>
      </c>
      <c s="311">
        <v>-525.57656004000205</v>
      </c>
      <c s="311">
        <v>257.71733984570085</v>
      </c>
      <c s="311">
        <v>443.11057609560373</v>
      </c>
      <c s="311">
        <v>-768.40692006000631</v>
      </c>
      <c s="311">
        <v>-303.83560391999617</v>
      </c>
      <c s="311">
        <v>-225.87917026999747</v>
      </c>
      <c s="311">
        <v>397.33917790999317</v>
      </c>
      <c s="311">
        <v>93.5351093087138</v>
      </c>
      <c s="311">
        <v>278.94105693998796</v>
      </c>
      <c s="311">
        <v>1076.2557092099996</v>
      </c>
      <c s="311">
        <v>-932.06824699666527</v>
      </c>
      <c s="311">
        <v>39.679028326538798</v>
      </c>
      <c s="311">
        <v>-590.76689423167181</v>
      </c>
      <c s="311">
        <v>-79.436015771568549</v>
      </c>
      <c s="311">
        <v>2404.8635258133363</v>
      </c>
      <c s="311">
        <v>-332.35243810342286</v>
      </c>
      <c s="311">
        <v>42.71538267494509</v>
      </c>
      <c s="311">
        <v>472.87218141172241</v>
      </c>
      <c s="311">
        <v>-200.23640501792374</v>
      </c>
      <c s="311">
        <v>-507.99493296527913</v>
      </c>
      <c s="311">
        <v>-594.5760699050536</v>
      </c>
      <c s="311">
        <v>1712.7848770863106</v>
      </c>
      <c s="311">
        <v>-445.06862320629949</v>
      </c>
      <c s="311">
        <v>-74.84938021243741</v>
      </c>
      <c s="311">
        <v>-279.15983178434789</v>
      </c>
      <c s="311">
        <v>90.673933961605997</v>
      </c>
      <c s="311">
        <v>-569.12419924838809</v>
      </c>
      <c s="311">
        <v>228.21945876161024</v>
      </c>
      <c s="311">
        <v>-98.260612838392717</v>
      </c>
      <c s="311">
        <v>143.84787685160879</v>
      </c>
      <c s="311">
        <v>276.19061683160771</v>
      </c>
      <c s="311">
        <v>-158.77389792838977</v>
      </c>
      <c s="311">
        <v>568.63670176161281</v>
      </c>
      <c s="311">
        <v>604.93383090111968</v>
      </c>
      <c s="311">
        <v>-304.12941867123811</v>
      </c>
      <c s="311">
        <v>-182.64199663839011</v>
      </c>
      <c s="311">
        <v>362.08607798110154</v>
      </c>
      <c s="311">
        <v>162.25834354211693</v>
      </c>
      <c s="311">
        <v>-131.93335207664245</v>
      </c>
      <c s="311">
        <v>52.632823459857491</v>
      </c>
      <c s="311">
        <v>-148.6619543721863</v>
      </c>
      <c s="311">
        <v>63.083449043314005</v>
      </c>
      <c s="311">
        <v>653.23295249990554</v>
      </c>
      <c s="311">
        <v>-1316.3916654283976</v>
      </c>
      <c s="311">
        <v>-936.95236110423912</v>
      </c>
      <c s="311">
        <v>2130.7174900844338</v>
      </c>
      <c s="311">
        <v>-520.22426139152196</v>
      </c>
      <c s="311">
        <v>-664.49007142839389</v>
      </c>
      <c s="311">
        <v>67.78365345160978</v>
      </c>
      <c s="311">
        <v>1065.9575227016098</v>
      </c>
      <c s="311">
        <v>-224.21281168839249</v>
      </c>
      <c s="311">
        <v>369.2771166916059</v>
      </c>
      <c s="311">
        <v>206.35928621160738</v>
      </c>
      <c s="311">
        <v>379.84803724161543</v>
      </c>
      <c s="311">
        <v>-306.00518373983579</v>
      </c>
      <c s="311">
        <v>-427.62341703177242</v>
      </c>
      <c s="311">
        <v>552.88233323515146</v>
      </c>
      <c s="311">
        <v>-376.1401878878421</v>
      </c>
      <c s="311">
        <v>312.14644018203393</v>
      </c>
      <c s="311">
        <v>121.79069140996977</v>
      </c>
      <c s="311">
        <v>27.491436415018939</v>
      </c>
      <c s="311">
        <v>-340.96084565703654</v>
      </c>
      <c s="308">
        <v>183.69790071000864</v>
      </c>
      <c s="308">
        <v>-40.174334311538018</v>
      </c>
      <c s="308">
        <v>-2317.324810319823</v>
      </c>
      <c s="308">
        <v>303.07948054799806</v>
      </c>
      <c s="308">
        <v>-855.8990163313315</v>
      </c>
      <c s="308">
        <v>-55.667335711594774</v>
      </c>
      <c s="308">
        <v>371.50143245671205</v>
      </c>
      <c s="307">
        <v>455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29"/>
      <c s="329"/>
      <c s="329"/>
      <c s="327" t="s">
        <v>470</v>
      </c>
      <c s="308">
        <v>1323.0697995187579</v>
      </c>
      <c s="308">
        <v>1522.6279495413528</v>
      </c>
      <c s="308">
        <v>-1532.3012784840971</v>
      </c>
      <c s="308">
        <v>-227</v>
      </c>
      <c s="308">
        <v>0</v>
      </c>
      <c s="308">
        <v>0</v>
      </c>
      <c s="308">
        <v>0</v>
      </c>
      <c s="308">
        <v>0</v>
      </c>
      <c s="308">
        <v>0</v>
      </c>
    </row>
    <row r="130" spans="1:152" s="256" customFormat="1" ht="15">
      <c r="A130" s="332" t="s">
        <v>469</v>
      </c>
      <c s="311">
        <v>0</v>
      </c>
      <c s="311">
        <v>-150.4379166902016</v>
      </c>
      <c s="311">
        <v>-277.50609930100961</v>
      </c>
      <c s="311">
        <v>-431.28127311583842</v>
      </c>
      <c s="311">
        <v>1210.8558693442735</v>
      </c>
      <c s="311">
        <v>-330.62383838490985</v>
      </c>
      <c s="311">
        <v>-175.01524728462013</v>
      </c>
      <c s="311">
        <v>161.93664268373524</v>
      </c>
      <c s="311">
        <v>-85.777194917860754</v>
      </c>
      <c s="311">
        <v>255.43241804491322</v>
      </c>
      <c s="311">
        <v>75.871344034896197</v>
      </c>
      <c s="311">
        <v>78.103144807039286</v>
      </c>
      <c s="311">
        <v>-319.42694765467468</v>
      </c>
      <c s="311">
        <v>521.64106173519963</v>
      </c>
      <c s="311">
        <v>-455.08605772215014</v>
      </c>
      <c s="311">
        <v>-795.05503100914916</v>
      </c>
      <c s="311">
        <v>-921.67627452699935</v>
      </c>
      <c s="311">
        <v>136.85678582210005</v>
      </c>
      <c s="311">
        <v>-362.89976338820077</v>
      </c>
      <c s="311">
        <v>733.62713828281289</v>
      </c>
      <c s="311">
        <v>-35.327913528559975</v>
      </c>
      <c s="311">
        <v>138.6412926885626</v>
      </c>
      <c s="311">
        <v>-30.004148520656258</v>
      </c>
      <c s="311">
        <v>-623.42355381201651</v>
      </c>
      <c s="311">
        <v>130.51749117532131</v>
      </c>
      <c s="311">
        <v>-330.11847586120496</v>
      </c>
      <c s="311">
        <v>196.27241460990027</v>
      </c>
      <c s="311">
        <v>302.49808582170147</v>
      </c>
      <c s="311">
        <v>90.742263577795597</v>
      </c>
      <c s="311">
        <v>-585.98477336740211</v>
      </c>
      <c s="311">
        <v>-150.54612409355354</v>
      </c>
      <c s="311">
        <v>413.23825896952849</v>
      </c>
      <c s="311">
        <v>-522.53506822560246</v>
      </c>
      <c s="311">
        <v>-85.955115020967128</v>
      </c>
      <c s="311">
        <v>-151.48140823202829</v>
      </c>
      <c s="311">
        <v>-295.42198413420283</v>
      </c>
      <c s="311">
        <v>729.15494132616027</v>
      </c>
      <c s="311">
        <v>1712.859543818415</v>
      </c>
      <c s="311">
        <v>306.65197677659523</v>
      </c>
      <c s="311">
        <v>-72.668476279617892</v>
      </c>
      <c s="311">
        <v>-30.223830120897446</v>
      </c>
      <c s="311">
        <v>-294.99739764297971</v>
      </c>
      <c s="311">
        <v>143.5063154605545</v>
      </c>
      <c s="311">
        <v>-461.41342395893412</v>
      </c>
      <c s="311">
        <v>-135.8800512604397</v>
      </c>
      <c s="311">
        <v>165.11974343501117</v>
      </c>
      <c s="311">
        <v>-330.60551682813599</v>
      </c>
      <c s="311">
        <v>-222.91558569415321</v>
      </c>
      <c s="311">
        <v>-472.64050804604017</v>
      </c>
      <c s="311">
        <v>991.67308299999718</v>
      </c>
      <c s="311">
        <v>-589.11776993524393</v>
      </c>
      <c s="311">
        <v>-269.08225253999836</v>
      </c>
      <c s="311">
        <v>-82.270381624302786</v>
      </c>
      <c s="311">
        <v>104.57839545560444</v>
      </c>
      <c s="311">
        <v>-166.05807758000242</v>
      </c>
      <c s="311">
        <v>-491.15193961999853</v>
      </c>
      <c s="311">
        <v>37.266690250000416</v>
      </c>
      <c s="311">
        <v>-1068.3359587700015</v>
      </c>
      <c s="311">
        <v>96.164806188698151</v>
      </c>
      <c s="311">
        <v>140.79768828000047</v>
      </c>
      <c s="311">
        <v>-95.396268730001452</v>
      </c>
      <c s="311">
        <v>-765.35689578666438</v>
      </c>
      <c s="311">
        <v>421.10754819653357</v>
      </c>
      <c s="311">
        <v>13.821651838331718</v>
      </c>
      <c s="311">
        <v>150.7752130784308</v>
      </c>
      <c s="311">
        <v>1910.4122126933364</v>
      </c>
      <c s="311">
        <v>886.63933804657813</v>
      </c>
      <c s="311">
        <v>-154.75244409505785</v>
      </c>
      <c s="311">
        <v>-142.62786260827673</v>
      </c>
      <c s="311">
        <v>104.32725891207861</v>
      </c>
      <c s="311">
        <v>-502.77743628527787</v>
      </c>
      <c s="311">
        <v>-465.55774273505949</v>
      </c>
      <c s="311">
        <v>779.45611376631268</v>
      </c>
      <c s="311">
        <v>-153.2614604563023</v>
      </c>
      <c s="311">
        <v>-15.165644382435289</v>
      </c>
      <c s="311">
        <v>-0.62099837434607252</v>
      </c>
      <c s="311">
        <v>-214.16593955839221</v>
      </c>
      <c s="311">
        <v>-293.03558596838934</v>
      </c>
      <c s="311">
        <v>216.48354977160818</v>
      </c>
      <c s="311">
        <v>-558.55113519839119</v>
      </c>
      <c s="311">
        <v>178.09241042160761</v>
      </c>
      <c s="311">
        <v>400.18523865161148</v>
      </c>
      <c s="311">
        <v>-377.94753606839333</v>
      </c>
      <c s="311">
        <v>298.41512630161213</v>
      </c>
      <c s="311">
        <v>138.9269404811198</v>
      </c>
      <c s="311">
        <v>-62.811943151238893</v>
      </c>
      <c s="311">
        <v>-310.30017974838916</v>
      </c>
      <c s="311">
        <v>-383.97598069219566</v>
      </c>
      <c s="311">
        <v>-30.952186194586147</v>
      </c>
      <c s="311">
        <v>-224.3266697066415</v>
      </c>
      <c s="311">
        <v>-124.93449934014154</v>
      </c>
      <c s="311">
        <v>291.7228768978099</v>
      </c>
      <c s="311">
        <v>26.799587683318634</v>
      </c>
      <c s="311">
        <v>-73.429744000098708</v>
      </c>
      <c s="311">
        <v>-560.01382835839536</v>
      </c>
      <c s="311">
        <v>-562.18962088839021</v>
      </c>
      <c s="311">
        <v>816.6985615947965</v>
      </c>
      <c s="311">
        <v>-569.69060910773635</v>
      </c>
      <c s="311">
        <v>-951.90969431839198</v>
      </c>
      <c s="311">
        <v>-449.90027900838879</v>
      </c>
      <c s="311">
        <v>911.72504280160899</v>
      </c>
      <c s="311">
        <v>-239.31218522839055</v>
      </c>
      <c s="311">
        <v>279.08069924160799</v>
      </c>
      <c s="311">
        <v>-214.45303754839247</v>
      </c>
      <c s="311">
        <v>-1286.0659831983858</v>
      </c>
      <c s="311">
        <v>-5.5026603498381519</v>
      </c>
      <c s="311">
        <v>368.52502530822767</v>
      </c>
      <c s="311">
        <v>75.899594245150269</v>
      </c>
      <c s="311">
        <v>-1138.6514624628385</v>
      </c>
      <c s="311">
        <v>58.097856166996223</v>
      </c>
      <c s="311">
        <v>222.13918149999836</v>
      </c>
      <c s="311">
        <v>-231.33708642496777</v>
      </c>
      <c s="311">
        <v>-143.96856294704526</v>
      </c>
      <c s="308">
        <v>11.939075980005441</v>
      </c>
      <c s="308">
        <v>495.35892895844188</v>
      </c>
      <c s="308">
        <v>-2505.808845299829</v>
      </c>
      <c s="308">
        <v>101.34216334802966</v>
      </c>
      <c s="308">
        <v>-294.23467606133647</v>
      </c>
      <c s="308">
        <v>-322.93406995159035</v>
      </c>
      <c s="308">
        <v>-345.30367740328842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29"/>
      <c s="329"/>
      <c s="324"/>
      <c s="324"/>
      <c s="324"/>
      <c s="272"/>
      <c s="329"/>
      <c s="329"/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31" spans="1:152" s="256" customFormat="1" ht="15">
      <c r="A131" s="332" t="s">
        <v>468</v>
      </c>
      <c s="311">
        <v>3247.2016131756504</v>
      </c>
      <c s="311">
        <v>-25.140310656499516</v>
      </c>
      <c s="311">
        <v>47.885858682625695</v>
      </c>
      <c s="311">
        <v>-92.405257676846873</v>
      </c>
      <c s="311">
        <v>615.59993631322925</v>
      </c>
      <c s="311">
        <v>631.53619295049702</v>
      </c>
      <c s="311">
        <v>356.66509853385458</v>
      </c>
      <c s="311">
        <v>-558.42124647740957</v>
      </c>
      <c s="311">
        <v>48.89208448186826</v>
      </c>
      <c s="311">
        <v>-443.46168951552312</v>
      </c>
      <c s="311">
        <v>24.08352544210301</v>
      </c>
      <c s="311">
        <v>-59.60601734388554</v>
      </c>
      <c s="311">
        <v>586.57208709598831</v>
      </c>
      <c s="311">
        <v>-48.674588553000028</v>
      </c>
      <c s="311">
        <v>257.15186149944765</v>
      </c>
      <c s="311">
        <v>450.1563769914477</v>
      </c>
      <c s="311">
        <v>865.16369007587377</v>
      </c>
      <c s="311">
        <v>-206.47589161247825</v>
      </c>
      <c s="311">
        <v>203.41828687208081</v>
      </c>
      <c s="311">
        <v>-780.85156435970373</v>
      </c>
      <c s="311">
        <v>-159.58656574763972</v>
      </c>
      <c s="311">
        <v>92.079884991811355</v>
      </c>
      <c s="311">
        <v>33.209057179769772</v>
      </c>
      <c s="311">
        <v>600.48405237237648</v>
      </c>
      <c s="311">
        <v>732.39743441000996</v>
      </c>
      <c s="311">
        <v>137.85741878200068</v>
      </c>
      <c s="311">
        <v>407.72581621970414</v>
      </c>
      <c s="311">
        <v>-135.51778552080228</v>
      </c>
      <c s="311">
        <v>206.07459962502298</v>
      </c>
      <c s="311">
        <v>476.4619405601261</v>
      </c>
      <c s="311">
        <v>141.80703468151268</v>
      </c>
      <c s="311">
        <v>-223.99285234091218</v>
      </c>
      <c s="311">
        <v>80.609008789522363</v>
      </c>
      <c s="311">
        <v>-71.442027154929178</v>
      </c>
      <c s="311">
        <v>-79.450178636644978</v>
      </c>
      <c s="311">
        <v>205.79671087665091</v>
      </c>
      <c s="311">
        <v>535.7952788087523</v>
      </c>
      <c s="311">
        <v>-1443.7288784330003</v>
      </c>
      <c s="311">
        <v>465.60002094394736</v>
      </c>
      <c s="311">
        <v>101.75722745845397</v>
      </c>
      <c s="311">
        <v>22.442313021729916</v>
      </c>
      <c s="311">
        <v>174.50334474291697</v>
      </c>
      <c s="311">
        <v>-213.96440267032142</v>
      </c>
      <c s="311">
        <v>97.410341965003937</v>
      </c>
      <c s="311">
        <v>573.08732210240305</v>
      </c>
      <c s="311">
        <v>497.72140923164005</v>
      </c>
      <c s="311">
        <v>405.72529423324886</v>
      </c>
      <c s="311">
        <v>-171.22066014527243</v>
      </c>
      <c s="311">
        <v>1286.1879540692496</v>
      </c>
      <c s="311">
        <v>-930.96107209000093</v>
      </c>
      <c s="311">
        <v>967.86380346000055</v>
      </c>
      <c s="311">
        <v>-256.49430750000374</v>
      </c>
      <c s="311">
        <v>339.98772147000363</v>
      </c>
      <c s="311">
        <v>338.5321806399993</v>
      </c>
      <c s="311">
        <v>-602.3488424800039</v>
      </c>
      <c s="311">
        <v>187.31633570000238</v>
      </c>
      <c s="311">
        <v>-263.14586051999788</v>
      </c>
      <c s="311">
        <v>1465.6751366799947</v>
      </c>
      <c s="311">
        <v>-2.6296968799843512</v>
      </c>
      <c s="311">
        <v>138.14336865998749</v>
      </c>
      <c s="311">
        <v>1171.6519779400012</v>
      </c>
      <c s="311">
        <v>-166.71135121000086</v>
      </c>
      <c s="311">
        <v>-381.42851986999477</v>
      </c>
      <c s="311">
        <v>-604.58854607000353</v>
      </c>
      <c s="311">
        <v>-230.21122884999934</v>
      </c>
      <c s="311">
        <v>494.45131311999967</v>
      </c>
      <c s="311">
        <v>-1218.991776150001</v>
      </c>
      <c s="311">
        <v>197.46782677000294</v>
      </c>
      <c s="311">
        <v>615.50004401999911</v>
      </c>
      <c s="311">
        <v>-304.56366393000235</v>
      </c>
      <c s="311">
        <v>-5.2174966800012754</v>
      </c>
      <c s="311">
        <v>-129.01832716999411</v>
      </c>
      <c s="311">
        <v>933.32876331999796</v>
      </c>
      <c s="311">
        <v>-291.80716274999719</v>
      </c>
      <c s="311">
        <v>-59.683735830002121</v>
      </c>
      <c s="311">
        <v>-278.53883341000181</v>
      </c>
      <c s="311">
        <v>304.83987351999821</v>
      </c>
      <c s="311">
        <v>-276.0886132799987</v>
      </c>
      <c s="311">
        <v>11.735908990002059</v>
      </c>
      <c s="311">
        <v>460.29052235999848</v>
      </c>
      <c s="311">
        <v>-34.244533569998822</v>
      </c>
      <c s="311">
        <v>-123.99462182000377</v>
      </c>
      <c s="311">
        <v>219.17363814000356</v>
      </c>
      <c s="311">
        <v>270.22157546000074</v>
      </c>
      <c s="311">
        <v>466.00689041999988</v>
      </c>
      <c s="311">
        <v>-241.31747551999922</v>
      </c>
      <c s="311">
        <v>127.65818310999904</v>
      </c>
      <c s="311">
        <v>746.0620586732972</v>
      </c>
      <c s="311">
        <v>193.21052973670308</v>
      </c>
      <c s="311">
        <v>92.393317629999046</v>
      </c>
      <c s="311">
        <v>177.56732279999903</v>
      </c>
      <c s="311">
        <v>-440.3848312699962</v>
      </c>
      <c s="311">
        <v>36.28386135999537</v>
      </c>
      <c s="311">
        <v>726.66269650000424</v>
      </c>
      <c s="311">
        <v>-756.37783707000222</v>
      </c>
      <c s="311">
        <v>-374.76274021584896</v>
      </c>
      <c s="311">
        <v>1314.0189284896373</v>
      </c>
      <c s="311">
        <v>49.466347716214372</v>
      </c>
      <c s="311">
        <v>287.4196228899981</v>
      </c>
      <c s="311">
        <v>517.68393245999857</v>
      </c>
      <c s="311">
        <v>154.23247990000084</v>
      </c>
      <c s="311">
        <v>15.099373539998046</v>
      </c>
      <c s="311">
        <v>90.196417449997895</v>
      </c>
      <c s="311">
        <v>420.81232375999986</v>
      </c>
      <c s="311">
        <v>1665.9140204400012</v>
      </c>
      <c s="311">
        <v>-300.50252338999763</v>
      </c>
      <c s="311">
        <v>-796.14844234000009</v>
      </c>
      <c s="311">
        <v>476.98273899000117</v>
      </c>
      <c s="311">
        <v>762.51127457499638</v>
      </c>
      <c s="311">
        <v>254.0485840150377</v>
      </c>
      <c s="311">
        <v>-100.34849009002859</v>
      </c>
      <c s="311">
        <v>258.8285228399867</v>
      </c>
      <c s="311">
        <v>-196.99228270999129</v>
      </c>
      <c s="308">
        <v>171.7588247300032</v>
      </c>
      <c s="308">
        <v>-535.5332632699799</v>
      </c>
      <c s="308">
        <v>188.4840349800063</v>
      </c>
      <c s="308">
        <v>201.7373171999684</v>
      </c>
      <c s="308">
        <v>-561.66434026999502</v>
      </c>
      <c s="308">
        <v>267.26673423999557</v>
      </c>
      <c s="308">
        <v>716.80510986000047</v>
      </c>
      <c s="307">
        <f>DR129</f>
        <v>455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24"/>
      <c s="324"/>
      <c s="321"/>
      <c s="321"/>
      <c s="321"/>
      <c s="272"/>
      <c s="324"/>
      <c s="324"/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32" spans="1:152" s="256" customFormat="1" ht="15">
      <c r="A132" s="331" t="s">
        <v>467</v>
      </c>
      <c s="330">
        <v>-3356.3991152211952</v>
      </c>
      <c s="330">
        <v>-126.2620976901768</v>
      </c>
      <c s="330">
        <v>295.45481225979279</v>
      </c>
      <c s="330">
        <v>250.57223554908592</v>
      </c>
      <c s="330">
        <v>-1603.0068187045188</v>
      </c>
      <c s="330">
        <v>-196.60515268870392</v>
      </c>
      <c s="330">
        <v>422.41823440411446</v>
      </c>
      <c s="330">
        <v>121.71572828724695</v>
      </c>
      <c s="330">
        <v>160.18463822391254</v>
      </c>
      <c s="330">
        <v>456.61313750855038</v>
      </c>
      <c s="330">
        <v>-111.48847483299312</v>
      </c>
      <c s="330">
        <v>401.40188000723901</v>
      </c>
      <c s="330">
        <v>30.38200992222437</v>
      </c>
      <c s="330">
        <v>-950.87086263291258</v>
      </c>
      <c s="330">
        <v>658.9900070760059</v>
      </c>
      <c s="330">
        <v>760.94265687131792</v>
      </c>
      <c s="330">
        <v>252.53483786281322</v>
      </c>
      <c s="330">
        <v>175.12005142295817</v>
      </c>
      <c s="330">
        <v>-58.096758060384445</v>
      </c>
      <c s="330">
        <v>-3.3587170248903107</v>
      </c>
      <c s="330">
        <v>881.32887124883064</v>
      </c>
      <c s="330">
        <v>-3.4434852656618204</v>
      </c>
      <c s="330">
        <v>295.94158551201008</v>
      </c>
      <c s="330">
        <v>388.50782498187436</v>
      </c>
      <c s="330">
        <v>-579.22830106521042</v>
      </c>
      <c s="330">
        <v>-182.35196472047983</v>
      </c>
      <c s="330">
        <v>-71.307669365987749</v>
      </c>
      <c s="330">
        <v>-230.62477282360646</v>
      </c>
      <c s="330">
        <v>86.371559394557494</v>
      </c>
      <c s="330">
        <v>201.52010178436012</v>
      </c>
      <c s="330">
        <v>-535.57087782982239</v>
      </c>
      <c s="330">
        <v>403.81918995265642</v>
      </c>
      <c s="330">
        <v>485.8255324367766</v>
      </c>
      <c s="330">
        <v>369.82201413228404</v>
      </c>
      <c s="330">
        <v>633.05871540892588</v>
      </c>
      <c s="330">
        <v>335.24520453671471</v>
      </c>
      <c s="330">
        <v>-726.78421639833141</v>
      </c>
      <c s="330">
        <v>-271.21083801273636</v>
      </c>
      <c s="330">
        <v>-944.29858034751896</v>
      </c>
      <c s="330">
        <v>-328.66741302156152</v>
      </c>
      <c s="330">
        <v>10.517642241704948</v>
      </c>
      <c s="330">
        <v>189.8715751204669</v>
      </c>
      <c s="330">
        <v>-31.982913598075129</v>
      </c>
      <c s="330">
        <v>-603.2812635270252</v>
      </c>
      <c s="330">
        <v>-4.0128038916423066</v>
      </c>
      <c s="330">
        <v>-253.65991417887244</v>
      </c>
      <c s="330">
        <v>319.01284646091915</v>
      </c>
      <c s="330">
        <v>766.30823352838433</v>
      </c>
      <c s="330">
        <v>957.7977313151523</v>
      </c>
      <c s="330">
        <v>-1021.4523201685057</v>
      </c>
      <c s="330">
        <v>-323.86696565147577</v>
      </c>
      <c s="330">
        <v>800.35653785684167</v>
      </c>
      <c s="330">
        <v>2.7708702705976975</v>
      </c>
      <c s="330">
        <v>-233.99567075453638</v>
      </c>
      <c s="330">
        <v>516.64168245039491</v>
      </c>
      <c s="330">
        <v>350.79577532859594</v>
      </c>
      <c s="330">
        <v>195.4902575300589</v>
      </c>
      <c s="330">
        <v>-428.50475451077227</v>
      </c>
      <c s="330">
        <v>-91.389468299296368</v>
      </c>
      <c s="330">
        <v>750.28941955853315</v>
      </c>
      <c s="330">
        <v>-907.44676712309411</v>
      </c>
      <c s="330">
        <v>765.52376100550669</v>
      </c>
      <c s="330">
        <v>-737.6742794044244</v>
      </c>
      <c s="330">
        <v>382.26073000668248</v>
      </c>
      <c s="330">
        <v>157.13930963941357</v>
      </c>
      <c s="330">
        <v>-879.06243616882784</v>
      </c>
      <c s="330">
        <v>1013.6480119318587</v>
      </c>
      <c s="330">
        <v>-447.661719083663</v>
      </c>
      <c s="330">
        <v>-280.88540832682406</v>
      </c>
      <c s="330">
        <v>108.82436130914493</v>
      </c>
      <c s="330">
        <v>213.72253468442273</v>
      </c>
      <c s="330">
        <v>41.765137740614136</v>
      </c>
      <c s="330">
        <v>-1621.0613962444468</v>
      </c>
      <c s="330">
        <v>283.90820683905895</v>
      </c>
      <c s="330">
        <v>-30.873336115302891</v>
      </c>
      <c s="330">
        <v>492.74286295707839</v>
      </c>
      <c s="330">
        <v>-284.44962765367109</v>
      </c>
      <c s="330">
        <v>500.52722146345479</v>
      </c>
      <c s="330">
        <v>-318.93951986061234</v>
      </c>
      <c s="330">
        <v>7.8096709847072816</v>
      </c>
      <c s="330">
        <v>-151.60157736256383</v>
      </c>
      <c s="330">
        <v>-256.67794390495055</v>
      </c>
      <c s="330">
        <v>263.19137196755082</v>
      </c>
      <c s="330">
        <v>-771.98758567435584</v>
      </c>
      <c s="330">
        <v>891.81235990833829</v>
      </c>
      <c s="330">
        <v>81.344239937196335</v>
      </c>
      <c s="330">
        <v>-355.77303925178012</v>
      </c>
      <c s="330">
        <v>237.37006633783426</v>
      </c>
      <c s="330">
        <v>-260.58301291417865</v>
      </c>
      <c s="330">
        <v>374.03688360182662</v>
      </c>
      <c s="330">
        <v>-172.24788339356155</v>
      </c>
      <c s="330">
        <v>26.858217836176323</v>
      </c>
      <c s="330">
        <v>-81.737415546747684</v>
      </c>
      <c s="330">
        <v>-435.63348137794742</v>
      </c>
      <c s="330">
        <v>225.58239412636726</v>
      </c>
      <c s="330">
        <v>149.60749391968272</v>
      </c>
      <c s="330">
        <v>-691.6800408900076</v>
      </c>
      <c s="330">
        <v>343.21392114061149</v>
      </c>
      <c s="330">
        <v>-74.34948982062815</v>
      </c>
      <c s="330">
        <v>-366.97827401452378</v>
      </c>
      <c s="330">
        <v>104.44590131239374</v>
      </c>
      <c s="330">
        <v>163.65225048100001</v>
      </c>
      <c s="330">
        <v>-147.84681983979044</v>
      </c>
      <c s="330">
        <v>161.72535304262442</v>
      </c>
      <c s="330">
        <v>20.301719987374781</v>
      </c>
      <c s="330">
        <v>-10.324656793846316</v>
      </c>
      <c s="330">
        <v>21.701131259230124</v>
      </c>
      <c s="330">
        <v>-101.23400619659901</v>
      </c>
      <c s="330">
        <v>115.79373057221528</v>
      </c>
      <c s="330">
        <v>-155.44012778225559</v>
      </c>
      <c s="330">
        <v>-63.816551523110007</v>
      </c>
      <c s="330">
        <v>-34.779651325872123</v>
      </c>
      <c s="330">
        <v>-66.799392316091044</v>
      </c>
      <c s="329">
        <v>-48.437205308421568</v>
      </c>
      <c s="329">
        <v>65.283559032148958</v>
      </c>
      <c s="329">
        <v>-88.592714425770822</v>
      </c>
      <c s="329">
        <v>-185.99771348582465</v>
      </c>
      <c s="329">
        <v>342.47160623454766</v>
      </c>
      <c s="329">
        <v>-117.61564598598306</v>
      </c>
      <c s="329">
        <v>-154.78653667291042</v>
      </c>
      <c s="328">
        <v>-41.16416153917578</v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03"/>
      <c s="321"/>
      <c s="321"/>
      <c s="272"/>
      <c s="272"/>
      <c s="272"/>
      <c s="327" t="s">
        <v>466</v>
      </c>
      <c s="305"/>
      <c s="305"/>
      <c s="308"/>
      <c s="308"/>
      <c s="308"/>
      <c s="308"/>
      <c s="308"/>
      <c s="308"/>
      <c s="308"/>
    </row>
    <row r="133" spans="1:152" s="256" customFormat="1" ht="15">
      <c r="A133" s="326" t="s">
        <v>465</v>
      </c>
      <c s="325">
        <v>-28.237347041195335</v>
      </c>
      <c s="325">
        <v>5.9256517899999608</v>
      </c>
      <c s="325">
        <v>-3.037074940000025</v>
      </c>
      <c s="325">
        <v>0.0684166199999936</v>
      </c>
      <c s="325">
        <v>-4.4789977600005386</v>
      </c>
      <c s="325">
        <v>7.4051876600000242</v>
      </c>
      <c s="325">
        <v>18.580692429999942</v>
      </c>
      <c s="325">
        <v>5.0174467199999242</v>
      </c>
      <c s="325">
        <v>-4.6536669100001404</v>
      </c>
      <c s="325">
        <v>-1.0965877799999362</v>
      </c>
      <c s="325">
        <v>-1.8316504399997484</v>
      </c>
      <c s="325">
        <v>0.097412789999907545</v>
      </c>
      <c s="325">
        <v>-10.795118370000637</v>
      </c>
      <c s="325">
        <v>4.4329612999999881</v>
      </c>
      <c s="325">
        <v>0.078356739999890124</v>
      </c>
      <c s="325">
        <v>-1.4336754899999278</v>
      </c>
      <c s="325">
        <v>6.9316441299999951</v>
      </c>
      <c s="325">
        <v>21.549265789999993</v>
      </c>
      <c s="325">
        <v>-10.308262530000093</v>
      </c>
      <c s="325">
        <v>-12.833333000000025</v>
      </c>
      <c s="325">
        <v>18.083390220000183</v>
      </c>
      <c s="325">
        <v>6.3041341900001271</v>
      </c>
      <c s="325">
        <v>5.7339009300000612</v>
      </c>
      <c s="325">
        <v>-3.7234847100004345</v>
      </c>
      <c s="325">
        <v>24.371578180000597</v>
      </c>
      <c s="325">
        <v>3.3277780000000803</v>
      </c>
      <c s="325">
        <v>-15.92882174999977</v>
      </c>
      <c s="325">
        <v>0.56898896999996396</v>
      </c>
      <c s="325">
        <v>0.33146318999990854</v>
      </c>
      <c s="325">
        <v>-0.59777525999993486</v>
      </c>
      <c s="325">
        <v>0.15626962999976968</v>
      </c>
      <c s="325">
        <v>0.053314960000363953</v>
      </c>
      <c s="325">
        <v>0.46426967000002151</v>
      </c>
      <c s="325">
        <v>-0.23516738000046189</v>
      </c>
      <c s="325">
        <v>-2.6046278599998232</v>
      </c>
      <c s="325">
        <v>5.4805536200000233</v>
      </c>
      <c s="325">
        <v>-7.0685777999997299</v>
      </c>
      <c s="325">
        <v>-14.657510310000191</v>
      </c>
      <c s="325">
        <v>14.975385130000177</v>
      </c>
      <c s="325">
        <v>-35.256165379999743</v>
      </c>
      <c s="325">
        <v>25.069794170000023</v>
      </c>
      <c s="325">
        <v>-20.787366399999769</v>
      </c>
      <c s="325">
        <v>-2.8814948100001061</v>
      </c>
      <c s="325">
        <v>-6.4741941300000008</v>
      </c>
      <c s="325">
        <v>1.4348079600001711</v>
      </c>
      <c s="325">
        <v>0.44509532000006402</v>
      </c>
      <c s="325">
        <v>-3.52699999999993</v>
      </c>
      <c s="325">
        <v>-3.1730000000000018</v>
      </c>
      <c s="325">
        <v>9.9999995000002855</v>
      </c>
      <c s="325">
        <v>-6.7269997799996872</v>
      </c>
      <c s="325">
        <v>-2.2000017452228349E-07</v>
      </c>
      <c s="325">
        <v>1.9981776199999786</v>
      </c>
      <c s="325">
        <v>1.749609869999972</v>
      </c>
      <c s="325">
        <v>9.4999999999998863</v>
      </c>
      <c s="325">
        <v>17.513762730000508</v>
      </c>
      <c s="325">
        <v>-13.000000500000169</v>
      </c>
      <c s="325">
        <v>19.925614820000703</v>
      </c>
      <c s="325">
        <v>-33.656138890000193</v>
      </c>
      <c s="325">
        <v>0.19999999999959073</v>
      </c>
      <c s="325">
        <v>0</v>
      </c>
      <c s="325">
        <v>-2.6999999999998181</v>
      </c>
      <c s="325">
        <v>27.800000119999822</v>
      </c>
      <c s="325">
        <v>-6.2999993133416865E-07</v>
      </c>
      <c s="325">
        <v>0.2068811200001619</v>
      </c>
      <c s="325">
        <v>5.9685589803848416E-13</v>
      </c>
      <c s="325">
        <v>0</v>
      </c>
      <c s="325">
        <v>1.7000000000000455</v>
      </c>
      <c s="325">
        <v>1.2000009519397281E-07</v>
      </c>
      <c s="325">
        <v>0.034000369999944269</v>
      </c>
      <c s="325">
        <v>1.2749890299999151</v>
      </c>
      <c s="325">
        <v>-2.2737367544323206E-13</v>
      </c>
      <c s="325">
        <v>0.034000000000219188</v>
      </c>
      <c s="325">
        <v>15.034999999999854</v>
      </c>
      <c s="325">
        <v>20.441000120000353</v>
      </c>
      <c s="325">
        <v>1.9989999299998544</v>
      </c>
      <c s="325">
        <v>-6.4538701499998297</v>
      </c>
      <c s="325">
        <v>12.999999999999943</v>
      </c>
      <c s="325">
        <v>0</v>
      </c>
      <c s="325">
        <v>-6.7000019043916836E-07</v>
      </c>
      <c s="325">
        <v>4.500001296037226E-07</v>
      </c>
      <c s="325">
        <v>-5.5999997400000723</v>
      </c>
      <c s="325">
        <v>-5.0000000000001137</v>
      </c>
      <c s="325">
        <v>0</v>
      </c>
      <c s="325">
        <v>5.5999999999999091</v>
      </c>
      <c s="325">
        <v>-140.45000066999978</v>
      </c>
      <c s="325">
        <v>144.80000015999997</v>
      </c>
      <c s="325">
        <v>-16.999999740000192</v>
      </c>
      <c s="325">
        <v>-15.668000000000347</v>
      </c>
      <c s="325">
        <v>17.999999999999659</v>
      </c>
      <c s="325">
        <v>-5.2110000000001264</v>
      </c>
      <c s="325">
        <v>5.2110003299998198</v>
      </c>
      <c s="325">
        <v>-8.3999992739336449E-07</v>
      </c>
      <c s="325">
        <v>-1.0999997357430402E-07</v>
      </c>
      <c s="325">
        <v>0.40000000000031832</v>
      </c>
      <c s="325">
        <v>-2.2737367544323206E-13</v>
      </c>
      <c s="325">
        <v>0</v>
      </c>
      <c s="325">
        <v>60.000000329999693</v>
      </c>
      <c s="325">
        <v>-2.9999999600000251</v>
      </c>
      <c s="325">
        <v>-3.3000001100002123</v>
      </c>
      <c s="325">
        <v>2.1669999999999163</v>
      </c>
      <c s="325">
        <v>38.000000000000227</v>
      </c>
      <c s="325">
        <v>2.2737367544323206E-13</v>
      </c>
      <c s="325">
        <v>3.2999969334923662E-07</v>
      </c>
      <c s="325">
        <v>-3.4999999599998546</v>
      </c>
      <c s="325">
        <v>4.9999998900000264</v>
      </c>
      <c s="325">
        <v>27.000000000000085</v>
      </c>
      <c s="325">
        <v>-3.4999999999996589</v>
      </c>
      <c s="325">
        <v>4.9999999999998863</v>
      </c>
      <c s="325">
        <v>3.2999969334923662E-07</v>
      </c>
      <c s="325">
        <v>9.9999990399998921</v>
      </c>
      <c s="325">
        <v>8.9000008074435755E-07</v>
      </c>
      <c s="325">
        <v>0</v>
      </c>
      <c s="325">
        <v>0</v>
      </c>
      <c s="324">
        <v>0</v>
      </c>
      <c s="324">
        <v>-6.6999979253523634E-07</v>
      </c>
      <c s="324">
        <v>1.8351916099998107</v>
      </c>
      <c s="324">
        <v>971.55036411999993</v>
      </c>
      <c s="324">
        <v>-34.499999999999886</v>
      </c>
      <c s="324">
        <v>-45.790945400999817</v>
      </c>
      <c s="324">
        <v>-69.886707693000062</v>
      </c>
      <c s="323">
        <v>-87.146565704000523</v>
      </c>
      <c s="323"/>
      <c s="323"/>
      <c s="323"/>
      <c s="323"/>
      <c s="323"/>
      <c s="323"/>
      <c s="323"/>
      <c s="323"/>
      <c s="323"/>
      <c s="323"/>
      <c s="323"/>
      <c s="323"/>
      <c s="323"/>
      <c s="323"/>
      <c s="303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</row>
    <row r="134" spans="1:152" s="256" customFormat="1" ht="15">
      <c r="A134"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22">
        <f t="shared" si="116" ref="DG134:DR134">DG132+DG58</f>
        <v>-155.44012778225559</v>
      </c>
      <c s="322">
        <f t="shared" si="116"/>
        <v>-63.816551523110007</v>
      </c>
      <c s="322">
        <f t="shared" si="116"/>
        <v>-34.779651325872123</v>
      </c>
      <c s="322">
        <f t="shared" si="116"/>
        <v>-66.799392316091044</v>
      </c>
      <c s="321">
        <f t="shared" si="116"/>
        <v>-48.437205308421568</v>
      </c>
      <c s="321">
        <f t="shared" si="116"/>
        <v>65.283559032148958</v>
      </c>
      <c s="321">
        <f t="shared" si="116"/>
        <v>-88.592714425770822</v>
      </c>
      <c s="321">
        <f t="shared" si="116"/>
        <v>-185.99771348582465</v>
      </c>
      <c s="321">
        <f t="shared" si="116"/>
        <v>342.47160623454766</v>
      </c>
      <c s="321">
        <f t="shared" si="116"/>
        <v>-117.61564598598306</v>
      </c>
      <c s="321">
        <f t="shared" si="116"/>
        <v>-154.78653667291042</v>
      </c>
      <c s="320">
        <f t="shared" si="116"/>
        <v>-41.16416153917578</v>
      </c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03"/>
      <c s="272"/>
      <c s="272"/>
      <c s="318"/>
      <c s="318"/>
      <c s="318"/>
      <c s="272"/>
      <c s="272"/>
      <c s="272"/>
      <c s="272"/>
      <c s="272"/>
      <c s="272"/>
      <c s="272"/>
      <c s="272"/>
      <c s="272"/>
      <c s="272"/>
    </row>
    <row r="135" spans="1:152" s="256" customFormat="1" ht="15">
      <c r="A135"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r="EH135" s="318"/>
      <c s="318"/>
      <c s="318"/>
      <c s="318"/>
      <c s="318"/>
      <c s="272"/>
      <c s="318"/>
      <c s="318"/>
      <c s="318"/>
      <c s="318"/>
      <c s="318"/>
      <c s="318"/>
      <c s="318"/>
      <c s="318"/>
      <c s="318"/>
    </row>
    <row r="136" spans="1:152" s="256" customFormat="1" ht="15">
      <c r="A136" s="318" t="s">
        <v>464</v>
      </c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r="EH136" s="318"/>
      <c s="318"/>
      <c s="309"/>
      <c s="309"/>
      <c s="309"/>
      <c s="272"/>
      <c s="318"/>
      <c s="318"/>
      <c s="318"/>
      <c s="318"/>
      <c s="318"/>
      <c s="318"/>
      <c s="318"/>
      <c s="318"/>
      <c s="318"/>
    </row>
    <row r="137" spans="1:152" s="256" customFormat="1" ht="15">
      <c r="A137" s="319" t="s">
        <v>463</v>
      </c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r="EH137" s="309"/>
      <c s="309"/>
      <c s="309"/>
      <c s="309"/>
      <c s="309"/>
      <c s="272"/>
      <c s="309"/>
      <c s="309"/>
      <c s="309"/>
      <c s="309"/>
      <c s="309"/>
      <c s="309"/>
      <c s="309"/>
      <c s="309"/>
      <c s="309"/>
    </row>
    <row r="138" spans="1:152" s="256" customFormat="1" ht="15">
      <c r="A138"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r="EH138" s="309"/>
      <c s="309"/>
      <c s="311"/>
      <c s="311"/>
      <c s="311"/>
      <c s="272"/>
      <c s="309"/>
      <c s="309"/>
      <c s="309"/>
      <c s="309"/>
      <c s="309"/>
      <c s="309"/>
      <c s="309"/>
      <c s="309"/>
      <c s="309"/>
    </row>
    <row r="139" spans="1:152" s="256" customFormat="1" ht="15">
      <c r="A139" s="305" t="s">
        <v>462</v>
      </c>
      <c s="305">
        <f t="shared" si="117" ref="B139:AG139">B140+B148</f>
        <v>14549.476863018512</v>
      </c>
      <c s="305">
        <f t="shared" si="117"/>
        <v>14512.509703239626</v>
      </c>
      <c s="305">
        <f t="shared" si="117"/>
        <v>14527.116959885974</v>
      </c>
      <c s="305">
        <f t="shared" si="117"/>
        <v>14709.087472180465</v>
      </c>
      <c s="305">
        <f t="shared" si="117"/>
        <v>14548.822326108822</v>
      </c>
      <c s="305">
        <f t="shared" si="117"/>
        <v>14456.098448116687</v>
      </c>
      <c s="305">
        <f t="shared" si="117"/>
        <v>14676.333099725221</v>
      </c>
      <c s="305">
        <f t="shared" si="117"/>
        <v>14517.95453945752</v>
      </c>
      <c s="305">
        <f t="shared" si="117"/>
        <v>14567.430474155641</v>
      </c>
      <c s="305">
        <f t="shared" si="117"/>
        <v>15211.800023064705</v>
      </c>
      <c s="305">
        <f t="shared" si="117"/>
        <v>15482.211877574166</v>
      </c>
      <c s="305">
        <f t="shared" si="117"/>
        <v>15872.968439981196</v>
      </c>
      <c s="305">
        <f t="shared" si="117"/>
        <v>16473.107903884193</v>
      </c>
      <c s="305">
        <f t="shared" si="117"/>
        <v>16539.061139694993</v>
      </c>
      <c s="305">
        <f t="shared" si="117"/>
        <v>18160.25775139613</v>
      </c>
      <c s="305">
        <f t="shared" si="117"/>
        <v>18344.959076577587</v>
      </c>
      <c s="305">
        <f t="shared" si="117"/>
        <v>18537.432918369279</v>
      </c>
      <c s="305">
        <f t="shared" si="117"/>
        <v>18402.514424389839</v>
      </c>
      <c s="305">
        <f t="shared" si="117"/>
        <v>18782.290404429699</v>
      </c>
      <c s="305">
        <f t="shared" si="117"/>
        <v>18859.913758972303</v>
      </c>
      <c s="305">
        <f t="shared" si="117"/>
        <v>20027.147812590989</v>
      </c>
      <c s="305">
        <f t="shared" si="117"/>
        <v>20110.052140684078</v>
      </c>
      <c s="305">
        <f t="shared" si="117"/>
        <v>20222.24382345923</v>
      </c>
      <c s="305">
        <f t="shared" si="117"/>
        <v>20913.942046370714</v>
      </c>
      <c s="305">
        <f t="shared" si="117"/>
        <v>22122.642633175339</v>
      </c>
      <c s="305">
        <f t="shared" si="117"/>
        <v>21849.014106446524</v>
      </c>
      <c s="305">
        <f t="shared" si="117"/>
        <v>22375.481219011657</v>
      </c>
      <c s="305">
        <f t="shared" si="117"/>
        <v>22415.319474478641</v>
      </c>
      <c s="305">
        <f t="shared" si="117"/>
        <v>22340.994871798786</v>
      </c>
      <c s="305">
        <f t="shared" si="117"/>
        <v>22593.112377628844</v>
      </c>
      <c s="305">
        <f t="shared" si="117"/>
        <v>24203.741729183275</v>
      </c>
      <c s="305">
        <f t="shared" si="117"/>
        <v>24022.733417450087</v>
      </c>
      <c s="305">
        <f t="shared" si="118" ref="AH139:BM139">AH140+AH148</f>
        <v>25055.66732681085</v>
      </c>
      <c s="305">
        <f t="shared" si="118"/>
        <v>26026.098952898359</v>
      </c>
      <c s="305">
        <f t="shared" si="118"/>
        <v>26069.140391432615</v>
      </c>
      <c s="305">
        <f t="shared" si="118"/>
        <v>26364.756743262642</v>
      </c>
      <c s="305">
        <f t="shared" si="118"/>
        <v>28455.794180045996</v>
      </c>
      <c s="305">
        <f t="shared" si="118"/>
        <v>28241.578934627651</v>
      </c>
      <c s="305">
        <f t="shared" si="118"/>
        <v>29337.56638099745</v>
      </c>
      <c s="305">
        <f t="shared" si="118"/>
        <v>29659.055718127529</v>
      </c>
      <c s="305">
        <f t="shared" si="118"/>
        <v>29633.466407351163</v>
      </c>
      <c s="305">
        <f t="shared" si="118"/>
        <v>30640.747420556927</v>
      </c>
      <c s="305">
        <f t="shared" si="118"/>
        <v>31162.477521334455</v>
      </c>
      <c s="305">
        <f t="shared" si="118"/>
        <v>31237.097331691723</v>
      </c>
      <c s="305">
        <f t="shared" si="118"/>
        <v>31488.563887672954</v>
      </c>
      <c s="305">
        <f t="shared" si="118"/>
        <v>31731.702211917873</v>
      </c>
      <c s="305">
        <f t="shared" si="118"/>
        <v>32261.342157925032</v>
      </c>
      <c s="305">
        <f t="shared" si="118"/>
        <v>33232.000643532308</v>
      </c>
      <c s="305">
        <f t="shared" si="118"/>
        <v>34967.666775032187</v>
      </c>
      <c s="305">
        <f t="shared" si="118"/>
        <v>35048.124665106894</v>
      </c>
      <c s="305">
        <f t="shared" si="118"/>
        <v>37107.357624903518</v>
      </c>
      <c s="305">
        <f t="shared" si="118"/>
        <v>37615.045186315823</v>
      </c>
      <c s="305">
        <f t="shared" si="118"/>
        <v>38010.631788451406</v>
      </c>
      <c s="305">
        <f t="shared" si="118"/>
        <v>37809.439372021166</v>
      </c>
      <c s="305">
        <f t="shared" si="118"/>
        <v>39050.736390859085</v>
      </c>
      <c s="305">
        <f t="shared" si="118"/>
        <v>39867.63832805425</v>
      </c>
      <c s="305">
        <f t="shared" si="118"/>
        <v>40355.75329781873</v>
      </c>
      <c s="305">
        <f t="shared" si="118"/>
        <v>41838.530319392477</v>
      </c>
      <c s="305">
        <f t="shared" si="118"/>
        <v>42268.312102954136</v>
      </c>
      <c s="305">
        <f t="shared" si="118"/>
        <v>42752.168621007942</v>
      </c>
      <c s="305">
        <f t="shared" si="118"/>
        <v>44555.132966781923</v>
      </c>
      <c s="305">
        <f t="shared" si="118"/>
        <v>45850.679585294631</v>
      </c>
      <c s="305">
        <f t="shared" si="118"/>
        <v>46394.871862769178</v>
      </c>
      <c s="305">
        <f t="shared" si="118"/>
        <v>46073.787779380771</v>
      </c>
      <c s="305">
        <f t="shared" si="119" ref="BN139:CS139">BN140+BN148</f>
        <v>45754.532366115382</v>
      </c>
      <c s="305">
        <f t="shared" si="119"/>
        <v>45019.772349318366</v>
      </c>
      <c s="305">
        <f t="shared" si="119"/>
        <v>45674.471401175157</v>
      </c>
      <c s="305">
        <f t="shared" si="119"/>
        <v>45575.989604124217</v>
      </c>
      <c s="305">
        <f t="shared" si="119"/>
        <v>45690.841060643987</v>
      </c>
      <c s="305">
        <f t="shared" si="119"/>
        <v>45175.666684677984</v>
      </c>
      <c s="305">
        <f t="shared" si="119"/>
        <v>48514.610915237266</v>
      </c>
      <c s="305">
        <f t="shared" si="119"/>
        <v>48619.653392128253</v>
      </c>
      <c s="305">
        <f t="shared" si="119"/>
        <v>49050.824307332718</v>
      </c>
      <c s="305">
        <f t="shared" si="119"/>
        <v>52334.289924333978</v>
      </c>
      <c s="305">
        <f t="shared" si="119"/>
        <v>51842.890591511954</v>
      </c>
      <c s="305">
        <f t="shared" si="119"/>
        <v>51314.301586676585</v>
      </c>
      <c s="305">
        <f t="shared" si="119"/>
        <v>51172.894358311532</v>
      </c>
      <c s="305">
        <f t="shared" si="119"/>
        <v>51187.18131799619</v>
      </c>
      <c s="305">
        <f t="shared" si="119"/>
        <v>50878.604076302196</v>
      </c>
      <c s="305">
        <f t="shared" si="119"/>
        <v>51568.461235795192</v>
      </c>
      <c s="305">
        <f t="shared" si="119"/>
        <v>51747.473546188194</v>
      </c>
      <c s="305">
        <f t="shared" si="119"/>
        <v>51778.165464689657</v>
      </c>
      <c s="305">
        <f t="shared" si="119"/>
        <v>52159.61333750865</v>
      </c>
      <c s="305">
        <f t="shared" si="119"/>
        <v>51624.777977069651</v>
      </c>
      <c s="305">
        <f t="shared" si="119"/>
        <v>52762.974095625657</v>
      </c>
      <c s="305">
        <f t="shared" si="119"/>
        <v>53493.985358327656</v>
      </c>
      <c s="305">
        <f t="shared" si="119"/>
        <v>52789.73593701866</v>
      </c>
      <c s="305">
        <f t="shared" si="119"/>
        <v>54464.75961424665</v>
      </c>
      <c s="305">
        <f t="shared" si="119"/>
        <v>53482.481980332341</v>
      </c>
      <c s="305">
        <f t="shared" si="119"/>
        <v>53522.927659669353</v>
      </c>
      <c s="305">
        <f t="shared" si="119"/>
        <v>53989.257988619691</v>
      </c>
      <c s="305">
        <f t="shared" si="119"/>
        <v>54011.164484939683</v>
      </c>
      <c s="305">
        <f t="shared" si="119"/>
        <v>53759.17087275369</v>
      </c>
      <c s="305">
        <f t="shared" si="119"/>
        <v>55999.248223094692</v>
      </c>
      <c s="305">
        <f t="shared" si="119"/>
        <v>55214.980629860693</v>
      </c>
      <c s="305">
        <f t="shared" si="119"/>
        <v>54948.260451252165</v>
      </c>
      <c s="305">
        <f t="shared" si="120" ref="CT139:DR139">CT140+CT148</f>
        <v>55579.900004332099</v>
      </c>
      <c s="305">
        <f t="shared" si="120"/>
        <v>55691.594891098692</v>
      </c>
      <c s="305">
        <f t="shared" si="120"/>
        <v>55979.93827717469</v>
      </c>
      <c s="305">
        <f t="shared" si="120"/>
        <v>56112.926210514699</v>
      </c>
      <c s="305">
        <f t="shared" si="120"/>
        <v>55290.810008132685</v>
      </c>
      <c s="305">
        <f t="shared" si="120"/>
        <v>56146.514887760699</v>
      </c>
      <c s="305">
        <f t="shared" si="120"/>
        <v>56592.346893154696</v>
      </c>
      <c s="305">
        <f t="shared" si="120"/>
        <v>57347.587013194287</v>
      </c>
      <c s="305">
        <f t="shared" si="120"/>
        <v>56441.790481004282</v>
      </c>
      <c s="305">
        <f t="shared" si="120"/>
        <v>56347.884038204284</v>
      </c>
      <c s="305">
        <f t="shared" si="120"/>
        <v>57116.007344804995</v>
      </c>
      <c s="305">
        <f t="shared" si="120"/>
        <v>57978.636650073997</v>
      </c>
      <c s="305">
        <f t="shared" si="120"/>
        <v>60458.248592446995</v>
      </c>
      <c s="305">
        <f t="shared" si="120"/>
        <v>60135.150943109024</v>
      </c>
      <c s="305">
        <f t="shared" si="120"/>
        <v>60185.438142736988</v>
      </c>
      <c s="305">
        <f t="shared" si="120"/>
        <v>60707.492808523988</v>
      </c>
      <c s="305">
        <f t="shared" si="120"/>
        <v>60832.370831005988</v>
      </c>
      <c s="305">
        <f t="shared" si="120"/>
        <v>61181.634617008</v>
      </c>
      <c s="305">
        <f t="shared" si="120"/>
        <v>61023.352304938024</v>
      </c>
      <c s="305">
        <f t="shared" si="120"/>
        <v>63308.360728835018</v>
      </c>
      <c s="305">
        <f t="shared" si="120"/>
        <v>63681.207850290979</v>
      </c>
      <c s="305">
        <f t="shared" si="120"/>
        <v>63289.213636010987</v>
      </c>
      <c s="305">
        <f t="shared" si="120"/>
        <v>63591.004202620985</v>
      </c>
      <c s="305">
        <f t="shared" si="120"/>
        <v>72985.903925298975</v>
      </c>
      <c s="304">
        <f t="shared" si="120"/>
        <v>72622.257648999133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r="EH139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0" spans="1:152" s="256" customFormat="1" ht="15">
      <c r="A140" s="305" t="s">
        <v>461</v>
      </c>
      <c s="305">
        <f t="shared" si="121" ref="B140:AG140">B141+B142+B143+B146+B147</f>
        <v>10750.590402378511</v>
      </c>
      <c s="305">
        <f t="shared" si="121"/>
        <v>10708.507573276125</v>
      </c>
      <c s="305">
        <f t="shared" si="121"/>
        <v>10700.529975519848</v>
      </c>
      <c s="305">
        <f t="shared" si="121"/>
        <v>10769.636176421183</v>
      </c>
      <c s="305">
        <f t="shared" si="121"/>
        <v>10605.408513656315</v>
      </c>
      <c s="305">
        <f t="shared" si="121"/>
        <v>10545.07790517682</v>
      </c>
      <c s="305">
        <f t="shared" si="121"/>
        <v>10425.259659859139</v>
      </c>
      <c s="305">
        <f t="shared" si="121"/>
        <v>10398.216895302703</v>
      </c>
      <c s="305">
        <f t="shared" si="121"/>
        <v>10350.867730155838</v>
      </c>
      <c s="305">
        <f t="shared" si="121"/>
        <v>10959.927644312318</v>
      </c>
      <c s="305">
        <f t="shared" si="121"/>
        <v>10969.074294059674</v>
      </c>
      <c s="305">
        <f t="shared" si="121"/>
        <v>10915.512854904175</v>
      </c>
      <c s="305">
        <f t="shared" si="121"/>
        <v>11030.181081673545</v>
      </c>
      <c s="305">
        <f t="shared" si="121"/>
        <v>11024.192219997345</v>
      </c>
      <c s="305">
        <f t="shared" si="121"/>
        <v>12374.781378468108</v>
      </c>
      <c s="305">
        <f t="shared" si="121"/>
        <v>12380.929547298116</v>
      </c>
      <c s="305">
        <f t="shared" si="121"/>
        <v>12413.844321553923</v>
      </c>
      <c s="305">
        <f t="shared" si="121"/>
        <v>12382.981775878539</v>
      </c>
      <c s="305">
        <f t="shared" si="121"/>
        <v>12490.823950926339</v>
      </c>
      <c s="305">
        <f t="shared" si="121"/>
        <v>12521.816109078653</v>
      </c>
      <c s="305">
        <f t="shared" si="121"/>
        <v>13606.804053905</v>
      </c>
      <c s="305">
        <f t="shared" si="121"/>
        <v>13576.001283376228</v>
      </c>
      <c s="305">
        <f t="shared" si="121"/>
        <v>13592.029596391631</v>
      </c>
      <c s="305">
        <f t="shared" si="121"/>
        <v>13785.807177670715</v>
      </c>
      <c s="305">
        <f t="shared" si="121"/>
        <v>14502.978586405341</v>
      </c>
      <c s="305">
        <f t="shared" si="121"/>
        <v>14356.571175964524</v>
      </c>
      <c s="305">
        <f t="shared" si="121"/>
        <v>14253.421958019959</v>
      </c>
      <c s="305">
        <f t="shared" si="121"/>
        <v>13918.271022817738</v>
      </c>
      <c s="305">
        <f t="shared" si="121"/>
        <v>13754.635632192865</v>
      </c>
      <c s="305">
        <f t="shared" si="121"/>
        <v>13934.538513976124</v>
      </c>
      <c s="305">
        <f t="shared" si="121"/>
        <v>16144.36795565905</v>
      </c>
      <c s="305">
        <f t="shared" si="121"/>
        <v>16132.866231196773</v>
      </c>
      <c s="305">
        <f t="shared" si="122" ref="AH140:BM140">AH141+AH142+AH143+AH146+AH147</f>
        <v>16915.068085501345</v>
      </c>
      <c s="305">
        <f t="shared" si="122"/>
        <v>18082.294525773781</v>
      </c>
      <c s="305">
        <f t="shared" si="122"/>
        <v>17939.618346234682</v>
      </c>
      <c s="305">
        <f t="shared" si="122"/>
        <v>17925.059989041391</v>
      </c>
      <c s="305">
        <f t="shared" si="122"/>
        <v>18918.387377215997</v>
      </c>
      <c s="305">
        <f t="shared" si="122"/>
        <v>18832.538858770655</v>
      </c>
      <c s="305">
        <f t="shared" si="122"/>
        <v>19545.870472539835</v>
      </c>
      <c s="305">
        <f t="shared" si="122"/>
        <v>19961.514558951458</v>
      </c>
      <c s="305">
        <f t="shared" si="122"/>
        <v>19987.589525453364</v>
      </c>
      <c s="305">
        <f t="shared" si="122"/>
        <v>21002.731166809546</v>
      </c>
      <c s="305">
        <f t="shared" si="122"/>
        <v>21796.941992087395</v>
      </c>
      <c s="305">
        <f t="shared" si="122"/>
        <v>21969.996924269657</v>
      </c>
      <c s="305">
        <f t="shared" si="122"/>
        <v>21767.721923431822</v>
      </c>
      <c s="305">
        <f t="shared" si="122"/>
        <v>21570.358490315099</v>
      </c>
      <c s="305">
        <f t="shared" si="122"/>
        <v>21379.133136289009</v>
      </c>
      <c s="305">
        <f t="shared" si="122"/>
        <v>21479.400260791561</v>
      </c>
      <c s="305">
        <f t="shared" si="122"/>
        <v>21903.357900702187</v>
      </c>
      <c s="305">
        <f t="shared" si="122"/>
        <v>22418.147077706886</v>
      </c>
      <c s="305">
        <f t="shared" si="122"/>
        <v>23198.459215233521</v>
      </c>
      <c s="305">
        <f t="shared" si="122"/>
        <v>22911.404177905824</v>
      </c>
      <c s="305">
        <f t="shared" si="122"/>
        <v>22967.746273321405</v>
      </c>
      <c s="305">
        <f t="shared" si="122"/>
        <v>22802.381517011167</v>
      </c>
      <c s="305">
        <f t="shared" si="122"/>
        <v>24407.864944979086</v>
      </c>
      <c s="305">
        <f t="shared" si="122"/>
        <v>25336.943046727254</v>
      </c>
      <c s="305">
        <f t="shared" si="122"/>
        <v>25169.817564335062</v>
      </c>
      <c s="305">
        <f t="shared" si="122"/>
        <v>26005.433014911479</v>
      </c>
      <c s="305">
        <f t="shared" si="122"/>
        <v>26177.375288749117</v>
      </c>
      <c s="305">
        <f t="shared" si="122"/>
        <v>26228.342428228942</v>
      </c>
      <c s="305">
        <f t="shared" si="122"/>
        <v>27903.36995517692</v>
      </c>
      <c s="305">
        <f t="shared" si="122"/>
        <v>28551.457926451636</v>
      </c>
      <c s="305">
        <f t="shared" si="122"/>
        <v>29192.537484021173</v>
      </c>
      <c s="305">
        <f t="shared" si="122"/>
        <v>28743.694164266766</v>
      </c>
      <c s="305">
        <f t="shared" si="123" ref="BN140:CS140">BN141+BN142+BN143+BN146+BN147</f>
        <v>28741.161455434383</v>
      </c>
      <c s="305">
        <f t="shared" si="123"/>
        <v>29615.963299349365</v>
      </c>
      <c s="305">
        <f t="shared" si="123"/>
        <v>30568.070168609822</v>
      </c>
      <c s="305">
        <f t="shared" si="123"/>
        <v>30531.673933908882</v>
      </c>
      <c s="305">
        <f t="shared" si="123"/>
        <v>30457.795976918656</v>
      </c>
      <c s="305">
        <f t="shared" si="123"/>
        <v>29861.503579998644</v>
      </c>
      <c s="305">
        <f t="shared" si="123"/>
        <v>32817.598319027937</v>
      </c>
      <c s="305">
        <f t="shared" si="123"/>
        <v>33147.920333388916</v>
      </c>
      <c s="305">
        <f t="shared" si="123"/>
        <v>33188.901636523377</v>
      </c>
      <c s="305">
        <f t="shared" si="123"/>
        <v>36735.275602684647</v>
      </c>
      <c s="305">
        <f t="shared" si="123"/>
        <v>36701.266000822616</v>
      </c>
      <c s="305">
        <f t="shared" si="123"/>
        <v>36117.940819598582</v>
      </c>
      <c s="305">
        <f t="shared" si="123"/>
        <v>35935.535571156201</v>
      </c>
      <c s="305">
        <f t="shared" si="123"/>
        <v>35726.501707601186</v>
      </c>
      <c s="305">
        <f t="shared" si="123"/>
        <v>35271.075503295193</v>
      </c>
      <c s="305">
        <f t="shared" si="123"/>
        <v>35628.924901128194</v>
      </c>
      <c s="305">
        <f t="shared" si="123"/>
        <v>36026.19444486119</v>
      </c>
      <c s="305">
        <f t="shared" si="123"/>
        <v>36220.845706602653</v>
      </c>
      <c s="305">
        <f t="shared" si="123"/>
        <v>36435.673674551654</v>
      </c>
      <c s="305">
        <f t="shared" si="123"/>
        <v>36212.088787632652</v>
      </c>
      <c s="305">
        <f t="shared" si="123"/>
        <v>36831.270879828655</v>
      </c>
      <c s="305">
        <f t="shared" si="123"/>
        <v>37910.492609440655</v>
      </c>
      <c s="305">
        <f t="shared" si="123"/>
        <v>37699.147882231657</v>
      </c>
      <c s="305">
        <f t="shared" si="123"/>
        <v>38100.52337582966</v>
      </c>
      <c s="305">
        <f t="shared" si="123"/>
        <v>37835.285690658653</v>
      </c>
      <c s="305">
        <f t="shared" si="123"/>
        <v>38267.962201355658</v>
      </c>
      <c s="305">
        <f t="shared" si="123"/>
        <v>38432.695428155996</v>
      </c>
      <c s="305">
        <f t="shared" si="123"/>
        <v>38628.629556975997</v>
      </c>
      <c s="305">
        <f t="shared" si="123"/>
        <v>38373.270227870002</v>
      </c>
      <c s="305">
        <f t="shared" si="123"/>
        <v>40027.695708181003</v>
      </c>
      <c s="305">
        <f t="shared" si="123"/>
        <v>39943.107014507004</v>
      </c>
      <c s="305">
        <f t="shared" si="123"/>
        <v>39861.979054876007</v>
      </c>
      <c s="305">
        <f t="shared" si="124" ref="CT140:DR140">CT141+CT142+CT143+CT146+CT147</f>
        <v>40555.071817499003</v>
      </c>
      <c s="305">
        <f t="shared" si="124"/>
        <v>40802.434921984997</v>
      </c>
      <c s="305">
        <f t="shared" si="124"/>
        <v>40606.170200761</v>
      </c>
      <c s="305">
        <f t="shared" si="124"/>
        <v>40130.092781331005</v>
      </c>
      <c s="305">
        <f t="shared" si="124"/>
        <v>39308.961859178999</v>
      </c>
      <c s="305">
        <f t="shared" si="124"/>
        <v>40629.387155137003</v>
      </c>
      <c s="305">
        <f t="shared" si="124"/>
        <v>40505.813001661001</v>
      </c>
      <c s="305">
        <f t="shared" si="124"/>
        <v>40903.440991223004</v>
      </c>
      <c s="305">
        <f t="shared" si="124"/>
        <v>39636.520733153004</v>
      </c>
      <c s="305">
        <f t="shared" si="124"/>
        <v>39453.355354543004</v>
      </c>
      <c s="305">
        <f t="shared" si="124"/>
        <v>41374.217614674999</v>
      </c>
      <c s="305">
        <f t="shared" si="124"/>
        <v>41402.544168173998</v>
      </c>
      <c s="305">
        <f t="shared" si="124"/>
        <v>44420.330564676995</v>
      </c>
      <c s="305">
        <f t="shared" si="124"/>
        <v>44252.070308178998</v>
      </c>
      <c s="305">
        <f t="shared" si="124"/>
        <v>44351.870950776989</v>
      </c>
      <c s="305">
        <f t="shared" si="124"/>
        <v>44338.671255603993</v>
      </c>
      <c s="305">
        <f t="shared" si="124"/>
        <v>44498.156507825988</v>
      </c>
      <c s="305">
        <f t="shared" si="124"/>
        <v>44516.486535077995</v>
      </c>
      <c s="305">
        <f t="shared" si="124"/>
        <v>44252.263343327999</v>
      </c>
      <c s="305">
        <f t="shared" si="124"/>
        <v>44184.655426184996</v>
      </c>
      <c s="305">
        <f t="shared" si="124"/>
        <v>44194.639313330983</v>
      </c>
      <c s="305">
        <f t="shared" si="124"/>
        <v>44193.225055390991</v>
      </c>
      <c s="305">
        <f t="shared" si="124"/>
        <v>45261.139592520987</v>
      </c>
      <c s="305">
        <f t="shared" si="124"/>
        <v>45178.565752298986</v>
      </c>
      <c s="304">
        <f t="shared" si="124"/>
        <v>46176.661340164988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r="EH140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1" spans="1:152" s="256" customFormat="1" ht="15">
      <c r="A141" s="316" t="s">
        <v>460</v>
      </c>
      <c s="308">
        <v>5186.4868262630016</v>
      </c>
      <c s="308">
        <v>5104.9893086359998</v>
      </c>
      <c s="308">
        <v>5099.1385186869993</v>
      </c>
      <c s="308">
        <v>5112.1941512990015</v>
      </c>
      <c s="308">
        <v>4991.853155883</v>
      </c>
      <c s="308">
        <v>5001.7380707960001</v>
      </c>
      <c s="308">
        <v>4948.8534601640013</v>
      </c>
      <c s="308">
        <v>4926.2736849610001</v>
      </c>
      <c s="308">
        <v>4971.255877177</v>
      </c>
      <c s="308">
        <v>5602.1603021680003</v>
      </c>
      <c s="308">
        <v>5584.6951320980006</v>
      </c>
      <c s="308">
        <v>5670.2892715190001</v>
      </c>
      <c s="308">
        <v>5724.4709943010002</v>
      </c>
      <c s="308">
        <v>5719.0699742010002</v>
      </c>
      <c s="308">
        <v>5717.8133356520002</v>
      </c>
      <c s="308">
        <v>5746.3276033100001</v>
      </c>
      <c s="308">
        <v>5742.0181341530015</v>
      </c>
      <c s="308">
        <v>5725.454906635001</v>
      </c>
      <c s="308">
        <v>5768.6302296820013</v>
      </c>
      <c s="308">
        <v>5748.5261344460023</v>
      </c>
      <c s="308">
        <v>5751.1651038650007</v>
      </c>
      <c s="308">
        <v>5749.975320501002</v>
      </c>
      <c s="308">
        <v>5711.6833620650004</v>
      </c>
      <c s="308">
        <v>5828.9916609299999</v>
      </c>
      <c s="308">
        <v>5935.624890293001</v>
      </c>
      <c s="308">
        <v>5910.5740933040006</v>
      </c>
      <c s="308">
        <v>5907.0397370320006</v>
      </c>
      <c s="308">
        <v>5842.4190662229994</v>
      </c>
      <c s="308">
        <v>5852.7220081679989</v>
      </c>
      <c s="308">
        <v>5821.5258468339998</v>
      </c>
      <c s="308">
        <v>5733.7313884649984</v>
      </c>
      <c s="308">
        <v>5783.7164610759983</v>
      </c>
      <c s="308">
        <v>5934.7012707569993</v>
      </c>
      <c s="308">
        <v>6297.0147011720001</v>
      </c>
      <c s="308">
        <v>6249.3432590639995</v>
      </c>
      <c s="308">
        <v>6261.3154406959993</v>
      </c>
      <c s="308">
        <v>6496.1085659569999</v>
      </c>
      <c s="308">
        <v>6477.2737447159989</v>
      </c>
      <c s="308">
        <v>7264.6013564709992</v>
      </c>
      <c s="308">
        <v>7222.6952998480019</v>
      </c>
      <c s="308">
        <v>7215.3434553540001</v>
      </c>
      <c s="308">
        <v>7185.8008317520007</v>
      </c>
      <c s="308">
        <v>7206.0991575990001</v>
      </c>
      <c s="308">
        <v>7505.1014452850004</v>
      </c>
      <c s="308">
        <v>7484.9385388780001</v>
      </c>
      <c s="308">
        <v>7562.6062467060019</v>
      </c>
      <c s="308">
        <v>7573.9987184570018</v>
      </c>
      <c s="308">
        <v>7667.3528260230014</v>
      </c>
      <c s="308">
        <v>7871.8250781100014</v>
      </c>
      <c s="308">
        <v>8007.0635255090019</v>
      </c>
      <c s="308">
        <v>8002.3718126000003</v>
      </c>
      <c s="308">
        <v>7918.5990950070009</v>
      </c>
      <c s="308">
        <v>8066.8443650750014</v>
      </c>
      <c s="308">
        <v>8052.8061675179988</v>
      </c>
      <c s="308">
        <v>7926.8960159589997</v>
      </c>
      <c s="308">
        <v>7985.7043856220007</v>
      </c>
      <c s="308">
        <v>7984.8476668620006</v>
      </c>
      <c s="308">
        <v>7987.3321651300012</v>
      </c>
      <c s="308">
        <v>7978.185715700999</v>
      </c>
      <c s="308">
        <v>8037.9487371590021</v>
      </c>
      <c s="308">
        <v>8194.8417169300028</v>
      </c>
      <c s="308">
        <v>8189.9772700160001</v>
      </c>
      <c s="308">
        <v>8235.112027981002</v>
      </c>
      <c s="308">
        <v>8209.5624944100018</v>
      </c>
      <c s="308">
        <v>8245.6603380230008</v>
      </c>
      <c s="308">
        <v>8260.7395173150016</v>
      </c>
      <c s="308">
        <v>8173.2590689290028</v>
      </c>
      <c s="308">
        <v>8218.2275186000043</v>
      </c>
      <c s="308">
        <v>8289.0881242000014</v>
      </c>
      <c s="308">
        <v>8219.2780934240018</v>
      </c>
      <c s="308">
        <v>8275.2614354180005</v>
      </c>
      <c s="308">
        <v>8366.2005209199979</v>
      </c>
      <c s="308">
        <v>8446.5386259280003</v>
      </c>
      <c s="308">
        <v>8390.2511486660005</v>
      </c>
      <c s="308">
        <v>8399.8088823849994</v>
      </c>
      <c s="308">
        <v>8378.2833967960014</v>
      </c>
      <c s="308">
        <v>8395.1784098339995</v>
      </c>
      <c s="308">
        <v>8342.5602707459984</v>
      </c>
      <c s="308">
        <v>8284.9263938229997</v>
      </c>
      <c s="308">
        <v>8611.0282311299998</v>
      </c>
      <c s="308">
        <v>8596.8021797550027</v>
      </c>
      <c s="308">
        <v>9098.809139474004</v>
      </c>
      <c s="308">
        <v>9085.8763310640024</v>
      </c>
      <c s="308">
        <v>9059.7307806730023</v>
      </c>
      <c s="308">
        <v>9416.1316219510009</v>
      </c>
      <c s="308">
        <v>9434.3697335260003</v>
      </c>
      <c s="308">
        <v>9427.4226312390019</v>
      </c>
      <c s="308">
        <v>10007.637470274003</v>
      </c>
      <c s="308">
        <v>9962.1286190880037</v>
      </c>
      <c s="308">
        <v>10604.789456091001</v>
      </c>
      <c s="308">
        <v>11035.515237352</v>
      </c>
      <c s="308">
        <v>11191.783587561</v>
      </c>
      <c s="308">
        <v>11171.940210340003</v>
      </c>
      <c s="308">
        <v>11208.649625335001</v>
      </c>
      <c s="308">
        <v>11235.009224968002</v>
      </c>
      <c s="308">
        <v>11333.016021772</v>
      </c>
      <c s="308">
        <v>11943.938238587005</v>
      </c>
      <c s="308">
        <v>11881.485599022006</v>
      </c>
      <c s="308">
        <v>11852.881486269003</v>
      </c>
      <c s="308">
        <v>11809.034424350004</v>
      </c>
      <c s="308">
        <v>11856.003930451001</v>
      </c>
      <c s="308">
        <v>13267.187462575004</v>
      </c>
      <c s="308">
        <v>13456.558119344998</v>
      </c>
      <c s="308">
        <v>13630.231277112001</v>
      </c>
      <c s="308">
        <v>13710.092559185003</v>
      </c>
      <c s="308">
        <v>13662.481358933002</v>
      </c>
      <c s="308">
        <v>15611.630967716999</v>
      </c>
      <c s="308">
        <v>15710.058023256001</v>
      </c>
      <c s="308">
        <v>18771.632219527</v>
      </c>
      <c s="308">
        <v>18661.848011631002</v>
      </c>
      <c s="308">
        <v>18657.042584192001</v>
      </c>
      <c s="308">
        <v>18714.407653210001</v>
      </c>
      <c s="308">
        <v>18888.306823927</v>
      </c>
      <c s="308">
        <v>18936.114154329</v>
      </c>
      <c s="308">
        <v>18789.804410381999</v>
      </c>
      <c s="308">
        <v>18810.227600300997</v>
      </c>
      <c s="308">
        <v>18844.534298910992</v>
      </c>
      <c s="308">
        <v>18940.874258230993</v>
      </c>
      <c s="314">
        <f>DO141-DP68+DP93</f>
        <v>20182.090842100992</v>
      </c>
      <c s="314">
        <f>DP141-DQ68+DQ93</f>
        <v>20154.368228340991</v>
      </c>
      <c s="313">
        <f>DQ141-DR68+DR93</f>
        <v>21196.717963990988</v>
      </c>
      <c s="313"/>
      <c s="313"/>
      <c s="313"/>
      <c s="313"/>
      <c s="313"/>
      <c s="313"/>
      <c s="313"/>
      <c s="313"/>
      <c s="313"/>
      <c s="313"/>
      <c s="313"/>
      <c s="313"/>
      <c s="313"/>
      <c s="313"/>
      <c r="EH141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2" spans="1:152" s="256" customFormat="1" ht="15">
      <c r="A142" s="316" t="s">
        <v>459</v>
      </c>
      <c s="308">
        <v>3595.8832961129997</v>
      </c>
      <c s="308">
        <v>3675.5281715410001</v>
      </c>
      <c s="308">
        <v>3711.2078838670004</v>
      </c>
      <c s="308">
        <v>3811.086833025</v>
      </c>
      <c s="308">
        <v>3808.4332160970007</v>
      </c>
      <c s="308">
        <v>3780.3605616040004</v>
      </c>
      <c s="308">
        <v>3757.9430455809993</v>
      </c>
      <c s="308">
        <v>3795.1413757649998</v>
      </c>
      <c s="308">
        <v>3740.6615688419993</v>
      </c>
      <c s="308">
        <v>3764.0935086929994</v>
      </c>
      <c s="308">
        <v>3833.8687721600008</v>
      </c>
      <c s="308">
        <v>3737.6695236910004</v>
      </c>
      <c s="308">
        <v>3844.145998803001</v>
      </c>
      <c s="308">
        <v>3888.3709310439999</v>
      </c>
      <c s="308">
        <v>5281.2030663759997</v>
      </c>
      <c s="308">
        <v>5306.1022930959998</v>
      </c>
      <c s="308">
        <v>5388.6083175029989</v>
      </c>
      <c s="308">
        <v>5418.5392739079998</v>
      </c>
      <c s="308">
        <v>5530.7228989249988</v>
      </c>
      <c s="308">
        <v>5628.2208911350017</v>
      </c>
      <c s="308">
        <v>5553.1010764399989</v>
      </c>
      <c s="308">
        <v>5566.9450807530002</v>
      </c>
      <c s="308">
        <v>5627.489664961</v>
      </c>
      <c s="308">
        <v>5752.5927439319994</v>
      </c>
      <c s="308">
        <v>5714.0858703920012</v>
      </c>
      <c s="308">
        <v>5692.2572033309998</v>
      </c>
      <c s="308">
        <v>5757.0416163189984</v>
      </c>
      <c s="308">
        <v>5678.3569895139999</v>
      </c>
      <c s="308">
        <v>5695.3538202550008</v>
      </c>
      <c s="308">
        <v>5667.4570549189993</v>
      </c>
      <c s="308">
        <v>5617.2128278760001</v>
      </c>
      <c s="308">
        <v>5641.024793532999</v>
      </c>
      <c s="308">
        <v>5613.9579870559983</v>
      </c>
      <c s="308">
        <v>5578.8030981940019</v>
      </c>
      <c s="308">
        <v>5634.8696414679998</v>
      </c>
      <c s="308">
        <v>5679.2041068660001</v>
      </c>
      <c s="308">
        <v>6102.4088017600006</v>
      </c>
      <c s="308">
        <v>6178.1499780929989</v>
      </c>
      <c s="308">
        <v>6249.286582149999</v>
      </c>
      <c s="308">
        <v>6162.9401901879974</v>
      </c>
      <c s="308">
        <v>6309.7752126949981</v>
      </c>
      <c s="308">
        <v>6325.3979555859987</v>
      </c>
      <c s="308">
        <v>6228.7291768229989</v>
      </c>
      <c s="308">
        <v>6261.1235937809988</v>
      </c>
      <c s="308">
        <v>6270.5393047359985</v>
      </c>
      <c s="308">
        <v>6207.9378907269993</v>
      </c>
      <c s="308">
        <v>6175.359798546001</v>
      </c>
      <c s="308">
        <v>6313.7103223940003</v>
      </c>
      <c s="308">
        <v>6281.1866991879997</v>
      </c>
      <c s="308">
        <v>6296.7977753960004</v>
      </c>
      <c s="308">
        <v>6362.2207511649995</v>
      </c>
      <c s="308">
        <v>6281.9384335050008</v>
      </c>
      <c s="308">
        <v>6267.2118650570001</v>
      </c>
      <c s="308">
        <v>6289.4590457459999</v>
      </c>
      <c s="308">
        <v>7672.0316173500005</v>
      </c>
      <c s="308">
        <v>7693.4812184459997</v>
      </c>
      <c s="308">
        <v>7692.1716764519997</v>
      </c>
      <c s="308">
        <v>7708.3322078789997</v>
      </c>
      <c s="308">
        <v>7719.239918661</v>
      </c>
      <c s="308">
        <v>7770.9240229300003</v>
      </c>
      <c s="308">
        <v>7852.7676226950007</v>
      </c>
      <c s="308">
        <v>7974.0865276380009</v>
      </c>
      <c s="308">
        <v>8054.2705601249991</v>
      </c>
      <c s="308">
        <v>7741.5887107379995</v>
      </c>
      <c s="308">
        <v>7764.942307364</v>
      </c>
      <c s="308">
        <v>7768.20110578</v>
      </c>
      <c s="308">
        <v>7556.8032505650008</v>
      </c>
      <c s="308">
        <v>7587.2413799110009</v>
      </c>
      <c s="308">
        <v>7589.7823824360021</v>
      </c>
      <c s="308">
        <v>7217.6188160629999</v>
      </c>
      <c s="308">
        <v>7206.0886207369986</v>
      </c>
      <c s="308">
        <v>7211.9144210109998</v>
      </c>
      <c s="308">
        <v>7266.6040106119981</v>
      </c>
      <c s="308">
        <v>7385.5420845370008</v>
      </c>
      <c s="308">
        <v>7378.0955083210001</v>
      </c>
      <c s="308">
        <v>7007.4412750149995</v>
      </c>
      <c s="308">
        <v>6957.7397493140006</v>
      </c>
      <c s="308">
        <v>6972.8839625990004</v>
      </c>
      <c s="308">
        <v>6704.1666722770015</v>
      </c>
      <c s="308">
        <v>6872.6297627610002</v>
      </c>
      <c s="308">
        <v>6932.5289567479995</v>
      </c>
      <c s="308">
        <v>6353.6165665400013</v>
      </c>
      <c s="308">
        <v>6229.0446930979979</v>
      </c>
      <c s="308">
        <v>6229.4315512429994</v>
      </c>
      <c s="308">
        <v>6679.6476053009992</v>
      </c>
      <c s="308">
        <v>6869.6317987129996</v>
      </c>
      <c s="308">
        <v>6880.0783870240011</v>
      </c>
      <c s="308">
        <v>6646.0874079799996</v>
      </c>
      <c s="308">
        <v>6575.7568657269994</v>
      </c>
      <c s="308">
        <v>6585.521399532</v>
      </c>
      <c s="308">
        <v>6534.8849111959998</v>
      </c>
      <c s="308">
        <v>6493.810854716</v>
      </c>
      <c s="308">
        <v>6461.397489527998</v>
      </c>
      <c s="308">
        <v>6217.9476746420005</v>
      </c>
      <c s="308">
        <v>6192.7206468179993</v>
      </c>
      <c s="308">
        <v>6215.9456956249996</v>
      </c>
      <c s="308">
        <v>6371.6921214999993</v>
      </c>
      <c s="308">
        <v>6289.4006093289981</v>
      </c>
      <c s="308">
        <v>6270.1957818739966</v>
      </c>
      <c s="308">
        <v>6018.9369826169986</v>
      </c>
      <c s="308">
        <v>5927.4777611620002</v>
      </c>
      <c s="308">
        <v>5916.6646872810006</v>
      </c>
      <c s="308">
        <v>5873.6339592499999</v>
      </c>
      <c s="308">
        <v>5898.5268748539993</v>
      </c>
      <c s="308">
        <v>5912.9701844939982</v>
      </c>
      <c s="308">
        <v>5809.2731119899991</v>
      </c>
      <c s="308">
        <v>5804.5398492369968</v>
      </c>
      <c s="308">
        <v>5816.651558548002</v>
      </c>
      <c s="308">
        <v>5794.7193690600006</v>
      </c>
      <c s="308">
        <v>5795.276931086998</v>
      </c>
      <c s="308">
        <v>5987.4989651469996</v>
      </c>
      <c s="308">
        <v>5973.3700545039983</v>
      </c>
      <c s="308">
        <v>6001.3593654580009</v>
      </c>
      <c s="308">
        <v>6019.3301279429988</v>
      </c>
      <c s="308">
        <v>5936.5630234939999</v>
      </c>
      <c s="308">
        <v>5926.9881592349993</v>
      </c>
      <c s="308">
        <v>5923.8323547959981</v>
      </c>
      <c s="308">
        <v>5863.7426833659983</v>
      </c>
      <c s="314">
        <f>DO142-DP69+DP102</f>
        <v>5721.8655113959985</v>
      </c>
      <c s="314">
        <f>DP142-DQ69+DQ102</f>
        <v>5709.6239991939983</v>
      </c>
      <c s="313">
        <f>DQ142-DR69+DR102</f>
        <v>5659.669851409998</v>
      </c>
      <c s="313"/>
      <c s="313"/>
      <c s="313"/>
      <c s="313"/>
      <c s="313"/>
      <c s="313"/>
      <c s="313"/>
      <c s="313"/>
      <c s="313"/>
      <c s="313"/>
      <c s="313"/>
      <c s="313"/>
      <c s="313"/>
      <c s="313"/>
      <c r="EH142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3" spans="1:152" s="256" customFormat="1" ht="15">
      <c r="A143" s="316" t="s">
        <v>458</v>
      </c>
      <c s="308">
        <f t="shared" si="125" ref="B143:AG143">B144+B145</f>
        <v>1083.0779881799999</v>
      </c>
      <c s="308">
        <f t="shared" si="125"/>
        <v>1082.6830639699999</v>
      </c>
      <c s="308">
        <f t="shared" si="125"/>
        <v>1087.8393183600001</v>
      </c>
      <c s="308">
        <f t="shared" si="125"/>
        <v>1084.6509762799999</v>
      </c>
      <c s="308">
        <f t="shared" si="125"/>
        <v>1083.96244088</v>
      </c>
      <c s="308">
        <f t="shared" si="125"/>
        <v>1083.4989482999999</v>
      </c>
      <c s="308">
        <f t="shared" si="125"/>
        <v>1080.0071812900001</v>
      </c>
      <c s="308">
        <f t="shared" si="125"/>
        <v>1079.6122570800001</v>
      </c>
      <c s="308">
        <f t="shared" si="125"/>
        <v>1084.8879661399999</v>
      </c>
      <c s="308">
        <f t="shared" si="125"/>
        <v>1081.6996240599999</v>
      </c>
      <c s="308">
        <f t="shared" si="125"/>
        <v>1081.4640365299999</v>
      </c>
      <c s="308">
        <f t="shared" si="125"/>
        <v>1080.7566415299998</v>
      </c>
      <c s="308">
        <f t="shared" si="125"/>
        <v>1077.2648742299998</v>
      </c>
      <c s="308">
        <f t="shared" si="125"/>
        <v>1076.8699500199998</v>
      </c>
      <c s="308">
        <f t="shared" si="125"/>
        <v>1078.8847736999999</v>
      </c>
      <c s="308">
        <f t="shared" si="125"/>
        <v>1074.874317</v>
      </c>
      <c s="308">
        <f t="shared" si="125"/>
        <v>1074.39482703</v>
      </c>
      <c s="308">
        <f t="shared" si="125"/>
        <v>1073.9313344699999</v>
      </c>
      <c s="308">
        <f t="shared" si="125"/>
        <v>1070.4395674699999</v>
      </c>
      <c s="308">
        <f t="shared" si="125"/>
        <v>1070.0446432599999</v>
      </c>
      <c s="308">
        <f t="shared" si="125"/>
        <v>1072.05946696</v>
      </c>
      <c s="308">
        <f t="shared" si="125"/>
        <v>1075.5490102799999</v>
      </c>
      <c s="308">
        <f t="shared" si="125"/>
        <v>1116.21952031</v>
      </c>
      <c s="308">
        <f t="shared" si="125"/>
        <v>1115.7560277499999</v>
      </c>
      <c s="308">
        <f t="shared" si="125"/>
        <v>1112.2642607499999</v>
      </c>
      <c s="308">
        <f t="shared" si="125"/>
        <v>1198.8693365399999</v>
      </c>
      <c s="308">
        <f t="shared" si="125"/>
        <v>1223.4722569400001</v>
      </c>
      <c s="308">
        <f t="shared" si="125"/>
        <v>1220.28391487</v>
      </c>
      <c s="308">
        <f t="shared" si="125"/>
        <v>1219.8044249</v>
      </c>
      <c s="308">
        <f t="shared" si="125"/>
        <v>1649.34093235</v>
      </c>
      <c s="308">
        <f t="shared" si="125"/>
        <v>3646.4189767600001</v>
      </c>
      <c s="308">
        <f t="shared" si="125"/>
        <v>3644.15185363</v>
      </c>
      <c s="308">
        <f t="shared" si="126" ref="AH143:BM143">AH144+AH145</f>
        <v>3684.11701851</v>
      </c>
      <c s="308">
        <f t="shared" si="126"/>
        <v>3696.2397345999998</v>
      </c>
      <c s="308">
        <f t="shared" si="126"/>
        <v>3719.3001488919999</v>
      </c>
      <c s="308">
        <f t="shared" si="126"/>
        <v>3822.5252856269999</v>
      </c>
      <c s="308">
        <f t="shared" si="126"/>
        <v>3832.9716708390001</v>
      </c>
      <c s="308">
        <f t="shared" si="126"/>
        <v>3840.283229058</v>
      </c>
      <c s="308">
        <f t="shared" si="126"/>
        <v>3844.2014960729998</v>
      </c>
      <c s="308">
        <f t="shared" si="126"/>
        <v>4590.6620015569997</v>
      </c>
      <c s="308">
        <f t="shared" si="126"/>
        <v>4629.1719871289997</v>
      </c>
      <c s="308">
        <f t="shared" si="126"/>
        <v>5409.9446232009996</v>
      </c>
      <c s="308">
        <f t="shared" si="126"/>
        <v>5485.76585626</v>
      </c>
      <c s="308">
        <f t="shared" si="126"/>
        <v>5479.9830209370002</v>
      </c>
      <c s="308">
        <f t="shared" si="126"/>
        <v>5487.9682238429996</v>
      </c>
      <c s="308">
        <f t="shared" si="126"/>
        <v>5489.2913854409999</v>
      </c>
      <c s="308">
        <f t="shared" si="126"/>
        <v>5482.5573403349999</v>
      </c>
      <c s="308">
        <f t="shared" si="126"/>
        <v>5513.2272985579993</v>
      </c>
      <c s="308">
        <f t="shared" si="126"/>
        <v>5045.6569393689997</v>
      </c>
      <c s="308">
        <f t="shared" si="126"/>
        <v>5042.4026425009997</v>
      </c>
      <c s="308">
        <f t="shared" si="126"/>
        <v>5877.3259857180001</v>
      </c>
      <c s="308">
        <f t="shared" si="126"/>
        <v>5922.7722295399999</v>
      </c>
      <c s="308">
        <f t="shared" si="126"/>
        <v>5940.5279262759996</v>
      </c>
      <c s="308">
        <f t="shared" si="126"/>
        <v>5933.4737760509997</v>
      </c>
      <c s="308">
        <f t="shared" si="126"/>
        <v>6052.2590608760001</v>
      </c>
      <c s="308">
        <f t="shared" si="126"/>
        <v>7046.8255913070006</v>
      </c>
      <c s="308">
        <f t="shared" si="126"/>
        <v>7026.1898414079988</v>
      </c>
      <c s="308">
        <f t="shared" si="126"/>
        <v>8022.8035387800001</v>
      </c>
      <c s="308">
        <f t="shared" si="126"/>
        <v>8015.9819662230002</v>
      </c>
      <c s="308">
        <f t="shared" si="126"/>
        <v>8083.591515178</v>
      </c>
      <c s="308">
        <f t="shared" si="126"/>
        <v>8823.7885096579994</v>
      </c>
      <c s="308">
        <f t="shared" si="126"/>
        <v>9418.7887516249993</v>
      </c>
      <c s="308">
        <f t="shared" si="126"/>
        <v>10053.062435920001</v>
      </c>
      <c s="308">
        <f t="shared" si="126"/>
        <v>10106.569560766</v>
      </c>
      <c s="308">
        <f t="shared" si="127" ref="BN143:CS143">BN144+BN145</f>
        <v>10150.135806997001</v>
      </c>
      <c s="308">
        <f t="shared" si="127"/>
        <v>11118.454023672</v>
      </c>
      <c s="308">
        <f t="shared" si="127"/>
        <v>12127.576329918</v>
      </c>
      <c s="308">
        <f t="shared" si="127"/>
        <v>12122.776147552</v>
      </c>
      <c s="308">
        <f t="shared" si="127"/>
        <v>12087.999438662</v>
      </c>
      <c s="308">
        <f t="shared" si="127"/>
        <v>12080.791668402</v>
      </c>
      <c s="308">
        <f t="shared" si="127"/>
        <v>15098.855464339</v>
      </c>
      <c s="308">
        <f t="shared" si="127"/>
        <v>15423.705028781</v>
      </c>
      <c s="308">
        <f t="shared" si="127"/>
        <v>15464.835582479</v>
      </c>
      <c s="308">
        <f t="shared" si="127"/>
        <v>18642.338620409999</v>
      </c>
      <c s="308">
        <f t="shared" si="127"/>
        <v>18706.813616152001</v>
      </c>
      <c s="308">
        <f t="shared" si="127"/>
        <v>18669.098874234998</v>
      </c>
      <c s="308">
        <f t="shared" si="127"/>
        <v>18629.552710339001</v>
      </c>
      <c s="308">
        <f t="shared" si="127"/>
        <v>18547.737415276999</v>
      </c>
      <c s="308">
        <f t="shared" si="127"/>
        <v>18560.864183075999</v>
      </c>
      <c s="308">
        <f t="shared" si="127"/>
        <v>18513.890556478</v>
      </c>
      <c s="308">
        <f t="shared" si="127"/>
        <v>18956.531196819</v>
      </c>
      <c s="308">
        <f t="shared" si="127"/>
        <v>19023.527671059001</v>
      </c>
      <c s="308">
        <f t="shared" si="127"/>
        <v>19465.666399000002</v>
      </c>
      <c s="308">
        <f t="shared" si="127"/>
        <v>19357.827260057002</v>
      </c>
      <c s="308">
        <f t="shared" si="127"/>
        <v>19316.338260457</v>
      </c>
      <c s="308">
        <f t="shared" si="127"/>
        <v>20275.595883081998</v>
      </c>
      <c s="308">
        <f t="shared" si="127"/>
        <v>20172.966801168997</v>
      </c>
      <c s="308">
        <f t="shared" si="127"/>
        <v>20120.247793535997</v>
      </c>
      <c s="308">
        <f t="shared" si="127"/>
        <v>20078.324037223996</v>
      </c>
      <c s="308">
        <f t="shared" si="127"/>
        <v>19967.367646082999</v>
      </c>
      <c s="308">
        <f t="shared" si="127"/>
        <v>19903.313598098001</v>
      </c>
      <c s="308">
        <f t="shared" si="127"/>
        <v>19841.645640588995</v>
      </c>
      <c s="308">
        <f t="shared" si="127"/>
        <v>19737.820993281999</v>
      </c>
      <c s="308">
        <f t="shared" si="127"/>
        <v>21683.324034983998</v>
      </c>
      <c s="308">
        <f t="shared" si="127"/>
        <v>21693.940898750996</v>
      </c>
      <c s="308">
        <f t="shared" si="127"/>
        <v>21557.367717608999</v>
      </c>
      <c s="308">
        <f t="shared" si="128" ref="CT143:DR143">CT144+CT145</f>
        <v>21523.285587412</v>
      </c>
      <c s="308">
        <f t="shared" si="128"/>
        <v>21944.519873143996</v>
      </c>
      <c s="308">
        <f t="shared" si="128"/>
        <v>21807.350279847997</v>
      </c>
      <c s="308">
        <f t="shared" si="128"/>
        <v>21638.430051264</v>
      </c>
      <c s="308">
        <f t="shared" si="128"/>
        <v>20866.257695895998</v>
      </c>
      <c s="308">
        <f t="shared" si="128"/>
        <v>20793.758959310999</v>
      </c>
      <c s="308">
        <f t="shared" si="128"/>
        <v>20534.442602486</v>
      </c>
      <c s="308">
        <f t="shared" si="128"/>
        <v>20745.136208367003</v>
      </c>
      <c s="308">
        <f t="shared" si="128"/>
        <v>19395.557814343996</v>
      </c>
      <c s="308">
        <f t="shared" si="128"/>
        <v>19374.972864259998</v>
      </c>
      <c s="308">
        <f t="shared" si="128"/>
        <v>19362.914824180996</v>
      </c>
      <c s="308">
        <f t="shared" si="128"/>
        <v>19291.634298309997</v>
      </c>
      <c s="308">
        <f t="shared" si="128"/>
        <v>19280.352511899997</v>
      </c>
      <c s="308">
        <f t="shared" si="128"/>
        <v>19232.374925311</v>
      </c>
      <c s="308">
        <f t="shared" si="128"/>
        <v>19154.799048737994</v>
      </c>
      <c s="308">
        <f t="shared" si="128"/>
        <v>19109.132119969996</v>
      </c>
      <c s="308">
        <f t="shared" si="128"/>
        <v>19077.066330650996</v>
      </c>
      <c s="308">
        <f t="shared" si="128"/>
        <v>19034.027744025996</v>
      </c>
      <c s="308">
        <f t="shared" si="128"/>
        <v>19003.201836981996</v>
      </c>
      <c s="308">
        <f t="shared" si="128"/>
        <v>18947.874545958999</v>
      </c>
      <c s="308">
        <f t="shared" si="128"/>
        <v>18937.406654883995</v>
      </c>
      <c s="308">
        <f t="shared" si="128"/>
        <v>18910.109124403996</v>
      </c>
      <c s="308">
        <f t="shared" si="128"/>
        <v>18889.449124403996</v>
      </c>
      <c s="308">
        <f t="shared" si="128"/>
        <v>18857.279124403998</v>
      </c>
      <c s="307">
        <f t="shared" si="128"/>
        <v>18874.249124403996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43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4" spans="1:152" s="256" customFormat="1" ht="15">
      <c r="A144" s="315" t="s">
        <v>54</v>
      </c>
      <c s="308">
        <v>70.252331460000008</v>
      </c>
      <c s="308">
        <v>69.857407250000009</v>
      </c>
      <c s="308">
        <v>67.739943660000009</v>
      </c>
      <c s="308">
        <v>64.551601579999996</v>
      </c>
      <c s="308">
        <v>63.863066180000011</v>
      </c>
      <c s="308">
        <v>63.399573600000004</v>
      </c>
      <c s="308">
        <v>59.907806590000007</v>
      </c>
      <c s="308">
        <v>59.512882380000008</v>
      </c>
      <c s="308">
        <v>57.514873460000004</v>
      </c>
      <c s="308">
        <v>54.326531379999999</v>
      </c>
      <c s="308">
        <v>54.090943849999995</v>
      </c>
      <c s="308">
        <v>53.38354884999999</v>
      </c>
      <c s="308">
        <v>49.891781549999997</v>
      </c>
      <c s="308">
        <v>49.496857340000005</v>
      </c>
      <c s="308">
        <v>48.320963039999995</v>
      </c>
      <c s="308">
        <v>44.310506340000011</v>
      </c>
      <c s="308">
        <v>43.83101637</v>
      </c>
      <c s="308">
        <v>43.367523810000002</v>
      </c>
      <c s="308">
        <v>39.875756809999999</v>
      </c>
      <c s="308">
        <v>39.480832599999992</v>
      </c>
      <c s="308">
        <v>38.304938319999998</v>
      </c>
      <c s="308">
        <v>41.794481640000001</v>
      </c>
      <c s="308">
        <v>82.464991669999989</v>
      </c>
      <c s="308">
        <v>82.001499109999983</v>
      </c>
      <c s="308">
        <v>78.509732110000002</v>
      </c>
      <c s="308">
        <v>165.11480790000002</v>
      </c>
      <c s="308">
        <v>186.52701031999999</v>
      </c>
      <c s="308">
        <v>183.33866824999998</v>
      </c>
      <c s="308">
        <v>182.85917827999998</v>
      </c>
      <c s="308">
        <v>612.39568573000008</v>
      </c>
      <c s="308">
        <v>609.47373014000004</v>
      </c>
      <c s="308">
        <v>607.20660701000008</v>
      </c>
      <c s="308">
        <v>643.98105391000001</v>
      </c>
      <c s="308">
        <v>656.10376999999994</v>
      </c>
      <c s="308">
        <v>679.16418429199996</v>
      </c>
      <c s="308">
        <v>782.38932102699994</v>
      </c>
      <c s="308">
        <v>792.83570623900005</v>
      </c>
      <c s="308">
        <v>800.14726445800011</v>
      </c>
      <c s="308">
        <v>800.86249607299987</v>
      </c>
      <c s="308">
        <v>797.32300155699988</v>
      </c>
      <c s="308">
        <v>835.83298712899989</v>
      </c>
      <c s="308">
        <v>866.60562320099996</v>
      </c>
      <c s="308">
        <v>942.42685626000002</v>
      </c>
      <c s="308">
        <v>936.64402093699994</v>
      </c>
      <c s="308">
        <v>937.14722384300012</v>
      </c>
      <c s="308">
        <v>938.47038544099996</v>
      </c>
      <c s="308">
        <v>931.73634033499991</v>
      </c>
      <c s="308">
        <v>962.40629855799978</v>
      </c>
      <c s="308">
        <v>1144.835939369</v>
      </c>
      <c s="308">
        <v>1141.5816425009998</v>
      </c>
      <c s="308">
        <v>1969.0229857180002</v>
      </c>
      <c s="308">
        <v>2014.4692295399998</v>
      </c>
      <c s="308">
        <v>2032.2249262759997</v>
      </c>
      <c s="308">
        <v>2025.1707760509998</v>
      </c>
      <c s="308">
        <v>2143.9560608759998</v>
      </c>
      <c s="308">
        <v>2138.5225913070003</v>
      </c>
      <c s="308">
        <v>2110.4048414079994</v>
      </c>
      <c s="308">
        <v>2107.0185387800002</v>
      </c>
      <c s="308">
        <v>2100.1969662229999</v>
      </c>
      <c s="308">
        <v>2167.8065151780002</v>
      </c>
      <c s="308">
        <v>2158.0035096579995</v>
      </c>
      <c s="308">
        <v>1753.0037516249999</v>
      </c>
      <c s="308">
        <v>1709.22960711</v>
      </c>
      <c s="308">
        <v>1762.7367319559996</v>
      </c>
      <c s="308">
        <v>1806.302978187</v>
      </c>
      <c s="308">
        <v>1774.6211948619998</v>
      </c>
      <c s="308">
        <v>1783.7435011080001</v>
      </c>
      <c s="308">
        <v>1778.943318742</v>
      </c>
      <c s="308">
        <v>1736.684609852</v>
      </c>
      <c s="308">
        <v>1729.476839592</v>
      </c>
      <c s="308">
        <v>2247.5406355289992</v>
      </c>
      <c s="308">
        <v>2272.3901999709997</v>
      </c>
      <c s="308">
        <v>2313.520753669</v>
      </c>
      <c s="308">
        <v>2491.0237915999996</v>
      </c>
      <c s="308">
        <v>2548.0167873420005</v>
      </c>
      <c s="308">
        <v>2539.9041994449994</v>
      </c>
      <c s="308">
        <v>2529.9601895689998</v>
      </c>
      <c s="308">
        <v>2477.7470485270001</v>
      </c>
      <c s="308">
        <v>2520.4759703459995</v>
      </c>
      <c s="308">
        <v>2503.1044977679999</v>
      </c>
      <c s="308">
        <v>2967.8652921289995</v>
      </c>
      <c s="308">
        <v>3064.4639203889997</v>
      </c>
      <c s="308">
        <v>3536.2048023499997</v>
      </c>
      <c s="308">
        <v>3457.9678174270002</v>
      </c>
      <c s="308">
        <v>3446.080971847</v>
      </c>
      <c s="308">
        <v>3434.9407484920007</v>
      </c>
      <c s="308">
        <v>3354.4318206090006</v>
      </c>
      <c s="308">
        <v>3327.9911446460001</v>
      </c>
      <c s="308">
        <v>3312.3457200039998</v>
      </c>
      <c s="308">
        <v>3227.6676605330008</v>
      </c>
      <c s="308">
        <v>3240.2619442179998</v>
      </c>
      <c s="308">
        <v>3204.8723183789994</v>
      </c>
      <c s="308">
        <v>3119.8440027419997</v>
      </c>
      <c s="308">
        <v>3091.6253761140001</v>
      </c>
      <c s="308">
        <v>3128.5205715510001</v>
      </c>
      <c s="308">
        <v>3018.2257220789998</v>
      </c>
      <c s="308">
        <v>3035.4219235920009</v>
      </c>
      <c s="308">
        <v>3107.9345410340006</v>
      </c>
      <c s="308">
        <v>3014.5612798480001</v>
      </c>
      <c s="308">
        <v>2997.6460512639997</v>
      </c>
      <c s="308">
        <v>2142.671436396</v>
      </c>
      <c s="308">
        <v>2070.1726998109998</v>
      </c>
      <c s="308">
        <v>1558.283769486</v>
      </c>
      <c s="308">
        <v>1538.9543328669997</v>
      </c>
      <c s="308">
        <v>1506.1381914440003</v>
      </c>
      <c s="308">
        <v>1485.5532413600004</v>
      </c>
      <c s="308">
        <v>1473.4952012810002</v>
      </c>
      <c s="308">
        <v>1402.2146754100002</v>
      </c>
      <c s="308">
        <v>1390.9328889999999</v>
      </c>
      <c s="308">
        <v>1366.2553024110002</v>
      </c>
      <c s="308">
        <v>1304.4974258380003</v>
      </c>
      <c s="308">
        <v>1282.13049707</v>
      </c>
      <c s="308">
        <v>1273.364707751</v>
      </c>
      <c s="308">
        <v>1253.8261211260001</v>
      </c>
      <c s="308">
        <v>1231.3002140819997</v>
      </c>
      <c s="308">
        <v>1209.2729230589994</v>
      </c>
      <c s="308">
        <v>1199.6230319839995</v>
      </c>
      <c s="308">
        <v>1180.6255015039999</v>
      </c>
      <c s="314">
        <f>DO144-DP70+DP104</f>
        <v>1168.265501504</v>
      </c>
      <c s="314">
        <f>DP144-DQ70+DQ104</f>
        <v>1144.3955015040001</v>
      </c>
      <c s="313">
        <f>DQ144-DR70+DR104</f>
        <v>1169.8655015040001</v>
      </c>
      <c s="313"/>
      <c s="313"/>
      <c s="313"/>
      <c s="313"/>
      <c s="313"/>
      <c s="313"/>
      <c s="313"/>
      <c s="313"/>
      <c s="313"/>
      <c s="313"/>
      <c s="313"/>
      <c s="313"/>
      <c s="313"/>
      <c s="313"/>
      <c r="EH144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5" spans="1:152" s="256" customFormat="1" ht="15">
      <c r="A145" s="315" t="s">
        <v>457</v>
      </c>
      <c s="308">
        <v>1012.8256567199999</v>
      </c>
      <c s="308">
        <v>1012.8256567199999</v>
      </c>
      <c s="308">
        <v>1020.0993747</v>
      </c>
      <c s="308">
        <v>1020.0993747</v>
      </c>
      <c s="308">
        <v>1020.0993747</v>
      </c>
      <c s="308">
        <v>1020.0993747</v>
      </c>
      <c s="308">
        <v>1020.0993747</v>
      </c>
      <c s="308">
        <v>1020.0993747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1036.94524662</v>
      </c>
      <c s="308">
        <v>1036.94524662</v>
      </c>
      <c s="308">
        <v>1036.94524662</v>
      </c>
      <c s="308">
        <v>1036.94524662</v>
      </c>
      <c s="308">
        <v>3036.94524662</v>
      </c>
      <c s="308">
        <v>3036.94524662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3043.3389999999999</v>
      </c>
      <c s="308">
        <v>3793.3389999999999</v>
      </c>
      <c s="308">
        <v>3793.3389999999999</v>
      </c>
      <c s="308">
        <v>4543.3389999999999</v>
      </c>
      <c s="308">
        <v>4543.3389999999999</v>
      </c>
      <c s="308">
        <v>4543.3389999999999</v>
      </c>
      <c s="308">
        <v>4550.8209999999999</v>
      </c>
      <c s="308">
        <v>4550.8209999999999</v>
      </c>
      <c s="308">
        <v>4550.8209999999999</v>
      </c>
      <c s="308">
        <v>4550.8209999999999</v>
      </c>
      <c s="308">
        <v>3900.8209999999999</v>
      </c>
      <c s="308">
        <v>3900.8209999999999</v>
      </c>
      <c s="308">
        <v>3908.3029999999999</v>
      </c>
      <c s="308">
        <v>3908.3029999999999</v>
      </c>
      <c s="308">
        <v>3908.3029999999999</v>
      </c>
      <c s="308">
        <v>3908.3029999999999</v>
      </c>
      <c s="308">
        <v>3908.3029999999999</v>
      </c>
      <c s="308">
        <v>4908.3029999999999</v>
      </c>
      <c s="308">
        <v>4915.7849999999999</v>
      </c>
      <c s="308">
        <v>5915.7849999999999</v>
      </c>
      <c s="308">
        <v>5915.7849999999999</v>
      </c>
      <c s="308">
        <v>5915.7849999999999</v>
      </c>
      <c s="308">
        <v>6665.7849999999999</v>
      </c>
      <c s="308">
        <v>7665.7849999999999</v>
      </c>
      <c s="308">
        <v>8343.8328288100001</v>
      </c>
      <c s="308">
        <v>8343.8328288100001</v>
      </c>
      <c s="308">
        <v>8343.8328288100001</v>
      </c>
      <c s="308">
        <v>9343.8328288100001</v>
      </c>
      <c s="308">
        <v>10343.83282881</v>
      </c>
      <c s="308">
        <v>10343.83282881</v>
      </c>
      <c s="308">
        <v>10351.31482881</v>
      </c>
      <c s="308">
        <v>10351.31482881</v>
      </c>
      <c s="308">
        <v>12851.31482881</v>
      </c>
      <c s="308">
        <v>13151.31482881</v>
      </c>
      <c s="308">
        <v>13151.31482881</v>
      </c>
      <c s="308">
        <v>16151.31482881</v>
      </c>
      <c s="308">
        <v>16158.79682881</v>
      </c>
      <c s="308">
        <v>16129.19467479</v>
      </c>
      <c s="308">
        <v>16099.59252077</v>
      </c>
      <c s="308">
        <v>16069.99036675</v>
      </c>
      <c s="308">
        <v>16040.38821273</v>
      </c>
      <c s="308">
        <v>16010.78605871</v>
      </c>
      <c s="308">
        <v>15988.665904690002</v>
      </c>
      <c s="308">
        <v>15959.063750670002</v>
      </c>
      <c s="308">
        <v>15929.461596650001</v>
      </c>
      <c s="308">
        <v>15899.859442630001</v>
      </c>
      <c s="308">
        <v>15870.257288610001</v>
      </c>
      <c s="308">
        <v>16840.655134589997</v>
      </c>
      <c s="308">
        <v>16818.534980559998</v>
      </c>
      <c s="308">
        <v>16792.256648889997</v>
      </c>
      <c s="308">
        <v>16765.978317219997</v>
      </c>
      <c s="308">
        <v>16739.69998555</v>
      </c>
      <c s="308">
        <v>16663.05165388</v>
      </c>
      <c s="308">
        <v>16636.773322209996</v>
      </c>
      <c s="308">
        <v>16617.976990539999</v>
      </c>
      <c s="308">
        <v>18591.698658869998</v>
      </c>
      <c s="308">
        <v>18565.420327199998</v>
      </c>
      <c s="308">
        <v>18539.141995530001</v>
      </c>
      <c s="308">
        <v>18487.863663819997</v>
      </c>
      <c s="308">
        <v>18836.585332109997</v>
      </c>
      <c s="308">
        <v>18792.788999999997</v>
      </c>
      <c s="308">
        <v>18640.784</v>
      </c>
      <c s="308">
        <v>18723.5862595</v>
      </c>
      <c s="308">
        <v>18723.5862595</v>
      </c>
      <c s="308">
        <v>18976.158833000001</v>
      </c>
      <c s="308">
        <v>19206.181875500002</v>
      </c>
      <c s="308">
        <v>17889.419622899997</v>
      </c>
      <c s="308">
        <v>17889.419622899997</v>
      </c>
      <c s="308">
        <v>17889.419622899997</v>
      </c>
      <c s="308">
        <v>17889.419622899997</v>
      </c>
      <c s="308">
        <v>17889.419622899997</v>
      </c>
      <c s="308">
        <v>17866.119622899998</v>
      </c>
      <c s="308">
        <v>17850.301622899995</v>
      </c>
      <c s="308">
        <v>17827.001622899996</v>
      </c>
      <c s="308">
        <v>17803.701622899996</v>
      </c>
      <c s="308">
        <v>17780.201622899996</v>
      </c>
      <c s="308">
        <v>17771.901622899997</v>
      </c>
      <c s="308">
        <v>17738.601622899998</v>
      </c>
      <c s="308">
        <v>17737.783622899995</v>
      </c>
      <c s="308">
        <v>17729.483622899996</v>
      </c>
      <c s="314">
        <f>DO145-DP72+DP106</f>
        <v>17721.183622899996</v>
      </c>
      <c s="314">
        <f>DP145-DQ72+DQ106</f>
        <v>17712.883622899997</v>
      </c>
      <c s="313">
        <f>DQ145-DR72+DR106</f>
        <v>17704.383622899997</v>
      </c>
      <c s="313"/>
      <c s="313"/>
      <c s="313"/>
      <c s="313"/>
      <c s="313"/>
      <c s="313"/>
      <c s="313"/>
      <c s="313"/>
      <c s="313"/>
      <c s="313"/>
      <c s="313"/>
      <c s="313"/>
      <c s="313"/>
      <c s="313"/>
      <c r="EH145" s="311"/>
      <c s="311"/>
      <c s="309"/>
      <c s="309"/>
      <c s="309"/>
      <c s="272"/>
      <c s="311"/>
      <c s="311"/>
      <c s="311"/>
      <c s="311"/>
      <c s="311"/>
      <c s="311"/>
      <c s="311"/>
      <c s="311"/>
      <c s="311"/>
    </row>
    <row r="146" spans="1:152" s="256" customFormat="1" ht="15">
      <c r="A146" s="272" t="s">
        <v>456</v>
      </c>
      <c s="308">
        <v>42.160511740000004</v>
      </c>
      <c s="308">
        <v>42.160511740000004</v>
      </c>
      <c s="308">
        <v>39.268027959999998</v>
      </c>
      <c s="308">
        <v>38.934694630000003</v>
      </c>
      <c s="308">
        <v>38.934694630000003</v>
      </c>
      <c s="308">
        <v>38.039045969999997</v>
      </c>
      <c s="308">
        <v>38.039045969999997</v>
      </c>
      <c s="308">
        <v>38.039045969999997</v>
      </c>
      <c s="308">
        <v>36.42165353</v>
      </c>
      <c s="308">
        <v>36.088320200000005</v>
      </c>
      <c s="308">
        <v>35.16159253</v>
      </c>
      <c s="308">
        <v>35.16159253</v>
      </c>
      <c s="308">
        <v>35.16159253</v>
      </c>
      <c s="308">
        <v>33.492686150000004</v>
      </c>
      <c s="308">
        <v>33.492686150000004</v>
      </c>
      <c s="308">
        <v>33.492686150000004</v>
      </c>
      <c s="308">
        <v>32.200467700000004</v>
      </c>
      <c s="308">
        <v>32.200467700000004</v>
      </c>
      <c s="308">
        <v>32.200467700000004</v>
      </c>
      <c s="308">
        <v>30.478406639999996</v>
      </c>
      <c s="308">
        <v>30.478406639999996</v>
      </c>
      <c s="308">
        <v>30.145073309999997</v>
      </c>
      <c s="308">
        <v>30.145073309999997</v>
      </c>
      <c s="308">
        <v>29.152914879999997</v>
      </c>
      <c s="308">
        <v>29.152914879999997</v>
      </c>
      <c s="308">
        <v>29.152914879999997</v>
      </c>
      <c s="308">
        <v>27.376006180000001</v>
      </c>
      <c s="308">
        <v>27.042672750000001</v>
      </c>
      <c s="308">
        <v>26.016086420000004</v>
      </c>
      <c s="308">
        <v>26.016086420000004</v>
      </c>
      <c s="308">
        <v>26.016086420000004</v>
      </c>
      <c s="308">
        <v>24.182583180000002</v>
      </c>
      <c s="308">
        <v>24.182583180000002</v>
      </c>
      <c s="308">
        <v>1024.1825831799999</v>
      </c>
      <c s="308">
        <v>1023.12037431</v>
      </c>
      <c s="308">
        <v>1023.12037431</v>
      </c>
      <c s="308">
        <v>1023.12037431</v>
      </c>
      <c s="308">
        <v>1021.22847399</v>
      </c>
      <c s="308">
        <v>1021.22847399</v>
      </c>
      <c s="308">
        <v>968.59689503999994</v>
      </c>
      <c s="308">
        <v>967.4978275200001</v>
      </c>
      <c s="308">
        <v>967.4978275200001</v>
      </c>
      <c s="308">
        <v>914.86624857000004</v>
      </c>
      <c s="308">
        <v>912.91409123000005</v>
      </c>
      <c s="308">
        <v>912.91409123000005</v>
      </c>
      <c s="308">
        <v>860.28251227999999</v>
      </c>
      <c s="308">
        <v>859.14530711000009</v>
      </c>
      <c s="308">
        <v>859.14530711000009</v>
      </c>
      <c s="308">
        <v>806.51372816000003</v>
      </c>
      <c s="308">
        <v>804.49939462000009</v>
      </c>
      <c s="308">
        <v>804.49939462000009</v>
      </c>
      <c s="308">
        <v>751.86781567000003</v>
      </c>
      <c s="308">
        <v>750.69114948999993</v>
      </c>
      <c s="308">
        <v>750.69114948999993</v>
      </c>
      <c s="308">
        <v>698.05957053999987</v>
      </c>
      <c s="308">
        <v>695.98108047999983</v>
      </c>
      <c s="308">
        <v>695.98108047999983</v>
      </c>
      <c s="308">
        <v>643.34950153</v>
      </c>
      <c s="308">
        <v>642.13200502999996</v>
      </c>
      <c s="308">
        <v>642.13200502999996</v>
      </c>
      <c s="308">
        <v>589.5004260799999</v>
      </c>
      <c s="308">
        <v>587.35573611999985</v>
      </c>
      <c s="308">
        <v>587.35573611999985</v>
      </c>
      <c s="308">
        <v>534.72415717000001</v>
      </c>
      <c s="308">
        <v>533.46441354000012</v>
      </c>
      <c s="308">
        <v>533.46441354000012</v>
      </c>
      <c s="308">
        <v>480.83283459</v>
      </c>
      <c s="308">
        <v>478.61983624999999</v>
      </c>
      <c s="308">
        <v>478.61983624999999</v>
      </c>
      <c s="308">
        <v>425.98825729999999</v>
      </c>
      <c s="308">
        <v>424.68480056999994</v>
      </c>
      <c s="308">
        <v>424.68480056999994</v>
      </c>
      <c s="308">
        <v>384.55322161999999</v>
      </c>
      <c s="308">
        <v>382.26973927999995</v>
      </c>
      <c s="308">
        <v>382.26973927999995</v>
      </c>
      <c s="308">
        <v>329.63816033000001</v>
      </c>
      <c s="308">
        <v>326.20614065000001</v>
      </c>
      <c s="308">
        <v>326.20614065000001</v>
      </c>
      <c s="308">
        <v>273.5745617</v>
      </c>
      <c s="308">
        <v>273.5745617</v>
      </c>
      <c s="308">
        <v>271.49122869999997</v>
      </c>
      <c s="308">
        <v>218.85964975000002</v>
      </c>
      <c s="308">
        <v>218.85964975000002</v>
      </c>
      <c s="308">
        <v>218.85964975000002</v>
      </c>
      <c s="308">
        <v>164.1447378</v>
      </c>
      <c s="308">
        <v>164.1447378</v>
      </c>
      <c s="308">
        <v>164.1447378</v>
      </c>
      <c s="308">
        <v>111.51315885</v>
      </c>
      <c s="308">
        <v>109.42982585</v>
      </c>
      <c s="308">
        <v>109.42982585</v>
      </c>
      <c s="308">
        <v>56.798246899999995</v>
      </c>
      <c s="308">
        <v>56.798246899999995</v>
      </c>
      <c s="308">
        <v>54.714913899999999</v>
      </c>
      <c s="308">
        <v>2.0833349999999999</v>
      </c>
      <c s="308">
        <v>2.0833349999999999</v>
      </c>
      <c s="308">
        <v>2.0833349999999999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46" s="309"/>
      <c s="309"/>
      <c s="311"/>
      <c s="311"/>
      <c s="311"/>
      <c s="272"/>
      <c s="309"/>
      <c s="309"/>
      <c s="309"/>
      <c s="309"/>
      <c s="309"/>
      <c s="309"/>
      <c s="309"/>
      <c s="309"/>
      <c s="309"/>
    </row>
    <row r="147" spans="1:152" s="256" customFormat="1" ht="15">
      <c r="A147" s="272" t="s">
        <v>455</v>
      </c>
      <c s="308">
        <v>842.98178008251182</v>
      </c>
      <c s="308">
        <v>803.14651738912482</v>
      </c>
      <c s="308">
        <v>763.07622664584699</v>
      </c>
      <c s="308">
        <v>722.76952118718373</v>
      </c>
      <c s="308">
        <v>682.22500616631442</v>
      </c>
      <c s="308">
        <v>641.44127850682185</v>
      </c>
      <c s="308">
        <v>600.41692685413841</v>
      </c>
      <c s="308">
        <v>559.15053152670407</v>
      </c>
      <c s="308">
        <v>517.64066446683785</v>
      </c>
      <c s="308">
        <v>475.88588919131843</v>
      </c>
      <c s="308">
        <v>433.88476074167346</v>
      </c>
      <c s="308">
        <v>391.63582563417555</v>
      </c>
      <c s="308">
        <v>349.13762180954336</v>
      </c>
      <c s="308">
        <v>306.3886785823459</v>
      </c>
      <c s="308">
        <v>263.38751659010796</v>
      </c>
      <c s="308">
        <v>220.13264774211586</v>
      </c>
      <c s="308">
        <v>176.62257516792056</v>
      </c>
      <c s="308">
        <v>132.85579316553751</v>
      </c>
      <c s="308">
        <v>88.830787149340409</v>
      </c>
      <c s="308">
        <v>44.546033597647742</v>
      </c>
      <c s="308">
        <v>1200</v>
      </c>
      <c s="308">
        <v>1153.3867985322274</v>
      </c>
      <c s="308">
        <v>1106.4919757456296</v>
      </c>
      <c s="308">
        <v>1059.3138301787162</v>
      </c>
      <c s="308">
        <v>1711.8506500903381</v>
      </c>
      <c s="308">
        <v>1525.7176279095245</v>
      </c>
      <c s="308">
        <v>1338.4923415489598</v>
      </c>
      <c s="308">
        <v>1150.1683794607393</v>
      </c>
      <c s="308">
        <v>960.73929244986584</v>
      </c>
      <c s="308">
        <v>770.19859345312454</v>
      </c>
      <c s="308">
        <v>1120.9886761380515</v>
      </c>
      <c s="308">
        <v>1039.7905397777756</v>
      </c>
      <c s="308">
        <v>1658.1092259983502</v>
      </c>
      <c s="308">
        <v>1486.0544086277762</v>
      </c>
      <c s="308">
        <v>1312.9849225006853</v>
      </c>
      <c s="308">
        <v>1138.8947815423924</v>
      </c>
      <c s="308">
        <v>1463.7779643499955</v>
      </c>
      <c s="308">
        <v>1315.6034329136583</v>
      </c>
      <c s="308">
        <v>1166.5525638558338</v>
      </c>
      <c s="308">
        <v>1016.6201723184619</v>
      </c>
      <c s="308">
        <v>865.8010427553653</v>
      </c>
      <c s="308">
        <v>1114.0899287505442</v>
      </c>
      <c s="308">
        <v>1961.4815528353929</v>
      </c>
      <c s="308">
        <v>1810.8747730366592</v>
      </c>
      <c s="308">
        <v>1611.3617647448234</v>
      </c>
      <c s="308">
        <v>1450.2404551611012</v>
      </c>
      <c s="308">
        <v>1288.071971841006</v>
      </c>
      <c s="308">
        <v>1125.9645067065603</v>
      </c>
      <c s="308">
        <v>1898.1754558751863</v>
      </c>
      <c s="308">
        <v>2267.3837396808822</v>
      </c>
      <c s="308">
        <v>2152.0412711305194</v>
      </c>
      <c s="308">
        <v>2036.2266041838186</v>
      </c>
      <c s="308">
        <v>1942.4709674234009</v>
      </c>
      <c s="308">
        <v>1775.9513782061656</v>
      </c>
      <c s="308">
        <v>2058.6186802540833</v>
      </c>
      <c s="308">
        <v>1914.9507708722513</v>
      </c>
      <c s="308">
        <v>1770.6272991330609</v>
      </c>
      <c s="308">
        <v>1643.6156015924792</v>
      </c>
      <c s="308">
        <v>1821.8356831341182</v>
      </c>
      <c s="308">
        <v>1693.7461479319431</v>
      </c>
      <c s="308">
        <v>2442.4716798139148</v>
      </c>
      <c s="308">
        <v>2381.2496410526355</v>
      </c>
      <c s="308">
        <v>2262.7367238751722</v>
      </c>
      <c s="308">
        <v>2151.2492411827625</v>
      </c>
      <c s="308">
        <v>2046.9585895103808</v>
      </c>
      <c s="308">
        <v>1935.1042390423606</v>
      </c>
      <c s="308">
        <v>2229.5986846078195</v>
      </c>
      <c s="308">
        <v>2124.8090515958752</v>
      </c>
      <c s="308">
        <v>2012.3061953706519</v>
      </c>
      <c s="308">
        <v>1917.8267448096431</v>
      </c>
      <c s="308">
        <v>1812.707997963942</v>
      </c>
      <c s="308">
        <v>1721.4155621069153</v>
      </c>
      <c s="308">
        <v>1626.3701958843756</v>
      </c>
      <c s="308">
        <v>1934.8740097916489</v>
      </c>
      <c s="308">
        <v>1834.2782546846129</v>
      </c>
      <c s="308">
        <v>1733.4791132225778</v>
      </c>
      <c s="308">
        <v>1626.8585610191913</v>
      </c>
      <c s="308">
        <v>1537.1139183291912</v>
      </c>
      <c s="308">
        <v>1447.5436924191911</v>
      </c>
      <c s="308">
        <v>1357.8017890591912</v>
      </c>
      <c s="308">
        <v>1268.8408828391912</v>
      </c>
      <c s="308">
        <v>1526.0326797796533</v>
      </c>
      <c s="308">
        <v>1436.2266016396534</v>
      </c>
      <c s="308">
        <v>1346.2395459096533</v>
      </c>
      <c s="308">
        <v>1255.0086543196535</v>
      </c>
      <c s="308">
        <v>1166.7504563196533</v>
      </c>
      <c s="308">
        <v>1054.5353249996533</v>
      </c>
      <c s="308">
        <v>1215.0375451896534</v>
      </c>
      <c s="308">
        <v>1109.6463427696533</v>
      </c>
      <c s="308">
        <v>1000.8538737996535</v>
      </c>
      <c s="308">
        <v>902.18343460999984</v>
      </c>
      <c s="308">
        <v>1044.5912272099999</v>
      </c>
      <c s="308">
        <v>947.39662081999984</v>
      </c>
      <c s="308">
        <v>915.69103821999988</v>
      </c>
      <c s="308">
        <v>819.35290896999982</v>
      </c>
      <c s="308">
        <v>753.56628486999989</v>
      </c>
      <c s="308">
        <v>716.15586999999994</v>
      </c>
      <c s="308">
        <v>687.02884048999999</v>
      </c>
      <c s="308">
        <v>675.74265276999995</v>
      </c>
      <c s="308">
        <v>663.69132309999998</v>
      </c>
      <c s="308">
        <v>659.22247167</v>
      </c>
      <c s="308">
        <v>651.77604596999993</v>
      </c>
      <c s="308">
        <v>641.17832057999988</v>
      </c>
      <c s="308">
        <v>629.54663088999996</v>
      </c>
      <c s="308">
        <v>617.90017512999987</v>
      </c>
      <c s="308">
        <v>606.62801935999994</v>
      </c>
      <c s="308">
        <v>595.13197353999999</v>
      </c>
      <c s="308">
        <v>584.20028805999993</v>
      </c>
      <c s="308">
        <v>573.62646418999987</v>
      </c>
      <c s="308">
        <v>562.57044015000008</v>
      </c>
      <c s="308">
        <v>552.53035269999987</v>
      </c>
      <c s="308">
        <v>541.76142791999996</v>
      </c>
      <c s="308">
        <v>531.42398778999984</v>
      </c>
      <c s="308">
        <v>527.01450877999991</v>
      </c>
      <c s="308">
        <v>522.69407246999992</v>
      </c>
      <c s="308">
        <v>499.5651206899999</v>
      </c>
      <c s="308">
        <v>488.86600473999988</v>
      </c>
      <c s="308">
        <v>478.49898938999991</v>
      </c>
      <c s="314">
        <f>DO147-DP73+DP109</f>
        <v>467.7341146199999</v>
      </c>
      <c s="314">
        <f>DP147-DQ73+DQ109</f>
        <v>457.29440035999983</v>
      </c>
      <c s="313">
        <f>DQ147-DR73+DR109</f>
        <v>446.02440035999985</v>
      </c>
      <c s="313"/>
      <c s="313"/>
      <c s="313"/>
      <c s="313"/>
      <c s="313"/>
      <c s="313"/>
      <c s="313"/>
      <c s="313"/>
      <c s="313"/>
      <c s="313"/>
      <c s="313"/>
      <c s="313"/>
      <c s="313"/>
      <c s="313"/>
      <c r="EH147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8" spans="1:152" s="256" customFormat="1" ht="15">
      <c r="A148" s="305" t="s">
        <v>454</v>
      </c>
      <c s="305">
        <v>3798.8864606400002</v>
      </c>
      <c s="305">
        <v>3804.0021299635005</v>
      </c>
      <c s="305">
        <v>3826.5869843661258</v>
      </c>
      <c s="305">
        <v>3939.451295759281</v>
      </c>
      <c s="305">
        <v>3943.413812452507</v>
      </c>
      <c s="305">
        <v>3911.0205429398666</v>
      </c>
      <c s="305">
        <v>4251.0734398660825</v>
      </c>
      <c s="305">
        <v>4119.7376441548167</v>
      </c>
      <c s="305">
        <v>4216.5627439998025</v>
      </c>
      <c s="305">
        <v>4251.8723787523877</v>
      </c>
      <c s="305">
        <v>4513.1375835144927</v>
      </c>
      <c s="305">
        <v>4957.4555850770212</v>
      </c>
      <c s="305">
        <v>5442.9268222106466</v>
      </c>
      <c s="305">
        <v>5514.8689196976475</v>
      </c>
      <c s="305">
        <v>5785.4763729280203</v>
      </c>
      <c s="305">
        <v>5964.0295292794699</v>
      </c>
      <c s="305">
        <v>6123.5885968153561</v>
      </c>
      <c s="305">
        <v>6019.5326485112982</v>
      </c>
      <c s="305">
        <v>6291.4664535033598</v>
      </c>
      <c s="305">
        <v>6338.0976498936488</v>
      </c>
      <c s="305">
        <v>6420.3437586859891</v>
      </c>
      <c s="305">
        <v>6534.0508573078478</v>
      </c>
      <c s="305">
        <v>6630.2142270675995</v>
      </c>
      <c s="305">
        <v>7128.1348686999991</v>
      </c>
      <c s="305">
        <v>7619.664046769999</v>
      </c>
      <c s="305">
        <v>7492.4429304820005</v>
      </c>
      <c s="305">
        <v>8122.0592609917003</v>
      </c>
      <c s="305">
        <v>8497.0484516609031</v>
      </c>
      <c s="305">
        <v>8586.359239605923</v>
      </c>
      <c s="305">
        <v>8658.5738636527185</v>
      </c>
      <c s="305">
        <v>8059.3737735242266</v>
      </c>
      <c s="305">
        <v>7889.8671862533156</v>
      </c>
      <c s="305">
        <v>8140.5992413095055</v>
      </c>
      <c s="305">
        <v>7943.8044271245781</v>
      </c>
      <c s="305">
        <v>8129.5220451979321</v>
      </c>
      <c s="305">
        <v>8439.6967542212515</v>
      </c>
      <c s="305">
        <v>9537.4068028299989</v>
      </c>
      <c s="305">
        <v>9409.0400758569976</v>
      </c>
      <c s="305">
        <v>9791.6959084576156</v>
      </c>
      <c s="305">
        <v>9697.5411591760712</v>
      </c>
      <c s="305">
        <v>9645.8768818977987</v>
      </c>
      <c s="305">
        <v>9638.0162537473807</v>
      </c>
      <c s="305">
        <v>9365.5355292470595</v>
      </c>
      <c s="305">
        <v>9267.1004074220673</v>
      </c>
      <c s="305">
        <v>9720.8419642411318</v>
      </c>
      <c s="305">
        <v>10161.343721602776</v>
      </c>
      <c s="305">
        <v>10882.209021636023</v>
      </c>
      <c s="305">
        <v>11752.600382740749</v>
      </c>
      <c s="305">
        <v>13064.308874330001</v>
      </c>
      <c s="305">
        <v>12629.977587400004</v>
      </c>
      <c s="305">
        <v>13908.898409669999</v>
      </c>
      <c s="305">
        <v>14703.641008410001</v>
      </c>
      <c s="305">
        <v>15042.885515130001</v>
      </c>
      <c s="305">
        <v>15007.05785501</v>
      </c>
      <c s="305">
        <v>14642.871445879999</v>
      </c>
      <c s="305">
        <v>14530.695281327</v>
      </c>
      <c s="305">
        <v>15185.935733483666</v>
      </c>
      <c s="305">
        <v>15833.097304480996</v>
      </c>
      <c s="305">
        <v>16090.936814205015</v>
      </c>
      <c s="305">
        <v>16523.826192779001</v>
      </c>
      <c s="305">
        <v>16651.763011605002</v>
      </c>
      <c s="305">
        <v>17299.221658842995</v>
      </c>
      <c s="305">
        <v>17202.334378748004</v>
      </c>
      <c s="305">
        <v>17330.093615114001</v>
      </c>
      <c s="305">
        <v>17013.370910680998</v>
      </c>
      <c s="305">
        <v>15403.809049969001</v>
      </c>
      <c s="305">
        <v>15106.401232565333</v>
      </c>
      <c s="305">
        <v>15044.315670215336</v>
      </c>
      <c s="305">
        <v>15233.045083725334</v>
      </c>
      <c s="305">
        <v>15314.163104679337</v>
      </c>
      <c s="305">
        <v>15697.012596209333</v>
      </c>
      <c s="305">
        <v>15471.733058739335</v>
      </c>
      <c s="305">
        <v>15861.922670809337</v>
      </c>
      <c s="305">
        <v>15599.014321649334</v>
      </c>
      <c s="305">
        <v>15141.624590689335</v>
      </c>
      <c s="305">
        <v>15196.360767078004</v>
      </c>
      <c s="305">
        <v>15237.358787155335</v>
      </c>
      <c s="305">
        <v>15460.679610395</v>
      </c>
      <c s="305">
        <v>15607.528573007003</v>
      </c>
      <c s="305">
        <v>15939.536334666998</v>
      </c>
      <c s="305">
        <v>15721.279101327</v>
      </c>
      <c s="305">
        <v>15557.319758087002</v>
      </c>
      <c s="305">
        <v>15723.939662956998</v>
      </c>
      <c s="305">
        <v>15412.689189437</v>
      </c>
      <c s="305">
        <v>15931.703215797002</v>
      </c>
      <c s="305">
        <v>15583.492748887005</v>
      </c>
      <c s="305">
        <v>15090.588054787004</v>
      </c>
      <c s="305">
        <v>16364.23623841699</v>
      </c>
      <c s="305">
        <v>15647.196289673688</v>
      </c>
      <c s="305">
        <v>15254.965458313691</v>
      </c>
      <c s="305">
        <v>15556.562560463693</v>
      </c>
      <c s="305">
        <v>15382.53492796369</v>
      </c>
      <c s="305">
        <v>15385.90064488369</v>
      </c>
      <c s="305">
        <v>15971.552514913687</v>
      </c>
      <c s="305">
        <v>15271.873615353688</v>
      </c>
      <c s="305">
        <v>15086.28139637616</v>
      </c>
      <c s="305">
        <v>15024.828186833092</v>
      </c>
      <c s="305">
        <v>14889.159969113693</v>
      </c>
      <c s="305">
        <v>15373.768076413689</v>
      </c>
      <c s="305">
        <v>15982.833429183695</v>
      </c>
      <c s="305">
        <v>15981.84814895369</v>
      </c>
      <c s="305">
        <v>15517.127732623692</v>
      </c>
      <c s="305">
        <v>16086.533891493695</v>
      </c>
      <c s="305">
        <v>16444.146021971283</v>
      </c>
      <c s="305">
        <v>16805.269747851278</v>
      </c>
      <c s="305">
        <v>16894.52868366128</v>
      </c>
      <c s="305">
        <v>15741.78973013</v>
      </c>
      <c s="305">
        <v>16576.092481899999</v>
      </c>
      <c s="305">
        <v>16037.91802777</v>
      </c>
      <c s="305">
        <v>15883.080634930029</v>
      </c>
      <c s="305">
        <v>15833.567191959999</v>
      </c>
      <c s="305">
        <v>16368.821552919995</v>
      </c>
      <c s="305">
        <v>16334.214323180002</v>
      </c>
      <c s="305">
        <v>16665.148081930005</v>
      </c>
      <c s="305">
        <v>16771.088961610025</v>
      </c>
      <c s="305">
        <v>19123.705302650025</v>
      </c>
      <c s="305">
        <v>19486.568536959996</v>
      </c>
      <c s="305">
        <v>19095.98858062</v>
      </c>
      <c s="305">
        <v>18329.864610100001</v>
      </c>
      <c s="305">
        <f>SUM(DQ149:DQ160)</f>
        <v>27807.338172999996</v>
      </c>
      <c s="304">
        <f>SUM(DR149:DR160)</f>
        <v>26445.596308834152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r="EH148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9" spans="1:152" s="256" customFormat="1" ht="15">
      <c r="A149" s="272" t="s">
        <v>453</v>
      </c>
      <c s="308">
        <v>260.26551199999994</v>
      </c>
      <c s="308">
        <v>265.0808219999999</v>
      </c>
      <c s="308">
        <v>267.6113150000001</v>
      </c>
      <c s="308">
        <v>387.25501900000017</v>
      </c>
      <c s="308">
        <v>364.81117699999959</v>
      </c>
      <c s="308">
        <v>367.59243799999967</v>
      </c>
      <c s="308">
        <v>338.07092899999952</v>
      </c>
      <c s="308">
        <v>345.92947800000002</v>
      </c>
      <c s="308">
        <v>328.21903700000075</v>
      </c>
      <c s="308">
        <v>336.49933899999996</v>
      </c>
      <c s="308">
        <v>440.44953800000076</v>
      </c>
      <c s="308">
        <v>667.29249999999956</v>
      </c>
      <c s="308">
        <v>598.05263299999933</v>
      </c>
      <c s="308">
        <v>592.45531300000039</v>
      </c>
      <c s="308">
        <v>592.59635999999955</v>
      </c>
      <c s="308">
        <v>596.15037999999913</v>
      </c>
      <c s="308">
        <v>574.27597600000081</v>
      </c>
      <c s="308">
        <v>579.38014099999964</v>
      </c>
      <c s="308">
        <v>573.02105599999959</v>
      </c>
      <c s="308">
        <v>604.81802400000015</v>
      </c>
      <c s="308">
        <v>641.78012200000012</v>
      </c>
      <c s="308">
        <v>665.26068400000077</v>
      </c>
      <c s="308">
        <v>660.6605299999992</v>
      </c>
      <c s="308">
        <v>660.40927100000044</v>
      </c>
      <c s="308">
        <v>637.48590599999989</v>
      </c>
      <c s="308">
        <v>599.79931200000101</v>
      </c>
      <c s="308">
        <v>601.6194230000001</v>
      </c>
      <c s="308">
        <v>602.33257700000104</v>
      </c>
      <c s="308">
        <v>690.22548599999936</v>
      </c>
      <c s="308">
        <v>687.67113600000084</v>
      </c>
      <c s="308">
        <v>551.92271299999993</v>
      </c>
      <c s="308">
        <v>566.09891199999947</v>
      </c>
      <c s="308">
        <v>554.17588799999976</v>
      </c>
      <c s="308">
        <v>574.38740099999995</v>
      </c>
      <c s="308">
        <v>569.60690799999975</v>
      </c>
      <c s="308">
        <v>570.14642900000035</v>
      </c>
      <c s="308">
        <v>547.75688400000035</v>
      </c>
      <c s="308">
        <v>542.94945299999927</v>
      </c>
      <c s="308">
        <v>534.28792599999906</v>
      </c>
      <c s="308">
        <v>535.52002800000082</v>
      </c>
      <c s="308">
        <v>497.64741800000047</v>
      </c>
      <c s="308">
        <v>493.88718100000006</v>
      </c>
      <c s="308">
        <v>484.5591800000002</v>
      </c>
      <c s="308">
        <v>508.55761700000039</v>
      </c>
      <c s="308">
        <v>496.94306499999948</v>
      </c>
      <c s="308">
        <v>516.91613499999949</v>
      </c>
      <c s="308">
        <v>509.52140999999938</v>
      </c>
      <c s="308">
        <v>511.03066399999989</v>
      </c>
      <c s="308">
        <v>504.89853900000162</v>
      </c>
      <c s="308">
        <v>498.23052999999891</v>
      </c>
      <c s="308">
        <v>504.52006999999867</v>
      </c>
      <c s="308">
        <v>511.54911100000027</v>
      </c>
      <c s="308">
        <v>478.49958300000071</v>
      </c>
      <c s="308">
        <v>478.62310900000011</v>
      </c>
      <c s="308">
        <v>479.26844100000017</v>
      </c>
      <c s="308">
        <v>498.39130300000033</v>
      </c>
      <c s="308">
        <v>502.42403399999966</v>
      </c>
      <c s="308">
        <v>533.06736299999829</v>
      </c>
      <c s="308">
        <v>533.9696870000007</v>
      </c>
      <c s="308">
        <v>532.6616439999998</v>
      </c>
      <c s="308">
        <v>511.14508800000112</v>
      </c>
      <c s="308">
        <v>508.5083659999982</v>
      </c>
      <c s="308">
        <v>513.81883899999957</v>
      </c>
      <c s="308">
        <v>509.62062199999855</v>
      </c>
      <c s="308">
        <v>482.51730699999825</v>
      </c>
      <c s="308">
        <v>482.89909800000169</v>
      </c>
      <c s="308">
        <v>482.1550759999991</v>
      </c>
      <c s="308">
        <v>511.96137399999861</v>
      </c>
      <c s="308">
        <v>595.5491750000001</v>
      </c>
      <c s="308">
        <v>626.16113699999914</v>
      </c>
      <c s="308">
        <v>623.77355700000044</v>
      </c>
      <c s="308">
        <v>624.23871199999849</v>
      </c>
      <c s="308">
        <v>618.78988400000162</v>
      </c>
      <c s="308">
        <v>642.97961299999952</v>
      </c>
      <c s="308">
        <v>673.95654700000159</v>
      </c>
      <c s="308">
        <v>671.54044900000008</v>
      </c>
      <c s="308">
        <v>645.21717500000159</v>
      </c>
      <c s="308">
        <v>642.41330499999822</v>
      </c>
      <c s="308">
        <v>639.19776600000114</v>
      </c>
      <c s="308">
        <v>666.4704559999991</v>
      </c>
      <c s="308">
        <v>664.41200499999832</v>
      </c>
      <c s="308">
        <v>697.06911400000172</v>
      </c>
      <c s="308">
        <v>700.07526599999983</v>
      </c>
      <c s="308">
        <v>698.47165899999891</v>
      </c>
      <c s="308">
        <v>655.60125899999912</v>
      </c>
      <c s="308">
        <v>651.30012500000157</v>
      </c>
      <c s="308">
        <v>644.08050100000037</v>
      </c>
      <c s="308">
        <v>646.57934899999964</v>
      </c>
      <c s="308">
        <v>616.16346699999849</v>
      </c>
      <c s="308">
        <v>614.00300699999934</v>
      </c>
      <c s="308">
        <v>612.03575700000147</v>
      </c>
      <c s="308">
        <v>628.62061399999948</v>
      </c>
      <c s="308">
        <v>637.1510589999998</v>
      </c>
      <c s="308">
        <v>657.39214599999832</v>
      </c>
      <c s="308">
        <v>674.50127699999939</v>
      </c>
      <c s="308">
        <v>688.61946499999976</v>
      </c>
      <c s="308">
        <v>634.32863699999871</v>
      </c>
      <c s="308">
        <v>641.01983000000109</v>
      </c>
      <c s="308">
        <v>631.91507999999885</v>
      </c>
      <c s="308">
        <v>632.24293899999975</v>
      </c>
      <c s="308">
        <v>601.07952300000034</v>
      </c>
      <c s="308">
        <v>603.74169899999833</v>
      </c>
      <c s="308">
        <v>1105.3019070000009</v>
      </c>
      <c s="308">
        <v>1116.7247559999996</v>
      </c>
      <c s="308">
        <v>1111.4181949999984</v>
      </c>
      <c s="308">
        <v>1147.768712000001</v>
      </c>
      <c s="308">
        <v>1152.6207020000002</v>
      </c>
      <c s="308">
        <v>1155.6375259999986</v>
      </c>
      <c s="308">
        <v>1121.0328530000006</v>
      </c>
      <c s="308">
        <v>1129.079518999999</v>
      </c>
      <c s="308">
        <v>1126.5935979999995</v>
      </c>
      <c s="308">
        <v>1131.8965730000018</v>
      </c>
      <c s="308">
        <v>1113.7859730000018</v>
      </c>
      <c s="308">
        <v>1115.6911749999999</v>
      </c>
      <c s="308">
        <v>1116.9449180000011</v>
      </c>
      <c s="308">
        <v>3499.7937657900002</v>
      </c>
      <c s="308">
        <v>3503.8142387900007</v>
      </c>
      <c s="308">
        <v>3507.1309027899988</v>
      </c>
      <c s="308">
        <v>3436.8654807899984</v>
      </c>
      <c s="308">
        <v>3364.3119107899984</v>
      </c>
      <c s="307">
        <f>DQ149-DR86+DR117</f>
        <v>3364.3119107899984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49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0" spans="1:152" s="256" customFormat="1" ht="15">
      <c r="A150" s="312" t="s">
        <v>176</v>
      </c>
      <c s="308">
        <v>221.325512</v>
      </c>
      <c s="308">
        <v>221.46082199999998</v>
      </c>
      <c s="308">
        <v>221.601315</v>
      </c>
      <c s="308">
        <v>340.17501900000002</v>
      </c>
      <c s="308">
        <v>330.99117699999999</v>
      </c>
      <c s="308">
        <v>330.94243799999998</v>
      </c>
      <c s="308">
        <v>302.47092899999996</v>
      </c>
      <c s="308">
        <v>300.889478</v>
      </c>
      <c s="308">
        <v>300.65903700000001</v>
      </c>
      <c s="308">
        <v>300.68933900000002</v>
      </c>
      <c s="308">
        <v>402.43953799999997</v>
      </c>
      <c s="308">
        <v>627.55250000000001</v>
      </c>
      <c s="308">
        <v>567.62263299999995</v>
      </c>
      <c s="308">
        <v>560.68531299999995</v>
      </c>
      <c s="308">
        <v>560.81635999999992</v>
      </c>
      <c s="308">
        <v>560.98037999999997</v>
      </c>
      <c s="308">
        <v>552.39597600000002</v>
      </c>
      <c s="308">
        <v>553.09014100000002</v>
      </c>
      <c s="308">
        <v>545.691056</v>
      </c>
      <c s="308">
        <v>558.51802399999997</v>
      </c>
      <c s="308">
        <v>595.51012199999991</v>
      </c>
      <c s="308">
        <v>593.86068399999999</v>
      </c>
      <c s="308">
        <v>587.63053000000002</v>
      </c>
      <c s="308">
        <v>583.59927100000004</v>
      </c>
      <c s="308">
        <v>560.80590599999994</v>
      </c>
      <c s="308">
        <v>549.82931200000007</v>
      </c>
      <c s="308">
        <v>549.849423</v>
      </c>
      <c s="308">
        <v>548.19257700000003</v>
      </c>
      <c s="308">
        <v>661.95548600000006</v>
      </c>
      <c s="308">
        <v>660.71113600000001</v>
      </c>
      <c s="308">
        <v>523.75271299999997</v>
      </c>
      <c s="308">
        <v>520.40891199999999</v>
      </c>
      <c s="308">
        <v>508.07588800000002</v>
      </c>
      <c s="308">
        <v>508.03740099999999</v>
      </c>
      <c s="308">
        <v>501.78690800000004</v>
      </c>
      <c s="308">
        <v>501.786429</v>
      </c>
      <c s="308">
        <v>486.42688399999997</v>
      </c>
      <c s="308">
        <v>483.09945300000004</v>
      </c>
      <c s="308">
        <v>470.76792599999999</v>
      </c>
      <c s="308">
        <v>470.77002799999997</v>
      </c>
      <c s="308">
        <v>464.50741799999997</v>
      </c>
      <c s="308">
        <v>464.40718099999998</v>
      </c>
      <c s="308">
        <v>457.70918</v>
      </c>
      <c s="308">
        <v>462.047617</v>
      </c>
      <c s="308">
        <v>462.01306499999998</v>
      </c>
      <c s="308">
        <v>462.01613499999996</v>
      </c>
      <c s="308">
        <v>455.79140999999998</v>
      </c>
      <c s="308">
        <v>455.76066399999996</v>
      </c>
      <c s="308">
        <v>454.56853900000004</v>
      </c>
      <c s="308">
        <v>451.23052999999999</v>
      </c>
      <c s="308">
        <v>454.55007000000001</v>
      </c>
      <c s="308">
        <v>454.61911100000003</v>
      </c>
      <c s="308">
        <v>454.60958300000004</v>
      </c>
      <c s="308">
        <v>454.71310900000003</v>
      </c>
      <c s="308">
        <v>453.56844100000001</v>
      </c>
      <c s="308">
        <v>454.71130300000004</v>
      </c>
      <c s="308">
        <v>453.90403399999997</v>
      </c>
      <c s="308">
        <v>454.29736299999996</v>
      </c>
      <c s="308">
        <v>454.45968699999997</v>
      </c>
      <c s="308">
        <v>454.441644</v>
      </c>
      <c s="308">
        <v>454.57508799999999</v>
      </c>
      <c s="308">
        <v>453.55836600000004</v>
      </c>
      <c s="308">
        <v>452.76883900000001</v>
      </c>
      <c s="308">
        <v>452.54062199999998</v>
      </c>
      <c s="308">
        <v>452.45730700000001</v>
      </c>
      <c s="308">
        <v>452.499098</v>
      </c>
      <c s="308">
        <v>452.535076</v>
      </c>
      <c s="308">
        <v>451.70137399999999</v>
      </c>
      <c s="308">
        <v>531.05917499999998</v>
      </c>
      <c s="308">
        <v>531.10113699999999</v>
      </c>
      <c s="308">
        <v>531.09355700000003</v>
      </c>
      <c s="308">
        <v>531.10871199999997</v>
      </c>
      <c s="308">
        <v>561.20988399999999</v>
      </c>
      <c s="308">
        <v>585.85961299999997</v>
      </c>
      <c s="308">
        <v>609.10654699999998</v>
      </c>
      <c s="308">
        <v>608.99044900000001</v>
      </c>
      <c s="308">
        <v>609.11717499999997</v>
      </c>
      <c s="308">
        <v>609.23330499999997</v>
      </c>
      <c s="308">
        <v>607.56776600000001</v>
      </c>
      <c s="308">
        <v>605.49045599999999</v>
      </c>
      <c s="308">
        <v>598.74200500000006</v>
      </c>
      <c s="308">
        <v>598.64911400000005</v>
      </c>
      <c s="308">
        <v>598.68526600000007</v>
      </c>
      <c s="308">
        <v>598.74165900000003</v>
      </c>
      <c s="308">
        <v>597.06125900000006</v>
      </c>
      <c s="308">
        <v>594.44012499999997</v>
      </c>
      <c s="308">
        <v>587.86050100000011</v>
      </c>
      <c s="308">
        <v>587.929349</v>
      </c>
      <c s="308">
        <v>587.26346699999999</v>
      </c>
      <c s="308">
        <v>587.57300699999996</v>
      </c>
      <c s="308">
        <v>585.92575700000009</v>
      </c>
      <c s="308">
        <v>583.06061399999999</v>
      </c>
      <c s="308">
        <v>577.181059</v>
      </c>
      <c s="308">
        <v>577.292146</v>
      </c>
      <c s="308">
        <v>577.19127700000001</v>
      </c>
      <c s="308">
        <v>577.33946500000002</v>
      </c>
      <c s="308">
        <v>575.69863700000008</v>
      </c>
      <c s="308">
        <v>573.65983000000006</v>
      </c>
      <c s="308">
        <v>567.60508000000004</v>
      </c>
      <c s="308">
        <v>567.56293900000003</v>
      </c>
      <c s="308">
        <v>567.62952299999995</v>
      </c>
      <c s="308">
        <v>567.71169899999995</v>
      </c>
      <c s="308">
        <v>1066.1919069999999</v>
      </c>
      <c s="308">
        <v>1063.9547560000001</v>
      </c>
      <c s="308">
        <v>1058.0481949999999</v>
      </c>
      <c s="308">
        <v>1058.118712</v>
      </c>
      <c s="308">
        <v>1057.020702</v>
      </c>
      <c s="308">
        <v>1057.147526</v>
      </c>
      <c s="308">
        <v>1055.462853</v>
      </c>
      <c s="308">
        <v>1053.459519</v>
      </c>
      <c s="308">
        <v>1047.6535979999999</v>
      </c>
      <c s="308">
        <v>1047.626573</v>
      </c>
      <c s="308">
        <v>1047.3959730000001</v>
      </c>
      <c s="308">
        <v>1047.120985</v>
      </c>
      <c s="308">
        <v>1045.548642</v>
      </c>
      <c s="308">
        <v>3421.1855947900003</v>
      </c>
      <c s="308">
        <v>3415.1885257900003</v>
      </c>
      <c s="308">
        <v>3415.0551257900001</v>
      </c>
      <c s="308">
        <v>3339.9777317900002</v>
      </c>
      <c s="308">
        <v>3265.0380317899999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0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1" spans="1:152" s="256" customFormat="1" ht="15">
      <c r="A151" s="312" t="s">
        <v>448</v>
      </c>
      <c s="308">
        <v>38.940000000000005</v>
      </c>
      <c s="308">
        <v>43.620000000000005</v>
      </c>
      <c s="308">
        <v>46.010000000000005</v>
      </c>
      <c s="308">
        <v>47.080000000000005</v>
      </c>
      <c s="308">
        <v>33.82</v>
      </c>
      <c s="308">
        <v>36.649999999999999</v>
      </c>
      <c s="308">
        <v>35.600000000000001</v>
      </c>
      <c s="308">
        <v>45.040000000000006</v>
      </c>
      <c s="308">
        <v>27.559999999999999</v>
      </c>
      <c s="308">
        <v>35.810000000000002</v>
      </c>
      <c s="308">
        <v>38.010000000000005</v>
      </c>
      <c s="308">
        <v>39.740000000000002</v>
      </c>
      <c s="308">
        <v>30.43</v>
      </c>
      <c s="308">
        <v>31.770000000000003</v>
      </c>
      <c s="308">
        <v>31.780000000000001</v>
      </c>
      <c s="308">
        <v>35.170000000000002</v>
      </c>
      <c s="308">
        <v>21.880000000000003</v>
      </c>
      <c s="308">
        <v>26.290000000000003</v>
      </c>
      <c s="308">
        <v>27.329999999999998</v>
      </c>
      <c s="308">
        <v>46.299999999999997</v>
      </c>
      <c s="308">
        <v>46.269999999999996</v>
      </c>
      <c s="308">
        <v>71.399999999999991</v>
      </c>
      <c s="308">
        <v>73.030000000000001</v>
      </c>
      <c s="308">
        <v>76.810000000000002</v>
      </c>
      <c s="308">
        <v>76.679999999999993</v>
      </c>
      <c s="308">
        <v>49.969999999999999</v>
      </c>
      <c s="308">
        <v>51.769999999999996</v>
      </c>
      <c s="308">
        <v>54.140000000000001</v>
      </c>
      <c s="308">
        <v>28.27</v>
      </c>
      <c s="308">
        <v>26.960000000000001</v>
      </c>
      <c s="308">
        <v>28.170000000000002</v>
      </c>
      <c s="308">
        <v>45.689999999999998</v>
      </c>
      <c s="308">
        <v>46.099999999999994</v>
      </c>
      <c s="308">
        <v>66.349999999999994</v>
      </c>
      <c s="308">
        <v>67.819999999999993</v>
      </c>
      <c s="308">
        <v>68.359999999999999</v>
      </c>
      <c s="308">
        <v>61.329999999999998</v>
      </c>
      <c s="308">
        <v>59.849999999999994</v>
      </c>
      <c s="308">
        <v>63.519999999999996</v>
      </c>
      <c s="308">
        <v>64.75</v>
      </c>
      <c s="308">
        <v>33.140000000000001</v>
      </c>
      <c s="308">
        <v>29.479999999999997</v>
      </c>
      <c s="308">
        <v>26.850000000000001</v>
      </c>
      <c s="308">
        <v>46.510000000000005</v>
      </c>
      <c s="308">
        <v>34.93</v>
      </c>
      <c s="308">
        <v>54.899999999999999</v>
      </c>
      <c s="308">
        <v>53.729999999999997</v>
      </c>
      <c s="308">
        <v>55.269999999999996</v>
      </c>
      <c s="308">
        <v>50.329999999999998</v>
      </c>
      <c s="308">
        <v>46.999999999999993</v>
      </c>
      <c s="308">
        <v>49.969999999999992</v>
      </c>
      <c s="308">
        <v>56.93</v>
      </c>
      <c s="308">
        <v>23.890000000000001</v>
      </c>
      <c s="308">
        <v>23.909999999999997</v>
      </c>
      <c s="308">
        <v>25.700000000000003</v>
      </c>
      <c s="308">
        <v>43.68</v>
      </c>
      <c s="308">
        <v>48.519999999999996</v>
      </c>
      <c s="308">
        <v>78.77000000000001</v>
      </c>
      <c s="308">
        <v>79.509999999999991</v>
      </c>
      <c s="308">
        <v>78.219999999999999</v>
      </c>
      <c s="308">
        <v>56.569999999999993</v>
      </c>
      <c s="308">
        <v>54.949999999999996</v>
      </c>
      <c s="308">
        <v>61.049999999999997</v>
      </c>
      <c s="308">
        <v>57.079999999999991</v>
      </c>
      <c s="308">
        <v>30.060000000000002</v>
      </c>
      <c s="308">
        <v>30.400000000000002</v>
      </c>
      <c s="308">
        <v>29.620000000000001</v>
      </c>
      <c s="308">
        <v>60.259999999999998</v>
      </c>
      <c s="308">
        <v>64.489999999999995</v>
      </c>
      <c s="308">
        <v>95.060000000000002</v>
      </c>
      <c s="308">
        <v>92.680000000000007</v>
      </c>
      <c s="308">
        <v>93.13000000000001</v>
      </c>
      <c s="308">
        <v>57.579999999999998</v>
      </c>
      <c s="308">
        <v>57.119999999999997</v>
      </c>
      <c s="308">
        <v>64.849999999999994</v>
      </c>
      <c s="308">
        <v>62.549999999999997</v>
      </c>
      <c s="308">
        <v>36.100000000000001</v>
      </c>
      <c s="308">
        <v>33.18</v>
      </c>
      <c s="308">
        <v>31.629999999999999</v>
      </c>
      <c s="308">
        <v>60.979999999999997</v>
      </c>
      <c s="308">
        <v>65.670000000000002</v>
      </c>
      <c s="308">
        <v>98.420000000000002</v>
      </c>
      <c s="308">
        <v>101.39000000000001</v>
      </c>
      <c s="308">
        <v>99.730000000000004</v>
      </c>
      <c s="308">
        <v>58.539999999999992</v>
      </c>
      <c s="308">
        <v>56.859999999999999</v>
      </c>
      <c s="308">
        <v>56.219999999999999</v>
      </c>
      <c s="308">
        <v>58.649999999999999</v>
      </c>
      <c s="308">
        <v>28.899999999999999</v>
      </c>
      <c s="308">
        <v>26.430000000000003</v>
      </c>
      <c s="308">
        <v>26.109999999999999</v>
      </c>
      <c s="308">
        <v>45.559999999999995</v>
      </c>
      <c s="308">
        <v>59.969999999999999</v>
      </c>
      <c s="308">
        <v>80.100000000000009</v>
      </c>
      <c s="308">
        <v>97.310000000000002</v>
      </c>
      <c s="308">
        <v>111.28</v>
      </c>
      <c s="308">
        <v>58.629999999999995</v>
      </c>
      <c s="308">
        <v>67.359999999999985</v>
      </c>
      <c s="308">
        <v>64.309999999999988</v>
      </c>
      <c s="308">
        <v>64.679999999999993</v>
      </c>
      <c s="308">
        <v>33.450000000000003</v>
      </c>
      <c s="308">
        <v>36.030000000000001</v>
      </c>
      <c s="308">
        <v>39.109999999999999</v>
      </c>
      <c s="308">
        <v>52.769999999999996</v>
      </c>
      <c s="308">
        <v>53.369999999999997</v>
      </c>
      <c s="308">
        <v>89.650000000000006</v>
      </c>
      <c s="308">
        <v>95.599999999999994</v>
      </c>
      <c s="308">
        <v>98.489999999999995</v>
      </c>
      <c s="308">
        <v>65.569999999999993</v>
      </c>
      <c s="308">
        <v>75.61999999999999</v>
      </c>
      <c s="308">
        <v>78.940000000000012</v>
      </c>
      <c s="308">
        <v>84.269999999999996</v>
      </c>
      <c s="308">
        <v>66.390000000000001</v>
      </c>
      <c s="308">
        <v>68.570189999999982</v>
      </c>
      <c s="308">
        <v>71.396276</v>
      </c>
      <c s="308">
        <v>78.608170999999999</v>
      </c>
      <c s="308">
        <v>88.625713000000005</v>
      </c>
      <c s="308">
        <v>92.075776999999988</v>
      </c>
      <c s="308">
        <v>96.887748999999999</v>
      </c>
      <c s="308">
        <v>99.273878999999994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1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2" spans="1:152" s="256" customFormat="1" ht="15">
      <c r="A152" s="272" t="s">
        <v>452</v>
      </c>
      <c s="308">
        <v>632.80744529999993</v>
      </c>
      <c s="308">
        <v>636.53394995999997</v>
      </c>
      <c s="308">
        <v>637.38056532000019</v>
      </c>
      <c s="308">
        <v>828.64186259999997</v>
      </c>
      <c s="308">
        <v>836.03449992999958</v>
      </c>
      <c s="308">
        <v>722.4549736300005</v>
      </c>
      <c s="308">
        <v>752.49511019000056</v>
      </c>
      <c s="308">
        <v>795.19915155000035</v>
      </c>
      <c s="308">
        <v>1004.8983651799999</v>
      </c>
      <c s="308">
        <v>1045.8233267400001</v>
      </c>
      <c s="308">
        <v>1224.6611839099996</v>
      </c>
      <c s="308">
        <v>1354.58039379</v>
      </c>
      <c s="308">
        <v>1696.7224922599999</v>
      </c>
      <c s="308">
        <v>1694.8046085600008</v>
      </c>
      <c s="308">
        <v>1723.0346759100003</v>
      </c>
      <c s="308">
        <v>1759.5436459300008</v>
      </c>
      <c s="308">
        <v>1834.1781252100009</v>
      </c>
      <c s="308">
        <v>1833.3727728699996</v>
      </c>
      <c s="308">
        <v>1960.9465176900003</v>
      </c>
      <c s="308">
        <v>1981.9667156900005</v>
      </c>
      <c s="308">
        <v>1868.0161732599991</v>
      </c>
      <c s="308">
        <v>1883.6892373900009</v>
      </c>
      <c s="308">
        <v>2087.1801315399989</v>
      </c>
      <c s="308">
        <v>2354.3479976399985</v>
      </c>
      <c s="308">
        <v>2466.6239097800008</v>
      </c>
      <c s="308">
        <v>2473.0067223000005</v>
      </c>
      <c s="308">
        <v>2800.6852330900001</v>
      </c>
      <c s="308">
        <v>2972.1257525200017</v>
      </c>
      <c s="308">
        <v>3069.0965255200008</v>
      </c>
      <c s="308">
        <v>3122.3454806966683</v>
      </c>
      <c s="308">
        <v>2965.1416454666669</v>
      </c>
      <c s="308">
        <v>2730.2444939066663</v>
      </c>
      <c s="308">
        <v>2672.9810542233336</v>
      </c>
      <c s="308">
        <v>2657.8672721033345</v>
      </c>
      <c s="308">
        <v>3036.9247847333336</v>
      </c>
      <c s="308">
        <v>3200.8032343500008</v>
      </c>
      <c s="308">
        <v>3765.8732086099999</v>
      </c>
      <c s="308">
        <v>3734.0011615400008</v>
      </c>
      <c s="308">
        <v>3706.4289778066686</v>
      </c>
      <c s="308">
        <v>3531.3558652166685</v>
      </c>
      <c s="308">
        <v>3367.9742579366666</v>
      </c>
      <c s="308">
        <v>3339.3320915133327</v>
      </c>
      <c s="308">
        <v>3138.6112070633335</v>
      </c>
      <c s="308">
        <v>3080.584879453334</v>
      </c>
      <c s="308">
        <v>3048.9557918700002</v>
      </c>
      <c s="308">
        <v>2983.7462137300017</v>
      </c>
      <c s="308">
        <v>2983.7491370100006</v>
      </c>
      <c s="308">
        <v>3282.5522965200007</v>
      </c>
      <c s="308">
        <v>3393.3871504500021</v>
      </c>
      <c s="308">
        <v>3729.794054220004</v>
      </c>
      <c s="308">
        <v>3982.3080779300008</v>
      </c>
      <c s="308">
        <v>4656.8258678400016</v>
      </c>
      <c s="308">
        <v>3758.3941608700015</v>
      </c>
      <c s="308">
        <v>3545.27943959</v>
      </c>
      <c s="308">
        <v>3719.3905701700014</v>
      </c>
      <c s="308">
        <v>3712.0061642600012</v>
      </c>
      <c s="308">
        <v>4010.642066086667</v>
      </c>
      <c s="308">
        <v>3278.9041205340009</v>
      </c>
      <c s="308">
        <v>3457.9433461780018</v>
      </c>
      <c s="308">
        <v>3443.5241754020017</v>
      </c>
      <c s="308">
        <v>3467.0032968580008</v>
      </c>
      <c s="308">
        <v>4003.7484523459998</v>
      </c>
      <c s="308">
        <v>6456.5068982110024</v>
      </c>
      <c s="308">
        <v>7436.830249167002</v>
      </c>
      <c s="308">
        <v>7587.1213208940007</v>
      </c>
      <c s="308">
        <v>5987.3996661420006</v>
      </c>
      <c s="308">
        <v>5980.0996661353347</v>
      </c>
      <c s="308">
        <v>5965.5525194853353</v>
      </c>
      <c s="308">
        <v>5912.964995215335</v>
      </c>
      <c s="308">
        <v>5883.469410329335</v>
      </c>
      <c s="308">
        <v>5879.732100299334</v>
      </c>
      <c s="308">
        <v>5878.846188309336</v>
      </c>
      <c s="308">
        <v>5871.9295324193354</v>
      </c>
      <c s="308">
        <v>5868.5954938793348</v>
      </c>
      <c s="308">
        <v>5859.4869350293338</v>
      </c>
      <c s="308">
        <v>5572.4090752880029</v>
      </c>
      <c s="308">
        <v>5563.4271625353349</v>
      </c>
      <c s="308">
        <v>5480.0929809350018</v>
      </c>
      <c s="308">
        <v>5466.997057077002</v>
      </c>
      <c s="308">
        <v>5439.3380231870015</v>
      </c>
      <c s="308">
        <v>5416.878938187001</v>
      </c>
      <c s="308">
        <v>5405.4335463170009</v>
      </c>
      <c s="308">
        <v>5415.5337160470008</v>
      </c>
      <c s="308">
        <v>5407.442079927001</v>
      </c>
      <c s="308">
        <v>5390.6745079870025</v>
      </c>
      <c s="308">
        <v>5393.5220183070023</v>
      </c>
      <c s="308">
        <v>5395.1382421370026</v>
      </c>
      <c s="308">
        <v>5392.8133659036912</v>
      </c>
      <c s="308">
        <v>5389.4175891536916</v>
      </c>
      <c s="308">
        <v>5346.3545288436926</v>
      </c>
      <c s="308">
        <v>5313.6659382036923</v>
      </c>
      <c s="308">
        <v>5324.4372843836918</v>
      </c>
      <c s="308">
        <v>5356.7136162536899</v>
      </c>
      <c s="308">
        <v>5191.8903900036903</v>
      </c>
      <c s="308">
        <v>5071.2202140036907</v>
      </c>
      <c s="308">
        <v>4996.4416351436903</v>
      </c>
      <c s="308">
        <v>4906.5631178536905</v>
      </c>
      <c s="308">
        <v>4923.57491629369</v>
      </c>
      <c s="308">
        <v>4998.6721572036895</v>
      </c>
      <c s="308">
        <v>4920.6941866636935</v>
      </c>
      <c s="308">
        <v>4934.6509267936908</v>
      </c>
      <c s="308">
        <v>4915.7089454836932</v>
      </c>
      <c s="308">
        <v>4876.3681024436919</v>
      </c>
      <c s="308">
        <v>4890.9906587012792</v>
      </c>
      <c s="308">
        <v>4899.0038355412798</v>
      </c>
      <c s="308">
        <v>4882.3731716912771</v>
      </c>
      <c s="308">
        <v>4887.4631617400009</v>
      </c>
      <c s="308">
        <v>4870.3126170699998</v>
      </c>
      <c s="308">
        <v>4871.2672813599984</v>
      </c>
      <c s="308">
        <v>4516.0585267799979</v>
      </c>
      <c s="308">
        <v>4513.0313105299974</v>
      </c>
      <c s="308">
        <v>4461.7879717799988</v>
      </c>
      <c s="308">
        <v>4676.9808996999982</v>
      </c>
      <c s="308">
        <v>4851.2795799200012</v>
      </c>
      <c s="308">
        <v>4998.55942942</v>
      </c>
      <c s="308">
        <v>5234.8469156400006</v>
      </c>
      <c s="308">
        <v>5263.20759473</v>
      </c>
      <c s="308">
        <v>5265.7051880199997</v>
      </c>
      <c s="308">
        <v>4981.9954212500015</v>
      </c>
      <c s="308">
        <v>4975.4010341800004</v>
      </c>
      <c s="307">
        <v>4975.4010341800004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2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3" spans="1:152" s="256" customFormat="1" ht="15">
      <c r="A153" s="312" t="s">
        <v>176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72.786103890000007</v>
      </c>
      <c s="308">
        <v>72.786103890000007</v>
      </c>
      <c s="308">
        <v>72.786103890000007</v>
      </c>
      <c s="308">
        <v>72.786103890000007</v>
      </c>
      <c s="308">
        <v>72.786103890000007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71.834859190000003</v>
      </c>
      <c s="308">
        <v>76.955188579999998</v>
      </c>
      <c s="308">
        <v>76.955188579999998</v>
      </c>
      <c s="308">
        <v>76.955188579999998</v>
      </c>
      <c s="308">
        <v>76.955188579999998</v>
      </c>
      <c s="308">
        <v>76.955188579999998</v>
      </c>
      <c s="308">
        <v>76.47956628</v>
      </c>
      <c s="308">
        <v>76.47956628</v>
      </c>
      <c s="308">
        <v>76.47956628</v>
      </c>
      <c s="308">
        <v>76.47956628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578.59768895000002</v>
      </c>
      <c s="308">
        <v>578.59768895000002</v>
      </c>
      <c s="308">
        <v>578.80636950999997</v>
      </c>
      <c s="308">
        <v>410.10831589999998</v>
      </c>
      <c s="308">
        <v>279.34496468999998</v>
      </c>
      <c s="308">
        <v>279.34496468999998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377.85185562000004</v>
      </c>
      <c s="308">
        <v>508.33670955000002</v>
      </c>
      <c s="308">
        <v>859.88161449000006</v>
      </c>
      <c s="308">
        <v>1115.0255033799999</v>
      </c>
      <c s="308">
        <v>1473.64206259</v>
      </c>
      <c s="308">
        <v>575.31035562</v>
      </c>
      <c s="308">
        <v>675.35202229000015</v>
      </c>
      <c s="308">
        <v>959.04495540999994</v>
      </c>
      <c s="308">
        <v>959.6030495</v>
      </c>
      <c s="308">
        <v>1226.3484732700001</v>
      </c>
      <c s="308">
        <v>519.289083054</v>
      </c>
      <c s="308">
        <v>858.02922306400001</v>
      </c>
      <c s="308">
        <v>858.65283562000002</v>
      </c>
      <c s="308">
        <v>859.05619807000005</v>
      </c>
      <c s="308">
        <v>1409.191971797</v>
      </c>
      <c s="308">
        <v>3872.4517264169999</v>
      </c>
      <c s="308">
        <v>5032.8734701829999</v>
      </c>
      <c s="308">
        <v>5227.3490412199999</v>
      </c>
      <c s="308">
        <v>3634.5078031240005</v>
      </c>
      <c s="308">
        <v>3634.5078031240005</v>
      </c>
      <c s="308">
        <v>3634.5078031240005</v>
      </c>
      <c s="308">
        <v>3634.5078031240005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3619.7419468740004</v>
      </c>
      <c s="308">
        <v>3619.7419468740004</v>
      </c>
      <c s="308">
        <v>3619.7419468740004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3619.7419468736925</v>
      </c>
      <c s="308">
        <v>3619.7419468736925</v>
      </c>
      <c s="308">
        <v>3619.7419468736925</v>
      </c>
      <c s="308">
        <v>3619.7419468736925</v>
      </c>
      <c s="308">
        <v>3619.7419468736925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</v>
      </c>
      <c s="308">
        <v>3619.74194687</v>
      </c>
      <c s="308">
        <v>3619.7419468699995</v>
      </c>
      <c s="308">
        <v>3283.1223250899998</v>
      </c>
      <c s="308">
        <v>3283.1223250899998</v>
      </c>
      <c s="308">
        <v>3242.8881813399998</v>
      </c>
      <c s="308">
        <v>3242.8881813399998</v>
      </c>
      <c s="308">
        <v>3242.8881813399998</v>
      </c>
      <c s="308">
        <v>3242.8881811899996</v>
      </c>
      <c s="308">
        <v>3242.8881813399998</v>
      </c>
      <c s="308">
        <v>3242.8881813399998</v>
      </c>
      <c s="308">
        <v>3242.8881813399998</v>
      </c>
      <c s="308">
        <v>3242.8881813399998</v>
      </c>
      <c s="308">
        <v>3242.8881813399998</v>
      </c>
      <c s="307">
        <v>3242.8881813399998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3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4" spans="1:152" s="256" customFormat="1" ht="15">
      <c r="A154" s="312" t="s">
        <v>451</v>
      </c>
      <c s="308">
        <v>189.45656052000001</v>
      </c>
      <c s="308">
        <v>189.45656052000001</v>
      </c>
      <c s="308">
        <v>189.45656052000001</v>
      </c>
      <c s="308">
        <v>369.45656051999998</v>
      </c>
      <c s="308">
        <v>369.45656051999998</v>
      </c>
      <c s="308">
        <v>306.85923385000001</v>
      </c>
      <c s="308">
        <v>322.49630458999997</v>
      </c>
      <c s="308">
        <v>335.26630458999995</v>
      </c>
      <c s="308">
        <v>408.36786443</v>
      </c>
      <c s="308">
        <v>404.36786443</v>
      </c>
      <c s="308">
        <v>548.14971343000002</v>
      </c>
      <c s="308">
        <v>668.14971343000002</v>
      </c>
      <c s="308">
        <v>989.64971343000002</v>
      </c>
      <c s="308">
        <v>958.73835664000001</v>
      </c>
      <c s="308">
        <v>958.73835664000001</v>
      </c>
      <c s="308">
        <v>983.75195270000006</v>
      </c>
      <c s="308">
        <v>1050.0423921700001</v>
      </c>
      <c s="308">
        <v>1038.20942046</v>
      </c>
      <c s="308">
        <v>1158.20942046</v>
      </c>
      <c s="308">
        <v>1130.9053741300002</v>
      </c>
      <c s="308">
        <v>1098.6260908899999</v>
      </c>
      <c s="308">
        <v>1081.7873921500002</v>
      </c>
      <c s="308">
        <v>1332.2042328800001</v>
      </c>
      <c s="308">
        <v>1333.00423288</v>
      </c>
      <c s="308">
        <v>1353.00423288</v>
      </c>
      <c s="308">
        <v>1353.00423288</v>
      </c>
      <c s="308">
        <v>1666.00423288</v>
      </c>
      <c s="308">
        <v>1826.8042328800002</v>
      </c>
      <c s="308">
        <v>1948.81088804</v>
      </c>
      <c s="308">
        <v>1940.0244571966666</v>
      </c>
      <c s="308">
        <v>1876.0578525766668</v>
      </c>
      <c s="308">
        <v>1635.0792342466666</v>
      </c>
      <c s="308">
        <v>1605.9675577933333</v>
      </c>
      <c s="308">
        <v>1605.9675577933333</v>
      </c>
      <c s="308">
        <v>1985.9675577933333</v>
      </c>
      <c s="308">
        <v>2010.0175019000001</v>
      </c>
      <c s="308">
        <v>2090.0175019000003</v>
      </c>
      <c s="308">
        <v>2074.5650505600001</v>
      </c>
      <c s="308">
        <v>2041.7445936166669</v>
      </c>
      <c s="308">
        <v>2058.2104747266671</v>
      </c>
      <c s="308">
        <v>2020.9783809866667</v>
      </c>
      <c s="308">
        <v>1985.6450476533332</v>
      </c>
      <c s="308">
        <v>1985.6450476533332</v>
      </c>
      <c s="308">
        <v>1945.4016009833333</v>
      </c>
      <c s="308">
        <v>1922.8182676500001</v>
      </c>
      <c s="308">
        <v>1863.43499021</v>
      </c>
      <c s="308">
        <v>1863.43499021</v>
      </c>
      <c s="308">
        <v>1856.2516568800002</v>
      </c>
      <c s="308">
        <v>1837.4516568800002</v>
      </c>
      <c s="308">
        <v>1825.2016568800002</v>
      </c>
      <c s="308">
        <v>1824.7183235499999</v>
      </c>
      <c s="308">
        <v>1823.2183235499999</v>
      </c>
      <c s="308">
        <v>1823.2183235499999</v>
      </c>
      <c s="308">
        <v>1832.1420735499999</v>
      </c>
      <c s="308">
        <v>1716.2349902200001</v>
      </c>
      <c s="308">
        <v>1713.1724902200001</v>
      </c>
      <c s="308">
        <v>1703.0391568766665</v>
      </c>
      <c s="308">
        <v>1631.09708602</v>
      </c>
      <c s="308">
        <v>1493.334906884</v>
      </c>
      <c s="308">
        <v>1482.7801985399999</v>
      </c>
      <c s="308">
        <v>1476.58629021</v>
      </c>
      <c s="308">
        <v>1473.6237902130001</v>
      </c>
      <c s="308">
        <v>1463.2904568800002</v>
      </c>
      <c s="308">
        <v>1423.2904568800002</v>
      </c>
      <c s="308">
        <v>1381.9599902100001</v>
      </c>
      <c s="308">
        <v>1378.059990214</v>
      </c>
      <c s="308">
        <v>1371.809990214</v>
      </c>
      <c s="308">
        <v>1368.747490214</v>
      </c>
      <c s="308">
        <v>1368.747490214</v>
      </c>
      <c s="308">
        <v>1368.747490214</v>
      </c>
      <c s="308">
        <v>1368.747490214</v>
      </c>
      <c s="308">
        <v>1368.747490214</v>
      </c>
      <c s="308">
        <v>1362.497490214</v>
      </c>
      <c s="308">
        <v>1359.434990214</v>
      </c>
      <c s="308">
        <v>1359.434990214</v>
      </c>
      <c s="308">
        <v>1079.434990214</v>
      </c>
      <c s="308">
        <v>1079.434990214</v>
      </c>
      <c s="308">
        <v>1075.184990214</v>
      </c>
      <c s="308">
        <v>1075.18499021</v>
      </c>
      <c s="308">
        <v>1075.18499021</v>
      </c>
      <c s="308">
        <v>1075.18499021</v>
      </c>
      <c s="308">
        <v>1075.18499021</v>
      </c>
      <c s="308">
        <v>1075.18499021</v>
      </c>
      <c s="308">
        <v>1075.18499021</v>
      </c>
      <c s="308">
        <v>1060.68499021</v>
      </c>
      <c s="308">
        <v>1060.68499021</v>
      </c>
      <c s="308">
        <v>1060.68499021</v>
      </c>
      <c s="308">
        <v>1060.68499021</v>
      </c>
      <c s="308">
        <v>1060.68499021</v>
      </c>
      <c s="308">
        <v>1056.43499021</v>
      </c>
      <c s="308">
        <v>1046.43499021</v>
      </c>
      <c s="308">
        <v>1046.43499021</v>
      </c>
      <c s="308">
        <v>1037.0013574099999</v>
      </c>
      <c s="308">
        <v>804.07589282999993</v>
      </c>
      <c s="308">
        <v>683.33309936999979</v>
      </c>
      <c s="308">
        <v>635.8246543599995</v>
      </c>
      <c s="308">
        <v>584.8275720499995</v>
      </c>
      <c s="308">
        <v>584.8275720499995</v>
      </c>
      <c s="308">
        <v>584.8275720499995</v>
      </c>
      <c s="308">
        <v>422.08805931999956</v>
      </c>
      <c s="308">
        <v>398.77578802999943</v>
      </c>
      <c s="308">
        <v>370.3250120799994</v>
      </c>
      <c s="308">
        <v>319.36472418999944</v>
      </c>
      <c s="308">
        <v>290.09428368999943</v>
      </c>
      <c s="308">
        <v>270.22774228999941</v>
      </c>
      <c s="308">
        <v>241.41162119999942</v>
      </c>
      <c s="308">
        <v>235.47116239999943</v>
      </c>
      <c s="308">
        <v>234.86883687999941</v>
      </c>
      <c s="308">
        <v>221.15869763999942</v>
      </c>
      <c s="308">
        <v>221.15869763999942</v>
      </c>
      <c s="308">
        <v>221.15869763999942</v>
      </c>
      <c s="308">
        <v>211.15869763999942</v>
      </c>
      <c s="308">
        <v>349.07784436999947</v>
      </c>
      <c s="308">
        <v>415.2553752099995</v>
      </c>
      <c s="308">
        <v>527.10862700999928</v>
      </c>
      <c s="308">
        <v>727.10862700999917</v>
      </c>
      <c s="308">
        <v>723.0072695999994</v>
      </c>
      <c s="308">
        <v>713.0072695999994</v>
      </c>
      <c s="308">
        <v>431.26310292999955</v>
      </c>
      <c s="308">
        <v>431.26310292999955</v>
      </c>
      <c s="307">
        <v>973.20450507999999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4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5" spans="1:152" s="256" customFormat="1" ht="15">
      <c r="A155" s="312" t="s">
        <v>448</v>
      </c>
      <c s="308">
        <v>370.08915854000003</v>
      </c>
      <c s="308">
        <v>373.81566320000007</v>
      </c>
      <c s="308">
        <v>374.66227856</v>
      </c>
      <c s="308">
        <v>385.92357584000001</v>
      </c>
      <c s="308">
        <v>393.31621317000003</v>
      </c>
      <c s="308">
        <v>342.33401354</v>
      </c>
      <c s="308">
        <v>356.73707936</v>
      </c>
      <c s="308">
        <v>387.14674307000007</v>
      </c>
      <c s="308">
        <v>523.74439686000005</v>
      </c>
      <c s="308">
        <v>568.66935841999998</v>
      </c>
      <c s="308">
        <v>603.72536658999991</v>
      </c>
      <c s="308">
        <v>613.64457646999995</v>
      </c>
      <c s="308">
        <v>634.76229728999999</v>
      </c>
      <c s="308">
        <v>663.75577037999983</v>
      </c>
      <c s="308">
        <v>691.98583772999984</v>
      </c>
      <c s="308">
        <v>703.48121169000001</v>
      </c>
      <c s="308">
        <v>711.82525150000004</v>
      </c>
      <c s="308">
        <v>722.85287087000006</v>
      </c>
      <c s="308">
        <v>730.90223803999993</v>
      </c>
      <c s="308">
        <v>774.10615298000005</v>
      </c>
      <c s="308">
        <v>692.43489378999993</v>
      </c>
      <c s="308">
        <v>724.94665666000003</v>
      </c>
      <c s="308">
        <v>678.02071007999996</v>
      </c>
      <c s="308">
        <v>944.38857618000009</v>
      </c>
      <c s="308">
        <v>1037.1401106200001</v>
      </c>
      <c s="308">
        <v>1043.5229231400001</v>
      </c>
      <c s="308">
        <v>1058.2014339300001</v>
      </c>
      <c s="308">
        <v>1068.8419533599999</v>
      </c>
      <c s="308">
        <v>1042.52128186</v>
      </c>
      <c s="308">
        <v>1104.5566678800001</v>
      </c>
      <c s="308">
        <v>1011.31943727</v>
      </c>
      <c s="308">
        <v>1017.40090404</v>
      </c>
      <c s="308">
        <v>989.24914080999997</v>
      </c>
      <c s="308">
        <v>974.13535869000009</v>
      </c>
      <c s="308">
        <v>973.19287132000011</v>
      </c>
      <c s="308">
        <v>1113.02137683</v>
      </c>
      <c s="308">
        <v>1097.25801776</v>
      </c>
      <c s="308">
        <v>1080.8384220299999</v>
      </c>
      <c s="308">
        <v>1085.87801468</v>
      </c>
      <c s="308">
        <v>1063.03707459</v>
      </c>
      <c s="308">
        <v>1067.65091226</v>
      </c>
      <c s="308">
        <v>1074.34207917</v>
      </c>
      <c s="308">
        <v>1075.20180379</v>
      </c>
      <c s="308">
        <v>1057.4189228499999</v>
      </c>
      <c s="308">
        <v>1048.3731686000001</v>
      </c>
      <c s="308">
        <v>1042.5468679000001</v>
      </c>
      <c s="308">
        <v>1042.5497911800003</v>
      </c>
      <c s="308">
        <v>1048.4487840200002</v>
      </c>
      <c s="308">
        <v>1047.5987840200003</v>
      </c>
      <c s="308">
        <v>1044.7107828500002</v>
      </c>
      <c s="308">
        <v>1042.5642510000002</v>
      </c>
      <c s="308">
        <v>1359.9654817000003</v>
      </c>
      <c s="308">
        <v>1359.8654817000004</v>
      </c>
      <c s="308">
        <v>1037.78534375</v>
      </c>
      <c s="308">
        <v>1044.1106245400001</v>
      </c>
      <c s="308">
        <v>1039.2306245400002</v>
      </c>
      <c s="308">
        <v>1081.2544359400001</v>
      </c>
      <c s="308">
        <v>1128.5179514599999</v>
      </c>
      <c s="308">
        <v>1106.5792162299999</v>
      </c>
      <c s="308">
        <v>1102.091141242</v>
      </c>
      <c s="308">
        <v>1131.3608085780002</v>
      </c>
      <c s="308">
        <v>1120.9326903360002</v>
      </c>
      <c s="308">
        <v>1120.7647149140003</v>
      </c>
      <c s="308">
        <v>980.66632210400007</v>
      </c>
      <c s="308">
        <v>977.81228946400006</v>
      </c>
      <c s="308">
        <v>974.831872804</v>
      </c>
      <c s="308">
        <v>973.78187279733345</v>
      </c>
      <c s="308">
        <v>962.2972261473335</v>
      </c>
      <c s="308">
        <v>909.70970187733349</v>
      </c>
      <c s="308">
        <v>894.97997323733352</v>
      </c>
      <c s="308">
        <v>891.24266320733352</v>
      </c>
      <c s="308">
        <v>890.35675121733357</v>
      </c>
      <c s="308">
        <v>889.69009532733355</v>
      </c>
      <c s="308">
        <v>889.41855678733361</v>
      </c>
      <c s="308">
        <v>880.30999793733361</v>
      </c>
      <c s="308">
        <v>873.23213820000001</v>
      </c>
      <c s="308">
        <v>864.25022544733361</v>
      </c>
      <c s="308">
        <v>785.16604384700008</v>
      </c>
      <c s="308">
        <v>772.07011999700001</v>
      </c>
      <c s="308">
        <v>744.41108610700007</v>
      </c>
      <c s="308">
        <v>721.952001107</v>
      </c>
      <c s="308">
        <v>710.50660923700002</v>
      </c>
      <c s="308">
        <v>720.60677896699997</v>
      </c>
      <c s="308">
        <v>712.51514284700011</v>
      </c>
      <c s="308">
        <v>710.24757090700007</v>
      </c>
      <c s="308">
        <v>713.09508122700004</v>
      </c>
      <c s="308">
        <v>714.711305057</v>
      </c>
      <c s="308">
        <v>712.38642881999988</v>
      </c>
      <c s="308">
        <v>708.9906520699999</v>
      </c>
      <c s="308">
        <v>670.17759176000004</v>
      </c>
      <c s="308">
        <v>647.48900112000001</v>
      </c>
      <c s="308">
        <v>658.26034729999992</v>
      </c>
      <c s="308">
        <v>739.91699711999991</v>
      </c>
      <c s="308">
        <v>768.07255030000022</v>
      </c>
      <c s="308">
        <v>768.14516775999982</v>
      </c>
      <c s="308">
        <v>740.87503390999996</v>
      </c>
      <c s="308">
        <v>701.99359893000008</v>
      </c>
      <c s="308">
        <v>719.00539736999986</v>
      </c>
      <c s="308">
        <v>794.10263827999995</v>
      </c>
      <c s="308">
        <v>878.86418047000006</v>
      </c>
      <c s="308">
        <v>916.13319189000003</v>
      </c>
      <c s="308">
        <v>925.64198653000005</v>
      </c>
      <c s="308">
        <v>937.26143138000009</v>
      </c>
      <c s="308">
        <v>981.15442813758739</v>
      </c>
      <c s="308">
        <v>1009.0341463775873</v>
      </c>
      <c s="308">
        <v>1021.2196036175875</v>
      </c>
      <c s="308">
        <v>1032.2500524700001</v>
      </c>
      <c s="308">
        <v>1015.7018333199999</v>
      </c>
      <c s="308">
        <v>1030.3666368500001</v>
      </c>
      <c s="308">
        <v>1011.7775040500002</v>
      </c>
      <c s="308">
        <v>1008.7502878000001</v>
      </c>
      <c s="308">
        <v>1007.7410928000002</v>
      </c>
      <c s="308">
        <v>1085.0148739899998</v>
      </c>
      <c s="308">
        <v>1193.1360233699997</v>
      </c>
      <c s="308">
        <v>1228.5626212199993</v>
      </c>
      <c s="308">
        <v>1264.8501072899994</v>
      </c>
      <c s="308">
        <v>1297.3121437899995</v>
      </c>
      <c s="308">
        <v>1309.8097370799994</v>
      </c>
      <c s="308">
        <v>1307.8441369799998</v>
      </c>
      <c s="308">
        <v>1301.2497499099995</v>
      </c>
      <c s="307">
        <v>1369.2534176800002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5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6" spans="1:152" s="256" customFormat="1" ht="15">
      <c r="A156" s="272" t="s">
        <v>450</v>
      </c>
      <c s="308">
        <v>359.4195504700001</v>
      </c>
      <c s="308">
        <v>405.82961400000011</v>
      </c>
      <c s="308">
        <v>418.05229928000011</v>
      </c>
      <c s="308">
        <v>373.91075236000012</v>
      </c>
      <c s="308">
        <v>319.88523071000009</v>
      </c>
      <c s="308">
        <v>411.28977972686044</v>
      </c>
      <c s="308">
        <v>380.69289086922169</v>
      </c>
      <c s="308">
        <v>344.76528991536549</v>
      </c>
      <c s="308">
        <v>241.37677680848225</v>
      </c>
      <c s="308">
        <v>259.13210850659181</v>
      </c>
      <c s="308">
        <v>256.64708743659185</v>
      </c>
      <c s="308">
        <v>297.93451922300738</v>
      </c>
      <c s="308">
        <v>286.15686206064606</v>
      </c>
      <c s="308">
        <v>323.59579257064604</v>
      </c>
      <c s="308">
        <v>460.68871881157077</v>
      </c>
      <c s="308">
        <v>398.92757758157074</v>
      </c>
      <c s="308">
        <v>325.79406494157075</v>
      </c>
      <c s="308">
        <v>327.24286242999989</v>
      </c>
      <c s="308">
        <v>337.14383113000008</v>
      </c>
      <c s="308">
        <v>378.85619755999994</v>
      </c>
      <c s="308">
        <v>429.77496049000013</v>
      </c>
      <c s="308">
        <v>446.52695675000007</v>
      </c>
      <c s="308">
        <v>473.71157143000011</v>
      </c>
      <c s="308">
        <v>474.74869247999993</v>
      </c>
      <c s="308">
        <v>751.72691137000015</v>
      </c>
      <c s="308">
        <v>793.59295299000007</v>
      </c>
      <c s="308">
        <v>852.32549194000012</v>
      </c>
      <c s="308">
        <v>831.47392902000024</v>
      </c>
      <c s="308">
        <v>820.74322974000017</v>
      </c>
      <c s="308">
        <v>865.94685771000013</v>
      </c>
      <c s="308">
        <v>843.75051480000025</v>
      </c>
      <c s="308">
        <v>853.69185197000024</v>
      </c>
      <c s="308">
        <v>830.1926333800003</v>
      </c>
      <c s="308">
        <v>909.11353589000032</v>
      </c>
      <c s="308">
        <v>867.66841025000019</v>
      </c>
      <c s="308">
        <v>903.9452846400003</v>
      </c>
      <c s="308">
        <v>952.80688607000025</v>
      </c>
      <c s="308">
        <v>1060.4579863500001</v>
      </c>
      <c s="308">
        <v>1064.8211184100001</v>
      </c>
      <c s="308">
        <v>1328.4646477600004</v>
      </c>
      <c s="308">
        <v>1383.0641909300002</v>
      </c>
      <c s="308">
        <v>1307.3893496800004</v>
      </c>
      <c s="308">
        <v>1205.3637348700004</v>
      </c>
      <c s="308">
        <v>1132.9282710000002</v>
      </c>
      <c s="308">
        <v>1150.4937486900003</v>
      </c>
      <c s="308">
        <v>1214.93043945</v>
      </c>
      <c s="308">
        <v>1631.3025536200003</v>
      </c>
      <c s="308">
        <v>1580.8819707600003</v>
      </c>
      <c s="308">
        <v>1656.6057281500002</v>
      </c>
      <c s="308">
        <v>1944.8566036900002</v>
      </c>
      <c s="308">
        <v>1881.6056731200001</v>
      </c>
      <c s="308">
        <v>1949.86471443</v>
      </c>
      <c s="308">
        <v>2875.65172454</v>
      </c>
      <c s="308">
        <v>2918.60106111</v>
      </c>
      <c s="308">
        <v>2941.6732193900007</v>
      </c>
      <c s="308">
        <v>2890.3842497670003</v>
      </c>
      <c s="308">
        <v>3404.1189436570003</v>
      </c>
      <c s="308">
        <v>4744.8846519470007</v>
      </c>
      <c s="308">
        <v>4728.7410783270007</v>
      </c>
      <c s="308">
        <v>4774.0323928270009</v>
      </c>
      <c s="308">
        <v>4822.424061877</v>
      </c>
      <c s="308">
        <v>4915.9128213370004</v>
      </c>
      <c s="308">
        <v>2928.1147806170002</v>
      </c>
      <c s="308">
        <v>2359.4307979670002</v>
      </c>
      <c s="308">
        <v>2238.2356512370006</v>
      </c>
      <c s="308">
        <v>1893.2101681870004</v>
      </c>
      <c s="308">
        <v>1864.3502923300005</v>
      </c>
      <c s="308">
        <v>1775.5887648300006</v>
      </c>
      <c s="308">
        <v>1795.0902836200007</v>
      </c>
      <c s="308">
        <v>1847.1031741400006</v>
      </c>
      <c s="308">
        <v>2311.6938670600007</v>
      </c>
      <c s="308">
        <v>2312.3723309500006</v>
      </c>
      <c s="308">
        <v>2113.3297066300011</v>
      </c>
      <c s="308">
        <v>1958.5128202700007</v>
      </c>
      <c s="308">
        <v>1670.4957772400007</v>
      </c>
      <c s="308">
        <v>1828.3777353700007</v>
      </c>
      <c s="308">
        <v>1796.6808729600007</v>
      </c>
      <c s="308">
        <v>1900.6434562900008</v>
      </c>
      <c s="308">
        <v>2192.5097080800006</v>
      </c>
      <c s="308">
        <v>2046.795854120001</v>
      </c>
      <c s="308">
        <v>1949.4098794800009</v>
      </c>
      <c s="308">
        <v>1838.7999021700009</v>
      </c>
      <c s="308">
        <v>1602.7873866600009</v>
      </c>
      <c s="308">
        <v>1599.8787548600008</v>
      </c>
      <c s="308">
        <v>1623.9789520500008</v>
      </c>
      <c s="308">
        <v>1663.9402293400008</v>
      </c>
      <c s="308">
        <v>1653.8032262900008</v>
      </c>
      <c s="308">
        <v>2636.9660359200006</v>
      </c>
      <c s="308">
        <v>1754.5775754700007</v>
      </c>
      <c s="308">
        <v>1678.9981514700007</v>
      </c>
      <c s="308">
        <v>1630.5559116800007</v>
      </c>
      <c s="308">
        <v>1609.4516086800008</v>
      </c>
      <c s="308">
        <v>1591.2968416800009</v>
      </c>
      <c s="308">
        <v>2096.1122868600005</v>
      </c>
      <c s="308">
        <v>1726.6679080200008</v>
      </c>
      <c s="308">
        <v>1734.1317455700009</v>
      </c>
      <c s="308">
        <v>1973.850331690001</v>
      </c>
      <c s="308">
        <v>1691.948861690001</v>
      </c>
      <c s="308">
        <v>2039.341013960001</v>
      </c>
      <c s="308">
        <v>2059.862501210001</v>
      </c>
      <c s="308">
        <v>2079.8369605900007</v>
      </c>
      <c s="308">
        <v>2017.1678810400008</v>
      </c>
      <c s="308">
        <v>2147.5135981700005</v>
      </c>
      <c s="308">
        <v>2083.1210946500005</v>
      </c>
      <c s="308">
        <v>2086.7920212400008</v>
      </c>
      <c s="308">
        <v>2274.5806238000009</v>
      </c>
      <c s="308">
        <v>2079.8906056600008</v>
      </c>
      <c s="308">
        <v>2218.2295774500012</v>
      </c>
      <c s="308">
        <v>2320.1092539800011</v>
      </c>
      <c s="308">
        <v>2386.1046305900009</v>
      </c>
      <c s="308">
        <v>2380.3351675300009</v>
      </c>
      <c s="308">
        <v>2486.3648271700008</v>
      </c>
      <c s="308">
        <v>2398.4170423800006</v>
      </c>
      <c s="308">
        <v>2237.0683369300004</v>
      </c>
      <c s="308">
        <v>2496.6833840200006</v>
      </c>
      <c s="308">
        <v>2474.1133613200009</v>
      </c>
      <c s="308">
        <v>2463.108893990001</v>
      </c>
      <c s="308">
        <v>2463.7493480100006</v>
      </c>
      <c s="308">
        <v>2184.8597215800005</v>
      </c>
      <c s="308">
        <v>2341.8921961400006</v>
      </c>
      <c s="307">
        <v>2417.7774378000004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6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7" spans="1:152" s="256" customFormat="1" ht="15">
      <c r="A157" s="312" t="s">
        <v>176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>
        <v>325</v>
      </c>
      <c s="308">
        <v>300.49166667000003</v>
      </c>
      <c s="308">
        <v>300.49166667000003</v>
      </c>
      <c s="308">
        <v>201.68141058000009</v>
      </c>
      <c s="308">
        <v>101.84805511000009</v>
      </c>
      <c s="308">
        <v>101.84805511000009</v>
      </c>
      <c s="308">
        <v>102.01780187000008</v>
      </c>
      <c s="308">
        <v>402.2094685400001</v>
      </c>
      <c s="308">
        <v>402.37705582000007</v>
      </c>
      <c s="308">
        <v>484.19300109000005</v>
      </c>
      <c s="308">
        <v>702.78293547000033</v>
      </c>
      <c s="308">
        <v>637.67199721000043</v>
      </c>
      <c s="308">
        <v>689.91407586000048</v>
      </c>
      <c s="308">
        <v>1620.4351113400007</v>
      </c>
      <c s="308">
        <v>1649.2607130300009</v>
      </c>
      <c s="308">
        <v>1655.2271271900008</v>
      </c>
      <c s="308">
        <v>1662.1327317870011</v>
      </c>
      <c s="308">
        <v>2150.1954367470012</v>
      </c>
      <c s="308">
        <v>3380.3089374570009</v>
      </c>
      <c s="308">
        <v>3339.1284078570006</v>
      </c>
      <c s="308">
        <v>3392.1212980570008</v>
      </c>
      <c s="308">
        <v>3431.473273347</v>
      </c>
      <c s="308">
        <v>3448.4677441370004</v>
      </c>
      <c s="308">
        <v>1394.941835937</v>
      </c>
      <c s="308">
        <v>822.51595986699999</v>
      </c>
      <c s="308">
        <v>663.98152186700008</v>
      </c>
      <c s="308">
        <v>147.36433971700009</v>
      </c>
      <c s="308">
        <v>103.14463885000009</v>
      </c>
      <c s="308">
        <v>48.899887460000109</v>
      </c>
      <c s="308">
        <v>48.899887460000109</v>
      </c>
      <c s="308">
        <v>67.986485050000113</v>
      </c>
      <c s="308">
        <v>168.91561572000012</v>
      </c>
      <c s="308">
        <v>168.91561572000012</v>
      </c>
      <c s="308">
        <v>98.855651540000139</v>
      </c>
      <c s="308">
        <v>88.62857758000014</v>
      </c>
      <c s="308">
        <v>52.071268650000128</v>
      </c>
      <c s="308">
        <v>63.463889840000128</v>
      </c>
      <c s="308">
        <v>60.376702430000101</v>
      </c>
      <c s="308">
        <v>60.376702430000101</v>
      </c>
      <c s="308">
        <v>60.376702430000101</v>
      </c>
      <c s="308">
        <v>60.376702430000101</v>
      </c>
      <c s="308">
        <v>60.362419420000094</v>
      </c>
      <c s="308">
        <v>60.019295900000095</v>
      </c>
      <c s="308">
        <v>11.973969010000104</v>
      </c>
      <c s="308">
        <v>0.99320265000010544</v>
      </c>
      <c s="308">
        <v>0.99320265000010544</v>
      </c>
      <c s="308">
        <v>0.99320265000010544</v>
      </c>
      <c s="308">
        <v>0.99320265000010544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7">
        <v>-8.6612999439239507E-13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7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8" spans="1:152" s="256" customFormat="1" ht="15">
      <c r="A158" s="312" t="s">
        <v>449</v>
      </c>
      <c s="308">
        <v>188.55855047000006</v>
      </c>
      <c s="308">
        <v>203.70861400000007</v>
      </c>
      <c s="308">
        <v>224.14129928000006</v>
      </c>
      <c s="308">
        <v>209.59975236000008</v>
      </c>
      <c s="308">
        <v>159.17423071000007</v>
      </c>
      <c s="308">
        <v>281.66877967528978</v>
      </c>
      <c s="308">
        <v>268.36289081765102</v>
      </c>
      <c s="308">
        <v>263.01928986379482</v>
      </c>
      <c s="308">
        <v>163.35077675691161</v>
      </c>
      <c s="308">
        <v>180.00610845502112</v>
      </c>
      <c s="308">
        <v>179.9310873850211</v>
      </c>
      <c s="308">
        <v>189.91851917143669</v>
      </c>
      <c s="308">
        <v>192.87086200907547</v>
      </c>
      <c s="308">
        <v>226.29479251907546</v>
      </c>
      <c s="308">
        <v>327.36271876000006</v>
      </c>
      <c s="308">
        <v>262.55957753000007</v>
      </c>
      <c s="308">
        <v>188.42606489000008</v>
      </c>
      <c s="308">
        <v>177.62986243000006</v>
      </c>
      <c s="308">
        <v>180.45083113000004</v>
      </c>
      <c s="308">
        <v>193.61919756000003</v>
      </c>
      <c s="308">
        <v>227.11296049000003</v>
      </c>
      <c s="308">
        <v>244.87195675000004</v>
      </c>
      <c s="308">
        <v>247.26657143000003</v>
      </c>
      <c s="308">
        <v>246.70546848000004</v>
      </c>
      <c s="308">
        <v>479.57368737000002</v>
      </c>
      <c s="308">
        <v>508.89972898999997</v>
      </c>
      <c s="308">
        <v>417.93226793999997</v>
      </c>
      <c s="308">
        <v>401.18070502</v>
      </c>
      <c s="308">
        <v>401.56644657000004</v>
      </c>
      <c s="308">
        <v>431.59329853999998</v>
      </c>
      <c s="308">
        <v>406.84595562999999</v>
      </c>
      <c s="308">
        <v>399.55129279999994</v>
      </c>
      <c s="308">
        <v>317.96707420999996</v>
      </c>
      <c s="308">
        <v>258.22797671999996</v>
      </c>
      <c s="308">
        <v>263.97941024999994</v>
      </c>
      <c s="308">
        <v>301.33628463999992</v>
      </c>
      <c s="308">
        <v>301.5088860699999</v>
      </c>
      <c s="308">
        <v>376.09998634999988</v>
      </c>
      <c s="308">
        <v>387.86311840999986</v>
      </c>
      <c s="308">
        <f t="shared" si="129" ref="AO158:BT158">AO156-AO157-AO159</f>
        <v>408.72764776000042</v>
      </c>
      <c s="308">
        <f t="shared" si="129"/>
        <v>457.41352426000014</v>
      </c>
      <c s="308">
        <f t="shared" si="129"/>
        <v>453.42868301000033</v>
      </c>
      <c s="308">
        <f t="shared" si="129"/>
        <v>482.22932429000025</v>
      </c>
      <c s="308">
        <f t="shared" si="129"/>
        <v>538.59321589000012</v>
      </c>
      <c s="308">
        <f t="shared" si="129"/>
        <v>557.55369358000019</v>
      </c>
      <c s="308">
        <f t="shared" si="129"/>
        <v>636.12663757999985</v>
      </c>
      <c s="308">
        <f t="shared" si="129"/>
        <v>694.67858507999995</v>
      </c>
      <c s="308">
        <f t="shared" si="129"/>
        <v>693.79041494000001</v>
      </c>
      <c s="308">
        <f t="shared" si="129"/>
        <v>673.29822706000004</v>
      </c>
      <c s="308">
        <f t="shared" si="129"/>
        <v>746.2191682199998</v>
      </c>
      <c s="308">
        <f t="shared" si="129"/>
        <v>746.56917590999956</v>
      </c>
      <c s="308">
        <f t="shared" si="129"/>
        <v>756.1361385699995</v>
      </c>
      <c s="308">
        <f t="shared" si="129"/>
        <v>733.80611319999912</v>
      </c>
      <c s="308">
        <f t="shared" si="129"/>
        <v>743.21584807999898</v>
      </c>
      <c s="308">
        <f t="shared" si="129"/>
        <v>714.32359219999967</v>
      </c>
      <c s="308">
        <f t="shared" si="129"/>
        <v>635.33049300999892</v>
      </c>
      <c s="308">
        <f t="shared" si="129"/>
        <v>609.98825610999893</v>
      </c>
      <c s="308">
        <f t="shared" si="129"/>
        <v>678.64346368999975</v>
      </c>
      <c s="308">
        <f t="shared" si="129"/>
        <v>663.9104196699999</v>
      </c>
      <c s="308">
        <f t="shared" si="129"/>
        <v>668.6527689699999</v>
      </c>
      <c s="308">
        <f t="shared" si="129"/>
        <v>656.04246272999967</v>
      </c>
      <c s="308">
        <f t="shared" si="129"/>
        <v>653.9697265599998</v>
      </c>
      <c s="308">
        <f t="shared" si="129"/>
        <v>705.30029560000003</v>
      </c>
      <c s="308">
        <f t="shared" si="129"/>
        <v>705.17801400000008</v>
      </c>
      <c s="308">
        <f t="shared" si="129"/>
        <v>746.67230527000038</v>
      </c>
      <c s="308">
        <f t="shared" si="129"/>
        <v>935.30373277000001</v>
      </c>
      <c s="308">
        <f t="shared" si="129"/>
        <v>935.48655778000011</v>
      </c>
      <c s="308">
        <f t="shared" si="129"/>
        <v>902.94778167000015</v>
      </c>
      <c s="308">
        <f t="shared" si="129"/>
        <v>902.79829629000028</v>
      </c>
      <c s="308">
        <f t="shared" si="129"/>
        <v>910.28459822000036</v>
      </c>
      <c s="308">
        <f t="shared" si="129"/>
        <v>1271.1918694700003</v>
      </c>
      <c s="308">
        <f t="shared" si="130" ref="BU158:CT158">BU156-BU157-BU159</f>
        <v>1235.8653333600002</v>
      </c>
      <c s="308">
        <f t="shared" si="130"/>
        <v>965.08695522000062</v>
      </c>
      <c s="308">
        <f t="shared" si="130"/>
        <v>982.24633023000013</v>
      </c>
      <c s="308">
        <f t="shared" si="130"/>
        <v>770.57209688000023</v>
      </c>
      <c s="308">
        <f t="shared" si="130"/>
        <v>890.58088562000012</v>
      </c>
      <c s="308">
        <f t="shared" si="130"/>
        <v>871.17621062000012</v>
      </c>
      <c s="308">
        <f t="shared" si="130"/>
        <v>971.68429395000021</v>
      </c>
      <c s="308">
        <f t="shared" si="130"/>
        <v>1313.7300457399999</v>
      </c>
      <c s="308">
        <f t="shared" si="130"/>
        <v>1165.3961917800002</v>
      </c>
      <c s="308">
        <f t="shared" si="130"/>
        <v>1109.3515751500001</v>
      </c>
      <c s="308">
        <f t="shared" si="130"/>
        <v>1027.7547213600003</v>
      </c>
      <c s="308">
        <f t="shared" si="130"/>
        <v>911.89903274000039</v>
      </c>
      <c s="308">
        <f t="shared" si="130"/>
        <v>909.88116730000024</v>
      </c>
      <c s="308">
        <f t="shared" si="130"/>
        <v>824.8397264900002</v>
      </c>
      <c s="308">
        <f t="shared" si="130"/>
        <v>824.8397264900002</v>
      </c>
      <c s="308">
        <f t="shared" si="130"/>
        <v>827.71309344000019</v>
      </c>
      <c s="308">
        <f t="shared" si="130"/>
        <v>903.46720492000009</v>
      </c>
      <c s="308">
        <f t="shared" si="130"/>
        <v>828.73954347000017</v>
      </c>
      <c s="308">
        <f t="shared" si="130"/>
        <v>828.73954347000017</v>
      </c>
      <c s="308">
        <f t="shared" si="130"/>
        <v>829.29810418000011</v>
      </c>
      <c s="308">
        <f t="shared" si="130"/>
        <v>829.29810418000022</v>
      </c>
      <c s="308">
        <f t="shared" si="130"/>
        <v>829.29810418000022</v>
      </c>
      <c s="308">
        <f t="shared" si="130"/>
        <v>1062.4302858599999</v>
      </c>
      <c s="308">
        <f t="shared" si="130"/>
        <v>807.65789502000018</v>
      </c>
      <c s="308">
        <f t="shared" si="130"/>
        <v>797.47207557000024</v>
      </c>
      <c s="308">
        <f t="shared" si="130"/>
        <v>717.2055616900002</v>
      </c>
      <c s="308">
        <v>667.2055616900002</v>
      </c>
      <c s="308">
        <v>1002.4255950200002</v>
      </c>
      <c s="308">
        <v>1024.45434391</v>
      </c>
      <c s="308">
        <v>1037.23892559</v>
      </c>
      <c s="308">
        <v>1032.7510769799999</v>
      </c>
      <c s="308">
        <v>1139.6532941099999</v>
      </c>
      <c s="308">
        <v>1139.0154198</v>
      </c>
      <c s="308">
        <v>1133.5104412800001</v>
      </c>
      <c s="308">
        <v>1209.1312753300003</v>
      </c>
      <c s="308">
        <v>1147.5057010100004</v>
      </c>
      <c s="308">
        <v>1195.8955641200005</v>
      </c>
      <c s="308">
        <v>1200.1951189800004</v>
      </c>
      <c s="308">
        <v>1197.3519756700002</v>
      </c>
      <c s="308">
        <v>1194.1733743000002</v>
      </c>
      <c s="308">
        <v>1243.9188716000003</v>
      </c>
      <c s="308">
        <v>1115.2475557900004</v>
      </c>
      <c s="308">
        <v>1022.8482998000004</v>
      </c>
      <c s="308">
        <v>912.06068313000048</v>
      </c>
      <c s="308">
        <v>916.00036815000055</v>
      </c>
      <c s="308">
        <v>966.3179514800006</v>
      </c>
      <c s="308">
        <v>703.48828481000055</v>
      </c>
      <c s="308">
        <v>675.42415037000058</v>
      </c>
      <c s="308">
        <v>828.96730736000063</v>
      </c>
      <c s="307">
        <v>1078.3532143200005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8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9" spans="1:152" s="256" customFormat="1" ht="15">
      <c r="A159" s="312" t="s">
        <v>448</v>
      </c>
      <c s="308">
        <v>170.86099999999999</v>
      </c>
      <c s="308">
        <v>202.12099999999998</v>
      </c>
      <c s="308">
        <v>193.91099999999997</v>
      </c>
      <c s="308">
        <v>164.31099999999998</v>
      </c>
      <c s="308">
        <v>160.71099999999998</v>
      </c>
      <c s="308">
        <v>129.62100005157063</v>
      </c>
      <c s="308">
        <v>112.33000005157064</v>
      </c>
      <c s="308">
        <v>81.746000051570633</v>
      </c>
      <c s="308">
        <v>78.026000051570634</v>
      </c>
      <c s="308">
        <v>79.126000051570628</v>
      </c>
      <c s="308">
        <v>76.716000051570632</v>
      </c>
      <c s="308">
        <v>108.01600005157063</v>
      </c>
      <c s="308">
        <v>93.286000051570625</v>
      </c>
      <c s="308">
        <v>97.301000051570625</v>
      </c>
      <c s="308">
        <v>133.32600005157062</v>
      </c>
      <c s="308">
        <v>136.36800005157062</v>
      </c>
      <c s="308">
        <v>137.36800005157062</v>
      </c>
      <c s="308">
        <v>149.61299999999997</v>
      </c>
      <c s="308">
        <v>156.69299999999998</v>
      </c>
      <c s="308">
        <v>185.23699999999997</v>
      </c>
      <c s="308">
        <v>202.66199999999995</v>
      </c>
      <c s="308">
        <v>201.65499999999997</v>
      </c>
      <c s="308">
        <v>226.44499999999999</v>
      </c>
      <c s="308">
        <v>228.04322399999998</v>
      </c>
      <c s="308">
        <v>272.15322400000002</v>
      </c>
      <c s="308">
        <v>284.69322399999999</v>
      </c>
      <c s="308">
        <v>434.39322399999998</v>
      </c>
      <c s="308">
        <v>430.29322399999995</v>
      </c>
      <c s="308">
        <v>419.17678316999996</v>
      </c>
      <c s="308">
        <v>434.35355916999993</v>
      </c>
      <c s="308">
        <v>436.90455916999991</v>
      </c>
      <c s="308">
        <v>454.14055916999996</v>
      </c>
      <c s="308">
        <v>512.22555917</v>
      </c>
      <c s="308">
        <v>650.88555916999996</v>
      </c>
      <c s="308">
        <v>603.68899999999996</v>
      </c>
      <c s="308">
        <v>602.60899999999992</v>
      </c>
      <c s="308">
        <v>651.29799999999989</v>
      </c>
      <c s="308">
        <v>684.35799999999995</v>
      </c>
      <c s="308">
        <v>676.95799999999997</v>
      </c>
      <c s="308">
        <v>594.73699999999997</v>
      </c>
      <c s="308">
        <v>625.15899999999999</v>
      </c>
      <c s="308">
        <v>553.46899999999994</v>
      </c>
      <c s="308">
        <v>521.45299999999997</v>
      </c>
      <c s="308">
        <v>492.48699999999997</v>
      </c>
      <c s="308">
        <v>491.09199999999998</v>
      </c>
      <c s="308">
        <v>476.78600000000006</v>
      </c>
      <c s="308">
        <v>534.41450000000009</v>
      </c>
      <c s="308">
        <v>484.71450000000016</v>
      </c>
      <c s="308">
        <v>499.11450000000019</v>
      </c>
      <c s="308">
        <v>495.85450000000014</v>
      </c>
      <c s="308">
        <v>497.36450000000013</v>
      </c>
      <c s="308">
        <v>503.81450000000012</v>
      </c>
      <c s="308">
        <v>521.41050000000018</v>
      </c>
      <c s="308">
        <v>526.12450000000013</v>
      </c>
      <c s="308">
        <v>572.12250000000017</v>
      </c>
      <c s="308">
        <v>592.92102497000019</v>
      </c>
      <c s="308">
        <v>643.93525080000018</v>
      </c>
      <c s="308">
        <v>685.93225080000013</v>
      </c>
      <c s="308">
        <v>725.70225080000012</v>
      </c>
      <c s="308">
        <v>713.25832580000019</v>
      </c>
      <c s="308">
        <v>734.90832580000028</v>
      </c>
      <c s="308">
        <v>813.47535064000022</v>
      </c>
      <c s="308">
        <v>827.8726490800002</v>
      </c>
      <c s="308">
        <v>831.73682410000015</v>
      </c>
      <c s="308">
        <v>827.58182410000018</v>
      </c>
      <c s="308">
        <v>810.54209570000023</v>
      </c>
      <c s="308">
        <v>825.71909570000025</v>
      </c>
      <c s="308">
        <v>823.7410957000003</v>
      </c>
      <c s="308">
        <v>843.39209987000027</v>
      </c>
      <c s="308">
        <v>868.83209087000023</v>
      </c>
      <c s="308">
        <v>871.58638187000031</v>
      </c>
      <c s="308">
        <v>907.5913818700003</v>
      </c>
      <c s="308">
        <v>1049.3870998700004</v>
      </c>
      <c s="308">
        <v>887.63791246000039</v>
      </c>
      <c s="308">
        <v>847.85241171000041</v>
      </c>
      <c s="308">
        <v>874.33295991000045</v>
      </c>
      <c s="308">
        <v>865.12795991000053</v>
      </c>
      <c s="308">
        <v>868.58245991000058</v>
      </c>
      <c s="308">
        <v>818.40295991000062</v>
      </c>
      <c s="308">
        <v>821.02295991000062</v>
      </c>
      <c s="308">
        <v>779.69588491000059</v>
      </c>
      <c s="308">
        <v>751.02588491000051</v>
      </c>
      <c s="308">
        <v>678.91438491000054</v>
      </c>
      <c s="308">
        <v>689.00438491000045</v>
      </c>
      <c s="308">
        <v>798.14602291000051</v>
      </c>
      <c s="308">
        <v>838.10730020000051</v>
      </c>
      <c s="308">
        <v>825.09693020000054</v>
      </c>
      <c s="308">
        <v>1733.4988310000006</v>
      </c>
      <c s="308">
        <v>925.83803200000057</v>
      </c>
      <c s="308">
        <v>850.25860800000055</v>
      </c>
      <c s="308">
        <v>801.25780750000058</v>
      </c>
      <c s="308">
        <v>780.15350450000062</v>
      </c>
      <c s="308">
        <v>761.99873750000063</v>
      </c>
      <c s="308">
        <v>1033.6820010000006</v>
      </c>
      <c s="308">
        <v>919.01001300000064</v>
      </c>
      <c s="308">
        <v>936.65967000000069</v>
      </c>
      <c s="308">
        <v>1256.6447700000008</v>
      </c>
      <c s="308">
        <v>1024.7433000000008</v>
      </c>
      <c s="308">
        <v>1036.9154189400008</v>
      </c>
      <c s="308">
        <v>1035.4081573000008</v>
      </c>
      <c s="308">
        <v>1042.5980350000009</v>
      </c>
      <c s="308">
        <v>984.41680406000091</v>
      </c>
      <c s="308">
        <v>1007.8603040600008</v>
      </c>
      <c s="308">
        <v>944.1056748500007</v>
      </c>
      <c s="308">
        <v>953.28157996000073</v>
      </c>
      <c s="308">
        <v>1065.4493484700006</v>
      </c>
      <c s="308">
        <v>932.38490465000064</v>
      </c>
      <c s="308">
        <v>1022.3340133300006</v>
      </c>
      <c s="308">
        <v>1119.9141350000004</v>
      </c>
      <c s="308">
        <v>1188.7526549200006</v>
      </c>
      <c s="308">
        <v>1186.1617932300005</v>
      </c>
      <c s="308">
        <v>1242.4459555700005</v>
      </c>
      <c s="308">
        <v>1283.1694865900004</v>
      </c>
      <c s="308">
        <v>1214.2200371300003</v>
      </c>
      <c s="308">
        <v>1584.6227008900003</v>
      </c>
      <c s="308">
        <v>1558.1129931700002</v>
      </c>
      <c s="308">
        <v>1496.7909425100001</v>
      </c>
      <c s="308">
        <v>1760.2610632000001</v>
      </c>
      <c s="308">
        <v>1509.43557121</v>
      </c>
      <c s="308">
        <v>1512.9248887799999</v>
      </c>
      <c s="307">
        <v>1339.4242234799999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9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0" spans="1:152" s="256" customFormat="1" ht="15">
      <c r="A160" s="272" t="s">
        <v>447</v>
      </c>
      <c s="308">
        <v>2546.3939528700002</v>
      </c>
      <c s="308">
        <v>2496.5577440035004</v>
      </c>
      <c s="308">
        <v>2503.5428047661253</v>
      </c>
      <c s="308">
        <v>2349.6436617992808</v>
      </c>
      <c s="308">
        <v>2422.6829048125078</v>
      </c>
      <c s="308">
        <v>2409.6833515830062</v>
      </c>
      <c s="308">
        <v>2779.8145098068608</v>
      </c>
      <c s="308">
        <v>2633.8437246894505</v>
      </c>
      <c s="308">
        <v>2642.0685650113192</v>
      </c>
      <c s="308">
        <v>2610.4176045057957</v>
      </c>
      <c s="308">
        <v>2591.3797741679005</v>
      </c>
      <c s="308">
        <v>2637.6481720640136</v>
      </c>
      <c s="308">
        <v>2861.9948348900016</v>
      </c>
      <c s="308">
        <v>2904.0132055670001</v>
      </c>
      <c s="308">
        <v>3009.1566182064498</v>
      </c>
      <c s="308">
        <v>3209.4079257678991</v>
      </c>
      <c s="308">
        <v>3389.340430663784</v>
      </c>
      <c s="308">
        <v>3279.5368722112989</v>
      </c>
      <c s="308">
        <v>3420.3550486833601</v>
      </c>
      <c s="308">
        <v>3372.4567126436482</v>
      </c>
      <c s="308">
        <v>3480.7725029359904</v>
      </c>
      <c s="308">
        <v>3538.5739791678461</v>
      </c>
      <c s="308">
        <v>3408.6619940976007</v>
      </c>
      <c s="308">
        <v>3638.6289075800005</v>
      </c>
      <c s="308">
        <v>3763.827319619998</v>
      </c>
      <c s="308">
        <v>3626.043943191999</v>
      </c>
      <c s="308">
        <v>3867.4291129616995</v>
      </c>
      <c s="308">
        <v>4091.1161931208999</v>
      </c>
      <c s="308">
        <v>4006.2939983459223</v>
      </c>
      <c s="308">
        <v>3982.6103892460487</v>
      </c>
      <c s="308">
        <v>3698.5589002575593</v>
      </c>
      <c s="308">
        <v>3739.8319283766496</v>
      </c>
      <c s="308">
        <v>4083.249665706172</v>
      </c>
      <c s="308">
        <v>3802.4362181312431</v>
      </c>
      <c s="308">
        <v>3655.3219422145985</v>
      </c>
      <c s="308">
        <v>3764.8018062312494</v>
      </c>
      <c s="308">
        <v>4270.9698241499991</v>
      </c>
      <c s="308">
        <v>4071.6314749669978</v>
      </c>
      <c s="308">
        <v>4486.1578862409469</v>
      </c>
      <c s="308">
        <v>4302.2006181994011</v>
      </c>
      <c s="308">
        <v>4397.1910150311323</v>
      </c>
      <c s="308">
        <v>4497.4076315540469</v>
      </c>
      <c s="308">
        <v>4537.0014073137263</v>
      </c>
      <c s="308">
        <v>4545.0296399687322</v>
      </c>
      <c s="308">
        <v>5024.4493586811323</v>
      </c>
      <c s="308">
        <v>5445.7509334227743</v>
      </c>
      <c s="308">
        <v>5757.6359210060227</v>
      </c>
      <c s="308">
        <v>6378.1354514607483</v>
      </c>
      <c s="308">
        <v>7509.4174567299979</v>
      </c>
      <c s="308">
        <v>6457.0963994899994</v>
      </c>
      <c s="308">
        <v>7540.4645886199987</v>
      </c>
      <c s="308">
        <v>7585.4013151399977</v>
      </c>
      <c s="308">
        <v>7930.340046719999</v>
      </c>
      <c s="308">
        <v>8064.5542453099997</v>
      </c>
      <c s="308">
        <v>7502.5392153199973</v>
      </c>
      <c s="308">
        <v>7429.9135642999981</v>
      </c>
      <c s="308">
        <v>7267.5439015399988</v>
      </c>
      <c s="308">
        <v>7275.034380799998</v>
      </c>
      <c s="308">
        <v>7369.0759145000111</v>
      </c>
      <c s="308">
        <v>7772.3950608599989</v>
      </c>
      <c s="308">
        <v>7849.9776451800008</v>
      </c>
      <c s="308">
        <v>7869.8390994699976</v>
      </c>
      <c s="308">
        <v>7303.8938609200013</v>
      </c>
      <c s="308">
        <v>7024.2119459800015</v>
      </c>
      <c s="308">
        <v>6705.4966315499987</v>
      </c>
      <c s="308">
        <v>7040.3001176400003</v>
      </c>
      <c s="308">
        <v>6779.7961980999989</v>
      </c>
      <c s="308">
        <v>6791.2130119000021</v>
      </c>
      <c s="308">
        <v>6929.4406298900003</v>
      </c>
      <c s="308">
        <v>6957.429383210002</v>
      </c>
      <c s="308">
        <v>6881.8130718499988</v>
      </c>
      <c s="308">
        <v>6656.2758274800017</v>
      </c>
      <c s="308">
        <v>7257.8735477600021</v>
      </c>
      <c s="308">
        <v>7128.9263945000012</v>
      </c>
      <c s="308">
        <v>6937.6853314199998</v>
      </c>
      <c s="308">
        <v>7124.033507420002</v>
      </c>
      <c s="308">
        <v>7232.0335766599992</v>
      </c>
      <c s="308">
        <v>7437.5298681700006</v>
      </c>
      <c s="308">
        <v>7308.8240418500009</v>
      </c>
      <c s="308">
        <v>7786.93200136</v>
      </c>
      <c s="308">
        <v>7690.5782786600003</v>
      </c>
      <c s="308">
        <v>7616.0171955999995</v>
      </c>
      <c s="308">
        <v>8005.5432942499983</v>
      </c>
      <c s="308">
        <v>7706.8966956500008</v>
      </c>
      <c s="308">
        <v>8261.4484967600019</v>
      </c>
      <c s="308">
        <v>7874.7303762400015</v>
      </c>
      <c s="308">
        <v>7397.5660853600011</v>
      </c>
      <c s="308">
        <v>7687.8774875932995</v>
      </c>
      <c s="308">
        <v>7887.0376580499997</v>
      </c>
      <c s="308">
        <v>7615.6097709999995</v>
      </c>
      <c s="308">
        <v>8000.3049535800001</v>
      </c>
      <c s="308">
        <v>7820.0254209000004</v>
      </c>
      <c s="308">
        <v>7800.7391279500007</v>
      </c>
      <c s="308">
        <v>8026.1576920499983</v>
      </c>
      <c s="308">
        <v>7799.4842163299991</v>
      </c>
      <c s="308">
        <v>7667.0885506624709</v>
      </c>
      <c s="308">
        <v>7510.0861002894035</v>
      </c>
      <c s="308">
        <v>7632.6163611300017</v>
      </c>
      <c s="308">
        <v>7703.839825250001</v>
      </c>
      <c s="308">
        <v>8370.0338023100012</v>
      </c>
      <c s="308">
        <v>8366.2807385699998</v>
      </c>
      <c s="308">
        <v>7980.5092071000017</v>
      </c>
      <c s="308">
        <v>7957.3502838800014</v>
      </c>
      <c s="308">
        <v>8353.3095126200024</v>
      </c>
      <c s="308">
        <v>8708.0556960700014</v>
      </c>
      <c s="308">
        <v>8594.8139678400021</v>
      </c>
      <c s="308">
        <v>7621.8152607300008</v>
      </c>
      <c s="308">
        <v>8331.912761380001</v>
      </c>
      <c s="308">
        <v>7725.5086394300024</v>
      </c>
      <c s="308">
        <v>7851.8379585600342</v>
      </c>
      <c s="308">
        <v>7813.6071159000039</v>
      </c>
      <c s="308">
        <v>8288.7721809699942</v>
      </c>
      <c s="308">
        <v>8145.0304081000031</v>
      </c>
      <c s="308">
        <v>8461.1089900800071</v>
      </c>
      <c s="308">
        <v>8158.9012301700259</v>
      </c>
      <c s="308">
        <v>7914.9512599000273</v>
      </c>
      <c s="308">
        <v>8256.4378094499971</v>
      </c>
      <c s="308">
        <v>7859.4031418000013</v>
      </c>
      <c s="308">
        <v>7726.1439864800022</v>
      </c>
      <c s="308">
        <v>6444.1278907800006</v>
      </c>
      <c s="307">
        <f>SUM(DR161:DR166)</f>
        <v>7684.982384164151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60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1" spans="1:152" s="256" customFormat="1" ht="15">
      <c r="A161" s="310" t="s">
        <v>446</v>
      </c>
      <c s="308">
        <v>654.52061279000043</v>
      </c>
      <c s="308">
        <v>632.99097466000001</v>
      </c>
      <c s="308">
        <v>613.1682314000002</v>
      </c>
      <c s="308">
        <v>622.41384339999991</v>
      </c>
      <c s="308">
        <v>634.07512364999991</v>
      </c>
      <c s="308">
        <v>612.02893084000004</v>
      </c>
      <c s="308">
        <v>741.81983284</v>
      </c>
      <c s="308">
        <v>676.98148671000001</v>
      </c>
      <c s="308">
        <v>677.45060008999997</v>
      </c>
      <c s="308">
        <v>642.22078309999995</v>
      </c>
      <c s="308">
        <v>627.39677335999988</v>
      </c>
      <c s="308">
        <v>654.06001965999985</v>
      </c>
      <c s="308">
        <v>615.62352510999995</v>
      </c>
      <c s="308">
        <v>626.36751903999982</v>
      </c>
      <c s="308">
        <v>627.97071361999986</v>
      </c>
      <c s="308">
        <v>636.8715957999998</v>
      </c>
      <c s="308">
        <v>623.55230362999998</v>
      </c>
      <c s="308">
        <v>586.43971965999981</v>
      </c>
      <c s="308">
        <v>652.22852594999983</v>
      </c>
      <c s="308">
        <v>581.84534628999972</v>
      </c>
      <c s="308">
        <v>625.21515243999977</v>
      </c>
      <c s="308">
        <v>688.12980881999977</v>
      </c>
      <c s="308">
        <v>556.82905434999975</v>
      </c>
      <c s="308">
        <v>699.28484050999964</v>
      </c>
      <c s="308">
        <v>731.77113216999942</v>
      </c>
      <c s="308">
        <v>605.9152467599996</v>
      </c>
      <c s="308">
        <v>766.1950077399996</v>
      </c>
      <c s="308">
        <v>922.66558294999982</v>
      </c>
      <c s="308">
        <v>846.24293705999969</v>
      </c>
      <c s="308">
        <v>903.5929441899998</v>
      </c>
      <c s="308">
        <v>622.25729321999972</v>
      </c>
      <c s="308">
        <v>607.72816953999995</v>
      </c>
      <c s="308">
        <v>659.78741764999961</v>
      </c>
      <c s="308">
        <v>642.1300740099997</v>
      </c>
      <c s="308">
        <v>580.71690795999939</v>
      </c>
      <c s="308">
        <v>719.69559761999949</v>
      </c>
      <c s="308">
        <v>1087.1300293199995</v>
      </c>
      <c s="308">
        <v>732.01903996999931</v>
      </c>
      <c s="308">
        <v>914.34118239999964</v>
      </c>
      <c s="308">
        <v>783.50123318999965</v>
      </c>
      <c s="308">
        <v>664.26390238999966</v>
      </c>
      <c s="308">
        <v>724.43174425999962</v>
      </c>
      <c s="308">
        <v>743.30627594999942</v>
      </c>
      <c s="308">
        <v>887.06396152999957</v>
      </c>
      <c s="308">
        <v>1049.8300743599996</v>
      </c>
      <c s="308">
        <v>1287.2507317299996</v>
      </c>
      <c s="308">
        <v>1494.4145817499998</v>
      </c>
      <c s="308">
        <v>1838.2356076799997</v>
      </c>
      <c s="308">
        <v>2621.4450953400001</v>
      </c>
      <c s="308">
        <v>1479.4515920699996</v>
      </c>
      <c s="308">
        <v>2433.7525430099986</v>
      </c>
      <c s="308">
        <v>2261.4125768999993</v>
      </c>
      <c s="308">
        <v>2384.2715972799997</v>
      </c>
      <c s="308">
        <v>2336.9433512099995</v>
      </c>
      <c s="308">
        <v>1648.9652674199997</v>
      </c>
      <c s="308">
        <v>1395.4321902199997</v>
      </c>
      <c s="308">
        <v>1131.2027354599993</v>
      </c>
      <c s="308">
        <v>1048.5896514599997</v>
      </c>
      <c s="308">
        <v>989.21062483999935</v>
      </c>
      <c s="308">
        <v>1151.1146912899994</v>
      </c>
      <c s="308">
        <v>1183.0597880999994</v>
      </c>
      <c s="308">
        <v>811.60103131000005</v>
      </c>
      <c s="308">
        <v>843.99259552000035</v>
      </c>
      <c s="308">
        <v>966.68631512000047</v>
      </c>
      <c s="308">
        <v>700.43928192000044</v>
      </c>
      <c s="308">
        <v>846.81130867000047</v>
      </c>
      <c s="308">
        <v>585.46466671000042</v>
      </c>
      <c s="308">
        <v>543.67599943000039</v>
      </c>
      <c s="308">
        <v>608.79818763000048</v>
      </c>
      <c s="308">
        <v>710.82889046000059</v>
      </c>
      <c s="308">
        <v>578.67677857000047</v>
      </c>
      <c s="308">
        <v>655.65764356000045</v>
      </c>
      <c s="308">
        <v>1077.8828543900006</v>
      </c>
      <c s="308">
        <v>659.97583425000039</v>
      </c>
      <c s="308">
        <v>520.76850324000043</v>
      </c>
      <c s="308">
        <v>666.6334845800003</v>
      </c>
      <c s="308">
        <v>777.73557883000024</v>
      </c>
      <c s="308">
        <v>755.57733880000046</v>
      </c>
      <c s="308">
        <v>881.18991225000036</v>
      </c>
      <c s="308">
        <v>905.56998896000005</v>
      </c>
      <c s="308">
        <v>1171.7366923400002</v>
      </c>
      <c s="308">
        <v>1185.1130126900002</v>
      </c>
      <c s="308">
        <v>1230.2199992300002</v>
      </c>
      <c s="308">
        <v>1289.9057130299998</v>
      </c>
      <c s="308">
        <v>1812.2457415600002</v>
      </c>
      <c s="308">
        <v>1549.6518949300003</v>
      </c>
      <c s="308">
        <v>1335.7236795900001</v>
      </c>
      <c s="308">
        <v>1568.3573324499998</v>
      </c>
      <c s="308">
        <v>1663.75847841</v>
      </c>
      <c s="308">
        <v>1491.7303070799999</v>
      </c>
      <c s="308">
        <v>1549.0137115799998</v>
      </c>
      <c s="308">
        <v>1370.7567719400001</v>
      </c>
      <c s="308">
        <v>1339.7203422399998</v>
      </c>
      <c s="308">
        <v>1635.2205938899997</v>
      </c>
      <c s="308">
        <v>1391.3310064999998</v>
      </c>
      <c s="308">
        <v>1669.1180355399997</v>
      </c>
      <c s="308">
        <v>1599.8108719099998</v>
      </c>
      <c s="308">
        <v>1528.6860201200004</v>
      </c>
      <c s="308">
        <v>1704.2867223800004</v>
      </c>
      <c s="308">
        <v>2269.7452362900003</v>
      </c>
      <c s="308">
        <v>2143.5536142999999</v>
      </c>
      <c s="308">
        <v>2043.4690049099997</v>
      </c>
      <c s="308">
        <v>2028.4822731199999</v>
      </c>
      <c s="308">
        <v>2230.0277236000006</v>
      </c>
      <c s="308">
        <v>2306.9645074200002</v>
      </c>
      <c s="308">
        <v>2160.2507470600008</v>
      </c>
      <c s="308">
        <v>1540.3909933700002</v>
      </c>
      <c s="308">
        <v>1924.1990609199997</v>
      </c>
      <c s="308">
        <v>1313.2090601200002</v>
      </c>
      <c s="308">
        <v>1372.7354879999998</v>
      </c>
      <c s="308">
        <v>1492.3547105899997</v>
      </c>
      <c s="308">
        <v>1378.9182972399999</v>
      </c>
      <c s="308">
        <v>1118.4091570799999</v>
      </c>
      <c s="308">
        <v>1211.1281664799997</v>
      </c>
      <c s="308">
        <v>1155.2596839499997</v>
      </c>
      <c s="308">
        <v>1122.5251873199998</v>
      </c>
      <c s="308">
        <v>1166.1309600399998</v>
      </c>
      <c s="308">
        <v>946.56029738999973</v>
      </c>
      <c s="308">
        <v>990.5866018199996</v>
      </c>
      <c s="308">
        <v>1032.6282368299997</v>
      </c>
      <c s="307">
        <v>1674.5496028141506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61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2" spans="1:152" s="256" customFormat="1" ht="15">
      <c r="A162" s="310" t="s">
        <v>445</v>
      </c>
      <c s="308">
        <v>605.26871615000005</v>
      </c>
      <c s="308">
        <v>602.43171636000011</v>
      </c>
      <c s="308">
        <v>587.68211167999993</v>
      </c>
      <c s="308">
        <v>570.29782660000001</v>
      </c>
      <c s="308">
        <v>586.68565373000001</v>
      </c>
      <c s="308">
        <v>579.72287944000004</v>
      </c>
      <c s="308">
        <v>613.53789761000007</v>
      </c>
      <c s="308">
        <v>594.70110715999999</v>
      </c>
      <c s="308">
        <v>579.91880168000012</v>
      </c>
      <c s="308">
        <v>628.93625253000005</v>
      </c>
      <c s="308">
        <v>647.08773517000009</v>
      </c>
      <c s="308">
        <v>618.74422479000009</v>
      </c>
      <c s="308">
        <v>668.68217375000006</v>
      </c>
      <c s="308">
        <v>657.15687764000006</v>
      </c>
      <c s="308">
        <v>648.31534240999997</v>
      </c>
      <c s="308">
        <v>639.07711098000004</v>
      </c>
      <c s="308">
        <v>710.08224706999999</v>
      </c>
      <c s="308">
        <v>673.64753420000011</v>
      </c>
      <c s="308">
        <v>676.42300608999983</v>
      </c>
      <c s="308">
        <v>663.58967308999991</v>
      </c>
      <c s="308">
        <v>712.00022806999993</v>
      </c>
      <c s="308">
        <v>706.38286765999999</v>
      </c>
      <c s="308">
        <v>688.26157369999999</v>
      </c>
      <c s="308">
        <v>762.69395077999991</v>
      </c>
      <c s="308">
        <v>781.24297735000005</v>
      </c>
      <c s="308">
        <v>784.57075535000001</v>
      </c>
      <c s="308">
        <v>743.79978082000002</v>
      </c>
      <c s="308">
        <v>775.49890906999997</v>
      </c>
      <c s="308">
        <v>774.5139296499998</v>
      </c>
      <c s="308">
        <v>748.63428732</v>
      </c>
      <c s="308">
        <v>741.4322426199999</v>
      </c>
      <c s="308">
        <v>739.84621169000002</v>
      </c>
      <c s="308">
        <v>728.69016951999993</v>
      </c>
      <c s="308">
        <v>729.44537988000002</v>
      </c>
      <c s="308">
        <v>730.46779227999991</v>
      </c>
      <c s="308">
        <v>756.67519847999984</v>
      </c>
      <c s="308">
        <v>764.24426416000006</v>
      </c>
      <c s="308">
        <v>769.52201048999996</v>
      </c>
      <c s="308">
        <v>774.16579828999988</v>
      </c>
      <c s="308">
        <v>750.1099635999999</v>
      </c>
      <c s="308">
        <v>823.84846182000001</v>
      </c>
      <c s="308">
        <v>804.03818231000014</v>
      </c>
      <c s="308">
        <v>780.09507993</v>
      </c>
      <c s="308">
        <v>780.14288768999995</v>
      </c>
      <c s="308">
        <v>785.06991356000003</v>
      </c>
      <c s="308">
        <v>811.79156305999993</v>
      </c>
      <c s="308">
        <v>807.14527220999992</v>
      </c>
      <c s="308">
        <v>809.99077264000005</v>
      </c>
      <c s="308">
        <v>796.84852605999981</v>
      </c>
      <c s="308">
        <v>788.72521068999993</v>
      </c>
      <c s="308">
        <v>791.37752346000002</v>
      </c>
      <c s="308">
        <v>763.8583519299998</v>
      </c>
      <c s="308">
        <v>776.39142803000004</v>
      </c>
      <c s="308">
        <v>785.42527740999981</v>
      </c>
      <c s="308">
        <v>803.59705944000007</v>
      </c>
      <c s="308">
        <v>784.11059866000005</v>
      </c>
      <c s="308">
        <v>835.77703543000007</v>
      </c>
      <c s="308">
        <v>827.86377421999998</v>
      </c>
      <c s="308">
        <v>820.31821916000001</v>
      </c>
      <c s="308">
        <v>824.33107989999985</v>
      </c>
      <c s="308">
        <v>865.64823805000003</v>
      </c>
      <c s="308">
        <v>965.77421049999975</v>
      </c>
      <c s="308">
        <v>1005.71834323</v>
      </c>
      <c s="308">
        <v>985.70308027999999</v>
      </c>
      <c s="308">
        <v>976.71458220999978</v>
      </c>
      <c s="308">
        <v>957.44507978999991</v>
      </c>
      <c s="308">
        <v>951.93213720999995</v>
      </c>
      <c s="308">
        <v>982.06188741999995</v>
      </c>
      <c s="308">
        <v>928.81010969999988</v>
      </c>
      <c s="308">
        <v>939.93836557999998</v>
      </c>
      <c s="308">
        <v>976.47404085999995</v>
      </c>
      <c s="308">
        <v>1010.1296768299999</v>
      </c>
      <c s="308">
        <v>1012.9795121799998</v>
      </c>
      <c s="308">
        <v>1048.8651307099999</v>
      </c>
      <c s="308">
        <v>1016.72279277</v>
      </c>
      <c s="308">
        <v>1000.4340644600001</v>
      </c>
      <c s="308">
        <v>1007.2986418300001</v>
      </c>
      <c s="308">
        <v>1004.8443549000001</v>
      </c>
      <c s="308">
        <v>964.32779377999998</v>
      </c>
      <c s="308">
        <v>958.68386114000009</v>
      </c>
      <c s="308">
        <v>974.51579840000011</v>
      </c>
      <c s="308">
        <v>973.89201974000002</v>
      </c>
      <c s="308">
        <v>967.15235014999996</v>
      </c>
      <c s="308">
        <v>984.17577885000003</v>
      </c>
      <c s="308">
        <v>1009.99051016</v>
      </c>
      <c s="308">
        <v>990.5162876400002</v>
      </c>
      <c s="308">
        <v>977.60789706999992</v>
      </c>
      <c s="308">
        <v>956.32875609000007</v>
      </c>
      <c s="308">
        <v>980.32792932999996</v>
      </c>
      <c s="308">
        <v>952.91485190000014</v>
      </c>
      <c s="308">
        <v>960.09876813999995</v>
      </c>
      <c s="308">
        <v>965.6002997999999</v>
      </c>
      <c s="308">
        <v>966.47633842000005</v>
      </c>
      <c s="308">
        <v>961.16287546000001</v>
      </c>
      <c s="308">
        <v>956.99524104000011</v>
      </c>
      <c s="308">
        <v>949.29447917000005</v>
      </c>
      <c s="308">
        <v>1000.43491012</v>
      </c>
      <c s="308">
        <v>995.02877471000011</v>
      </c>
      <c s="308">
        <v>993.68220499000006</v>
      </c>
      <c s="308">
        <v>994.67178673000001</v>
      </c>
      <c s="308">
        <v>1031.05386</v>
      </c>
      <c s="308">
        <v>1045.9111653</v>
      </c>
      <c s="308">
        <v>1029.911693</v>
      </c>
      <c s="308">
        <v>1014.92277942</v>
      </c>
      <c s="308">
        <v>1021.92469196</v>
      </c>
      <c s="308">
        <v>1041.4233719200001</v>
      </c>
      <c s="308">
        <v>1033.38563787</v>
      </c>
      <c s="308">
        <v>1034.3009687200001</v>
      </c>
      <c s="308">
        <v>1046.5550036600002</v>
      </c>
      <c s="308">
        <v>1054.8088768699999</v>
      </c>
      <c s="308">
        <v>1057.78632797</v>
      </c>
      <c s="308">
        <v>1057.4936521700001</v>
      </c>
      <c s="308">
        <v>1059.32001388</v>
      </c>
      <c s="308">
        <v>1058.7888208300001</v>
      </c>
      <c s="308">
        <v>1082.8266424100002</v>
      </c>
      <c s="308">
        <v>1081.9442266600001</v>
      </c>
      <c s="308">
        <v>1111.8003151200001</v>
      </c>
      <c s="308">
        <v>1073.6349795199999</v>
      </c>
      <c s="308">
        <v>1075.06779678</v>
      </c>
      <c s="308">
        <v>1074.6735778699999</v>
      </c>
      <c s="307">
        <f>DQ162</f>
        <v>1074.6735778699999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62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3" spans="1:152" s="256" customFormat="1" ht="15">
      <c r="A163" s="310" t="s">
        <v>444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0.14490000000000691</v>
      </c>
      <c s="308">
        <v>6.8459000000000287</v>
      </c>
      <c s="308">
        <v>43.893900000000016</v>
      </c>
      <c s="308">
        <v>90.589900000000014</v>
      </c>
      <c s="308">
        <v>134.72490000000002</v>
      </c>
      <c s="308">
        <v>178.31790000000001</v>
      </c>
      <c s="308">
        <v>193.60090000000002</v>
      </c>
      <c s="308">
        <v>203.06890000000004</v>
      </c>
      <c s="308">
        <v>221.34190000000004</v>
      </c>
      <c s="308">
        <v>251.05090000000004</v>
      </c>
      <c s="308">
        <v>293.24490000000003</v>
      </c>
      <c s="308">
        <v>326.20490000000007</v>
      </c>
      <c s="308">
        <v>366.13090000000005</v>
      </c>
      <c s="308">
        <v>417.54690000000005</v>
      </c>
      <c s="308">
        <v>480.32690000000002</v>
      </c>
      <c s="308">
        <v>554.76690000000008</v>
      </c>
      <c s="308">
        <v>625.20190000000002</v>
      </c>
      <c s="308">
        <v>680.76490000000001</v>
      </c>
      <c s="308">
        <v>724.40790000000004</v>
      </c>
      <c s="308">
        <v>761.3039</v>
      </c>
      <c s="308">
        <v>790.95889999999997</v>
      </c>
      <c s="308">
        <v>832.10389999999995</v>
      </c>
      <c s="308">
        <v>868.83889999999997</v>
      </c>
      <c s="308">
        <v>903.32889999999998</v>
      </c>
      <c s="308">
        <v>928.96090000000004</v>
      </c>
      <c s="308">
        <v>960.53590000000008</v>
      </c>
      <c s="308">
        <v>983.94790000000012</v>
      </c>
      <c s="308">
        <v>1001.6568730000001</v>
      </c>
      <c s="308">
        <v>1018.1844440000001</v>
      </c>
      <c s="308">
        <v>1040.1354383500002</v>
      </c>
      <c s="308">
        <v>1056.3808528100003</v>
      </c>
      <c s="308">
        <v>1079.6125252100003</v>
      </c>
      <c s="308">
        <v>1105.9516799500002</v>
      </c>
      <c s="308">
        <v>1132.6610240100001</v>
      </c>
      <c s="308">
        <v>1152.2778909100002</v>
      </c>
      <c s="308">
        <v>1164.5721363100001</v>
      </c>
      <c s="308">
        <v>1169.7757317900002</v>
      </c>
      <c s="308">
        <v>1169.7757317900002</v>
      </c>
      <c s="308">
        <v>1169.7757317900002</v>
      </c>
      <c s="308">
        <v>1180.2818597100002</v>
      </c>
      <c s="308">
        <v>1173.3119597100001</v>
      </c>
      <c s="308">
        <v>1188.1608971500002</v>
      </c>
      <c s="308">
        <v>1161.28961843</v>
      </c>
      <c s="308">
        <v>1172.04121986</v>
      </c>
      <c s="308">
        <v>1163.1032060799998</v>
      </c>
      <c s="308">
        <v>1163.5965670599999</v>
      </c>
      <c s="308">
        <v>1127.11674885</v>
      </c>
      <c s="308">
        <v>1122.05805244</v>
      </c>
      <c s="308">
        <v>1107.2459073</v>
      </c>
      <c s="308">
        <v>1077.6280743500001</v>
      </c>
      <c s="308">
        <v>1079.5411977700001</v>
      </c>
      <c s="308">
        <v>1078.9429819900001</v>
      </c>
      <c s="308">
        <v>1084.0415821400002</v>
      </c>
      <c s="308">
        <v>1085.2951073600002</v>
      </c>
      <c s="308">
        <v>1089.0123864600002</v>
      </c>
      <c s="308">
        <v>1061.4022773300003</v>
      </c>
      <c s="308">
        <v>1064.3898510400004</v>
      </c>
      <c s="308">
        <v>1057.4165895600004</v>
      </c>
      <c s="308">
        <v>1067.5730952300005</v>
      </c>
      <c s="308">
        <v>1053.1192593800006</v>
      </c>
      <c s="308">
        <v>1053.3640879900006</v>
      </c>
      <c s="308">
        <v>1050.0649415900007</v>
      </c>
      <c s="308">
        <v>1077.5745645500008</v>
      </c>
      <c s="308">
        <v>1091.5067558000007</v>
      </c>
      <c s="308">
        <v>1110.5390444700008</v>
      </c>
      <c s="308">
        <v>1144.0688031600009</v>
      </c>
      <c s="308">
        <v>1174.8239002900009</v>
      </c>
      <c s="308">
        <v>1225.700962240001</v>
      </c>
      <c s="308">
        <v>1253.016517190001</v>
      </c>
      <c s="308">
        <v>1276.841228100001</v>
      </c>
      <c s="308">
        <v>1321.4338827600011</v>
      </c>
      <c s="308">
        <v>1333.4490077000012</v>
      </c>
      <c s="308">
        <v>1386.5564326900012</v>
      </c>
      <c s="308">
        <v>1422.7627212500013</v>
      </c>
      <c s="308">
        <v>1454.0622521000014</v>
      </c>
      <c s="308">
        <v>1451.6665630200014</v>
      </c>
      <c s="308">
        <v>1462.7836826700013</v>
      </c>
      <c s="308">
        <v>1465.4473368300014</v>
      </c>
      <c s="308">
        <v>1464.7133408900015</v>
      </c>
      <c s="308">
        <v>1462.4072595000016</v>
      </c>
      <c s="308">
        <v>1444.0935201000016</v>
      </c>
      <c s="308">
        <v>1402.6456614500016</v>
      </c>
      <c s="308">
        <v>1412.0487835100016</v>
      </c>
      <c s="308">
        <v>1398.0982712500015</v>
      </c>
      <c s="308">
        <v>1382.5469533500016</v>
      </c>
      <c s="308">
        <v>1312.0862970000014</v>
      </c>
      <c s="307">
        <f>DQ163</f>
        <v>1312.0862970000014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63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4" spans="1:152" ht="15">
      <c r="A164" s="310" t="s">
        <v>443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691.34791565</v>
      </c>
      <c s="308">
        <v>664.32622114000003</v>
      </c>
      <c s="308">
        <v>621.48834899999997</v>
      </c>
      <c s="308">
        <v>749.88023905999989</v>
      </c>
      <c s="308">
        <v>751.01552347000006</v>
      </c>
      <c s="308">
        <v>925.99012100999994</v>
      </c>
      <c s="308">
        <v>882.55470527</v>
      </c>
      <c s="308">
        <v>976.94751792</v>
      </c>
      <c s="308">
        <v>848.93396486000006</v>
      </c>
      <c s="308">
        <v>952.60421040999995</v>
      </c>
      <c s="308">
        <v>1171.89536763</v>
      </c>
      <c s="308">
        <v>1138.93525142</v>
      </c>
      <c s="308">
        <v>1145.1298163200004</v>
      </c>
      <c s="308">
        <v>958.90027300999986</v>
      </c>
      <c s="308">
        <v>669.81932202999997</v>
      </c>
      <c s="308">
        <v>697.80200688000002</v>
      </c>
      <c s="308">
        <v>834.54501529000004</v>
      </c>
      <c s="308">
        <v>735.64175802</v>
      </c>
      <c s="308">
        <v>1102.31188621</v>
      </c>
      <c s="308">
        <v>1072.8865519399999</v>
      </c>
      <c s="308">
        <v>1142.76699289</v>
      </c>
      <c s="308">
        <v>1137.7797832900001</v>
      </c>
      <c s="308">
        <v>1463.0766376700001</v>
      </c>
      <c s="308">
        <v>1250.80926774</v>
      </c>
      <c s="308">
        <v>747.47492627999998</v>
      </c>
      <c s="308">
        <v>1007.29629059</v>
      </c>
      <c s="308">
        <v>925.39999999999998</v>
      </c>
      <c s="308">
        <v>1032.6757634799999</v>
      </c>
      <c s="308">
        <v>1010.90789975</v>
      </c>
      <c s="308">
        <v>644.26627280000002</v>
      </c>
      <c s="308">
        <v>533.80665836000003</v>
      </c>
      <c s="308">
        <v>527.48073574</v>
      </c>
      <c s="308">
        <v>563.21363618000021</v>
      </c>
      <c s="308">
        <v>760.47590540000022</v>
      </c>
      <c s="308">
        <v>430.02487535</v>
      </c>
      <c s="308">
        <v>646.70012404000011</v>
      </c>
      <c s="308">
        <v>500.13079674999994</v>
      </c>
      <c s="308">
        <v>642.59666917000004</v>
      </c>
      <c s="308">
        <v>563.91955362000022</v>
      </c>
      <c s="308">
        <v>902.29731439000011</v>
      </c>
      <c s="308">
        <v>1262.4280546100006</v>
      </c>
      <c s="308">
        <v>1444.3531911700009</v>
      </c>
      <c s="308">
        <v>1188.0604057700002</v>
      </c>
      <c s="308">
        <v>933.80896322999956</v>
      </c>
      <c s="308">
        <v>1126.9958403799997</v>
      </c>
      <c s="308">
        <v>1334.0295460699999</v>
      </c>
      <c s="308">
        <v>1197.8662548</v>
      </c>
      <c s="308">
        <f>DP164/2</f>
        <v>598.93312739999999</v>
      </c>
      <c s="307">
        <f>DQ164</f>
        <v>598.93312739999999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256"/>
      <c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5" spans="1:152" ht="15">
      <c r="A165" s="310" t="s">
        <v>442</v>
      </c>
      <c s="308">
        <v>792.11101538999981</v>
      </c>
      <c s="308">
        <v>804.29508259350041</v>
      </c>
      <c s="308">
        <v>854.10767763612523</v>
      </c>
      <c s="308">
        <v>733.92250379928089</v>
      </c>
      <c s="308">
        <v>760.99131075250773</v>
      </c>
      <c s="308">
        <v>787.44014928300624</v>
      </c>
      <c s="308">
        <v>996.92375924686064</v>
      </c>
      <c s="308">
        <v>927.18772420945072</v>
      </c>
      <c s="308">
        <v>957.28159387131939</v>
      </c>
      <c s="308">
        <v>900.02055309579544</v>
      </c>
      <c s="308">
        <v>850.64936809790049</v>
      </c>
      <c s="308">
        <v>918.6875459040134</v>
      </c>
      <c s="308">
        <v>1042.2883305600014</v>
      </c>
      <c s="308">
        <v>1121.6261481570004</v>
      </c>
      <c s="308">
        <v>1249.0380218764501</v>
      </c>
      <c s="308">
        <v>1428.8891355478993</v>
      </c>
      <c s="308">
        <v>1519.3619158737838</v>
      </c>
      <c s="308">
        <v>1490.3578179012989</v>
      </c>
      <c s="308">
        <v>1586.2053384933606</v>
      </c>
      <c s="308">
        <v>1607.6942340336489</v>
      </c>
      <c s="308">
        <v>1610.1588846659906</v>
      </c>
      <c s="308">
        <v>1671.8852069078466</v>
      </c>
      <c s="308">
        <v>1670.7980906876005</v>
      </c>
      <c s="308">
        <v>1660.3557366100008</v>
      </c>
      <c s="308">
        <v>1660.4664389199986</v>
      </c>
      <c s="308">
        <v>1687.1928673519997</v>
      </c>
      <c s="308">
        <v>1799.1878439517</v>
      </c>
      <c s="308">
        <v>1837.7648068109004</v>
      </c>
      <c s="308">
        <v>1840.4766652759224</v>
      </c>
      <c s="308">
        <v>1792.2618746260487</v>
      </c>
      <c s="308">
        <v>1708.7602351675596</v>
      </c>
      <c s="308">
        <v>1795.3375352066494</v>
      </c>
      <c s="308">
        <v>2088.0742564261727</v>
      </c>
      <c s="308">
        <v>1815.3505126912437</v>
      </c>
      <c s="308">
        <v>1717.6792816745995</v>
      </c>
      <c s="308">
        <v>1671.2172399012502</v>
      </c>
      <c s="308">
        <v>1733.3208407099996</v>
      </c>
      <c s="308">
        <v>1851.0267369569983</v>
      </c>
      <c s="308">
        <v>2040.4233229409474</v>
      </c>
      <c s="308">
        <v>1966.0839313094009</v>
      </c>
      <c s="308">
        <v>2092.1862520511327</v>
      </c>
      <c s="308">
        <v>2153.4233012740474</v>
      </c>
      <c s="308">
        <v>2184.9561679337271</v>
      </c>
      <c s="308">
        <v>2010.3897936987325</v>
      </c>
      <c s="308">
        <v>2249.483032421133</v>
      </c>
      <c s="308">
        <v>2395.0591532027743</v>
      </c>
      <c s="308">
        <v>2454.0340872060233</v>
      </c>
      <c s="308">
        <v>2627.2437482207488</v>
      </c>
      <c s="308">
        <v>2759.9635863799981</v>
      </c>
      <c s="308">
        <v>2821.43154</v>
      </c>
      <c s="308">
        <v>2895.1735402000004</v>
      </c>
      <c s="308">
        <v>3111.8342828899986</v>
      </c>
      <c s="308">
        <v>3280.8435797099992</v>
      </c>
      <c s="308">
        <v>3382.0825971700006</v>
      </c>
      <c s="308">
        <v>3517.503738399997</v>
      </c>
      <c s="308">
        <v>3669.6290608199988</v>
      </c>
      <c s="308">
        <v>3682.3588260799997</v>
      </c>
      <c s="308">
        <v>3758.2138602199975</v>
      </c>
      <c s="308">
        <v>3855.9555835500114</v>
      </c>
      <c s="308">
        <v>4063.2867820999991</v>
      </c>
      <c s="308">
        <v>4017.5443620700007</v>
      </c>
      <c s="308">
        <v>4277.9258975299972</v>
      </c>
      <c s="308">
        <v>3662.7061434000016</v>
      </c>
      <c s="308">
        <v>3259.4655915600006</v>
      </c>
      <c s="308">
        <v>3190.9171036299986</v>
      </c>
      <c s="308">
        <v>3349.7028605999994</v>
      </c>
      <c s="308">
        <v>3358.3463829999987</v>
      </c>
      <c s="308">
        <v>3353.2692641100016</v>
      </c>
      <c s="308">
        <v>3448.6447795700001</v>
      </c>
      <c s="308">
        <v>3343.5749220600005</v>
      </c>
      <c s="308">
        <v>3384.2427659699983</v>
      </c>
      <c s="308">
        <v>3006.501262060001</v>
      </c>
      <c s="308">
        <v>2391.2576658600005</v>
      </c>
      <c s="308">
        <v>2660.6703683500009</v>
      </c>
      <c s="308">
        <v>2618.9671273699996</v>
      </c>
      <c s="308">
        <v>2644.9542674700015</v>
      </c>
      <c s="308">
        <v>2671.8783461299986</v>
      </c>
      <c s="308">
        <v>2790.8979201399998</v>
      </c>
      <c s="308">
        <v>2629.4369594700001</v>
      </c>
      <c s="308">
        <v>2974.5305565600002</v>
      </c>
      <c s="308">
        <v>2726.6395218500002</v>
      </c>
      <c s="308">
        <v>2532.3151638399991</v>
      </c>
      <c s="308">
        <v>2690.4443068399978</v>
      </c>
      <c s="308">
        <v>2360.4680979100012</v>
      </c>
      <c s="308">
        <v>2323.4089789800005</v>
      </c>
      <c s="308">
        <v>2407.1515194100011</v>
      </c>
      <c s="308">
        <v>2325.1061568800014</v>
      </c>
      <c s="308">
        <v>2376.4899420532993</v>
      </c>
      <c s="308">
        <v>2314.3056730399994</v>
      </c>
      <c s="308">
        <v>2394.0293762899992</v>
      </c>
      <c s="308">
        <v>2367.7643204500005</v>
      </c>
      <c s="308">
        <v>2416.1985826600003</v>
      </c>
      <c s="308">
        <v>2350.6685248699991</v>
      </c>
      <c s="308">
        <v>2305.0691032399986</v>
      </c>
      <c s="308">
        <v>2094.5294403899989</v>
      </c>
      <c s="308">
        <v>2019.0447355931865</v>
      </c>
      <c s="308">
        <v>2066.9936122812442</v>
      </c>
      <c s="308">
        <v>2000.4503645999991</v>
      </c>
      <c s="308">
        <v>1979.7772944699998</v>
      </c>
      <c s="308">
        <v>1956.6698830400007</v>
      </c>
      <c s="308">
        <v>2065.9894757399998</v>
      </c>
      <c s="308">
        <v>2075.5650369200007</v>
      </c>
      <c s="308">
        <v>2140.4010542199999</v>
      </c>
      <c s="308">
        <v>2307.3182702899994</v>
      </c>
      <c s="308">
        <v>2465.7739348499999</v>
      </c>
      <c s="308">
        <v>2288.5647742099991</v>
      </c>
      <c s="308">
        <v>2245.8998416999993</v>
      </c>
      <c s="308">
        <v>2270.6366582799997</v>
      </c>
      <c s="308">
        <v>2306.7620295800007</v>
      </c>
      <c s="308">
        <v>2233.691652360033</v>
      </c>
      <c s="308">
        <v>2150.0780551100033</v>
      </c>
      <c s="308">
        <v>2454.740830289993</v>
      </c>
      <c s="308">
        <v>2195.661757450001</v>
      </c>
      <c s="308">
        <v>2235.0501015100031</v>
      </c>
      <c s="308">
        <v>2266.7433152700241</v>
      </c>
      <c s="308">
        <v>2340.9224042900255</v>
      </c>
      <c s="308">
        <v>2416.6639857699952</v>
      </c>
      <c s="308">
        <v>2072.4397151499998</v>
      </c>
      <c s="308">
        <v>2085.8068388700008</v>
      </c>
      <c s="308">
        <v>2030.4702382199991</v>
      </c>
      <c s="307">
        <f>DQ165</f>
        <v>2030.4702382199991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256"/>
      <c s="311"/>
      <c s="311"/>
      <c s="309"/>
      <c s="309"/>
      <c s="309"/>
      <c s="272"/>
      <c s="311"/>
      <c s="311"/>
      <c s="311"/>
      <c s="311"/>
      <c s="311"/>
      <c s="311"/>
      <c s="311"/>
      <c s="311"/>
      <c s="311"/>
    </row>
    <row r="166" spans="1:152" ht="15">
      <c r="A166" s="310" t="s">
        <v>441</v>
      </c>
      <c s="308">
        <v>494.49360853999997</v>
      </c>
      <c s="308">
        <v>456.83997039000002</v>
      </c>
      <c s="308">
        <v>448.58478404999988</v>
      </c>
      <c s="308">
        <v>423.00948800000003</v>
      </c>
      <c s="308">
        <v>440.93081667999996</v>
      </c>
      <c s="308">
        <v>430.49139201999998</v>
      </c>
      <c s="308">
        <v>427.53302010999988</v>
      </c>
      <c s="308">
        <v>434.97340660999993</v>
      </c>
      <c s="308">
        <v>427.41756936999997</v>
      </c>
      <c s="308">
        <v>439.24001578000008</v>
      </c>
      <c s="308">
        <v>466.24589753999999</v>
      </c>
      <c s="308">
        <v>446.15638170999995</v>
      </c>
      <c s="308">
        <v>535.40080546999991</v>
      </c>
      <c s="308">
        <v>498.86266072999985</v>
      </c>
      <c s="308">
        <v>483.83254030000006</v>
      </c>
      <c s="308">
        <v>504.57008343999991</v>
      </c>
      <c s="308">
        <v>536.3439640900001</v>
      </c>
      <c s="308">
        <v>529.09180045000005</v>
      </c>
      <c s="308">
        <v>505.49817815000011</v>
      </c>
      <c s="308">
        <v>519.32745923000004</v>
      </c>
      <c s="308">
        <v>533.39823776000003</v>
      </c>
      <c s="308">
        <v>472.17609577999997</v>
      </c>
      <c s="308">
        <v>492.77327536000007</v>
      </c>
      <c s="308">
        <v>516.29437968000002</v>
      </c>
      <c s="308">
        <v>590.34677118000002</v>
      </c>
      <c s="308">
        <v>548.36507373000006</v>
      </c>
      <c s="308">
        <v>558.24648045000026</v>
      </c>
      <c s="308">
        <v>555.18689429000017</v>
      </c>
      <c s="308">
        <v>545.06046636000019</v>
      </c>
      <c s="308">
        <v>538.12128311000004</v>
      </c>
      <c s="308">
        <v>626.10912925000002</v>
      </c>
      <c s="308">
        <v>596.92001193999999</v>
      </c>
      <c s="308">
        <v>606.69782211000006</v>
      </c>
      <c s="308">
        <v>615.51025154999979</v>
      </c>
      <c s="308">
        <v>626.31306029999996</v>
      </c>
      <c s="308">
        <v>610.36787022999999</v>
      </c>
      <c s="308">
        <v>642.38078996000013</v>
      </c>
      <c s="308">
        <v>628.47378755000011</v>
      </c>
      <c s="308">
        <v>622.50268261000008</v>
      </c>
      <c s="308">
        <v>624.18759010000008</v>
      </c>
      <c s="308">
        <v>623.29149876999986</v>
      </c>
      <c s="308">
        <v>612.44550371000003</v>
      </c>
      <c s="308">
        <v>607.30198349999989</v>
      </c>
      <c s="308">
        <v>616.38209704999986</v>
      </c>
      <c s="308">
        <v>646.82143833999999</v>
      </c>
      <c s="308">
        <v>625.44458543000007</v>
      </c>
      <c s="308">
        <v>635.91107983999996</v>
      </c>
      <c s="308">
        <v>685.11842292000006</v>
      </c>
      <c s="308">
        <v>850.83334895000007</v>
      </c>
      <c s="308">
        <v>812.72115672999985</v>
      </c>
      <c s="308">
        <v>794.95908194999993</v>
      </c>
      <c s="308">
        <v>767.53120341999988</v>
      </c>
      <c s="308">
        <v>764.42554170000017</v>
      </c>
      <c s="308">
        <v>798.79911951999986</v>
      </c>
      <c s="308">
        <v>741.51425005999999</v>
      </c>
      <c s="308">
        <v>748.63781459999984</v>
      </c>
      <c s="308">
        <v>749.36640456999987</v>
      </c>
      <c s="308">
        <v>737.03819490000001</v>
      </c>
      <c s="308">
        <v>774.63058695000007</v>
      </c>
      <c s="308">
        <v>773.12660757000003</v>
      </c>
      <c s="308">
        <v>799.77735696000002</v>
      </c>
      <c s="308">
        <v>812.88108712999997</v>
      </c>
      <c s="308">
        <v>773.29233477000014</v>
      </c>
      <c s="308">
        <v>772.2215206699999</v>
      </c>
      <c s="308">
        <v>781.04481098000008</v>
      </c>
      <c s="308">
        <v>806.72834337000018</v>
      </c>
      <c s="308">
        <v>778.10133123000026</v>
      </c>
      <c s="308">
        <v>779.54483692999997</v>
      </c>
      <c s="308">
        <v>790.90966207999975</v>
      </c>
      <c s="308">
        <v>798.51506879999999</v>
      </c>
      <c s="308">
        <v>772.64375466000001</v>
      </c>
      <c s="308">
        <v>814.21151324000004</v>
      </c>
      <c s="308">
        <v>914.62986789000024</v>
      </c>
      <c s="308">
        <v>914.80698034000011</v>
      </c>
      <c s="308">
        <v>986.42659932999982</v>
      </c>
      <c s="308">
        <v>873.97055470000009</v>
      </c>
      <c s="308">
        <v>862.81586797</v>
      </c>
      <c s="308">
        <v>788.17891345999999</v>
      </c>
      <c s="308">
        <v>788.21146499999986</v>
      </c>
      <c s="308">
        <v>807.60350972000003</v>
      </c>
      <c s="308">
        <v>841.63555235999991</v>
      </c>
      <c s="308">
        <v>850.03473647999999</v>
      </c>
      <c s="308">
        <v>838.58536309999988</v>
      </c>
      <c s="308">
        <v>855.78378009000005</v>
      </c>
      <c s="308">
        <v>891.13225196999997</v>
      </c>
      <c s="308">
        <v>889.56741925999995</v>
      </c>
      <c s="308">
        <v>1005.26744765</v>
      </c>
      <c s="308">
        <v>1003.6043427599998</v>
      </c>
      <c s="308">
        <v>1005.0881755199999</v>
      </c>
      <c s="308">
        <v>979.8912003800001</v>
      </c>
      <c s="308">
        <v>956.7264161600001</v>
      </c>
      <c s="308">
        <v>937.16662499999995</v>
      </c>
      <c s="308">
        <v>933.53383430000008</v>
      </c>
      <c s="308">
        <v>933.80607678999991</v>
      </c>
      <c s="308">
        <v>840.18780273999994</v>
      </c>
      <c s="308">
        <v>728.75709102928317</v>
      </c>
      <c s="308">
        <v>1017.7972151481595</v>
      </c>
      <c s="308">
        <v>1009.64815531</v>
      </c>
      <c s="308">
        <v>990.1545589399999</v>
      </c>
      <c s="308">
        <v>972.20232960999999</v>
      </c>
      <c s="308">
        <v>939.95198848999996</v>
      </c>
      <c s="308">
        <v>945.59676492999972</v>
      </c>
      <c s="308">
        <v>971.73208799000008</v>
      </c>
      <c s="308">
        <v>996.71877547000008</v>
      </c>
      <c s="308">
        <v>1028.7450429</v>
      </c>
      <c s="308">
        <v>1010.6501615499999</v>
      </c>
      <c s="308">
        <v>985.5574797500002</v>
      </c>
      <c s="308">
        <v>1033.31322817</v>
      </c>
      <c s="308">
        <v>1104.7894972200002</v>
      </c>
      <c s="308">
        <v>1096.33870914</v>
      </c>
      <c s="308">
        <v>1086.68478594</v>
      </c>
      <c s="308">
        <v>1029.8747500500001</v>
      </c>
      <c s="308">
        <v>1044.4980841899999</v>
      </c>
      <c s="308">
        <v>1049.38145059</v>
      </c>
      <c s="308">
        <v>1021.9176626699999</v>
      </c>
      <c s="308">
        <v>1033.10481695</v>
      </c>
      <c s="308">
        <v>1022.7979246299999</v>
      </c>
      <c s="308">
        <v>1034.6403324200003</v>
      </c>
      <c s="308">
        <v>994.26954086000023</v>
      </c>
      <c s="308">
        <v>994.26954086000023</v>
      </c>
      <c s="307">
        <f>DQ166</f>
        <v>994.26954086000023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256"/>
      <c s="309"/>
      <c s="309"/>
      <c r="EN166" s="309"/>
      <c s="309"/>
      <c s="309"/>
      <c s="309"/>
      <c s="309"/>
      <c s="309"/>
      <c s="309"/>
      <c s="309"/>
      <c s="309"/>
    </row>
    <row r="167" spans="1:136" ht="15">
      <c r="A167" s="272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</row>
    <row r="168" spans="1:136" ht="15">
      <c r="A168" s="306" t="s">
        <v>440</v>
      </c>
      <c s="305">
        <v>8500.7775583000002</v>
      </c>
      <c s="305">
        <v>8531.3991083000001</v>
      </c>
      <c s="305">
        <v>8569.2628312800007</v>
      </c>
      <c s="305">
        <v>8630.8251331899992</v>
      </c>
      <c s="305">
        <v>9168.9068287299997</v>
      </c>
      <c s="305">
        <v>9820.8477625699979</v>
      </c>
      <c s="305">
        <v>9825.9623953099999</v>
      </c>
      <c s="305">
        <v>9418.5293806699992</v>
      </c>
      <c s="305">
        <v>9454.542957919999</v>
      </c>
      <c s="305">
        <v>9041.6356411300003</v>
      </c>
      <c s="305">
        <v>9082.9253464699977</v>
      </c>
      <c s="305">
        <v>8977.1483440199991</v>
      </c>
      <c s="305">
        <v>9328.5786499200003</v>
      </c>
      <c s="305">
        <v>9242.3186519900009</v>
      </c>
      <c s="305">
        <v>9394.4054575899991</v>
      </c>
      <c s="305">
        <v>9642.8768515299962</v>
      </c>
      <c s="305">
        <v>10335.039680839986</v>
      </c>
      <c s="305">
        <v>10259.916613469992</v>
      </c>
      <c s="305">
        <v>10312.208461340011</v>
      </c>
      <c s="305">
        <v>9566.421900020021</v>
      </c>
      <c s="305">
        <v>9316.6029342000402</v>
      </c>
      <c s="305">
        <v>9357.1854771499948</v>
      </c>
      <c s="305">
        <v>9526.0404203300095</v>
      </c>
      <c s="305">
        <v>9892.8340745099849</v>
      </c>
      <c s="305">
        <v>10524.404675059999</v>
      </c>
      <c s="305">
        <v>10803.373248269998</v>
      </c>
      <c s="305">
        <v>10953.785072970002</v>
      </c>
      <c s="305">
        <v>10595.149196259999</v>
      </c>
      <c s="305">
        <v>10886.37745385</v>
      </c>
      <c s="305">
        <v>11385.92522825</v>
      </c>
      <c s="305">
        <v>11811.940021550003</v>
      </c>
      <c s="305">
        <v>11546.727456050001</v>
      </c>
      <c s="305">
        <v>11284.382997179999</v>
      </c>
      <c s="305">
        <v>11493.519250219999</v>
      </c>
      <c s="305">
        <v>11558.578719639998</v>
      </c>
      <c s="305">
        <v>11660.37612012</v>
      </c>
      <c s="305">
        <v>11682.934803210001</v>
      </c>
      <c s="305">
        <v>10423.886763650004</v>
      </c>
      <c s="305">
        <v>10489.935758449999</v>
      </c>
      <c s="305">
        <v>10740.394088570001</v>
      </c>
      <c s="305">
        <v>10692.91579893</v>
      </c>
      <c s="305">
        <v>10746.415160750003</v>
      </c>
      <c s="305">
        <v>10489.975487510001</v>
      </c>
      <c s="305">
        <v>10572.883402689999</v>
      </c>
      <c s="305">
        <v>10667.985814040001</v>
      </c>
      <c s="305">
        <v>10744.85074385</v>
      </c>
      <c s="305">
        <v>10835.1640505</v>
      </c>
      <c s="305">
        <v>10040.270859900002</v>
      </c>
      <c s="305">
        <v>10205.176808200002</v>
      </c>
      <c s="305">
        <v>10319.809793569999</v>
      </c>
      <c s="305">
        <v>10204.30540768</v>
      </c>
      <c s="305">
        <v>9904.8725512799974</v>
      </c>
      <c s="305">
        <v>9901.67115104</v>
      </c>
      <c s="305">
        <v>10115.489133089999</v>
      </c>
      <c s="305">
        <v>10092.669083329998</v>
      </c>
      <c s="305">
        <v>10339.611069549999</v>
      </c>
      <c s="305">
        <v>10258.760486610001</v>
      </c>
      <c s="305">
        <v>11683.289005139997</v>
      </c>
      <c s="305">
        <v>11586.817774560001</v>
      </c>
      <c s="305">
        <v>11321.641996859998</v>
      </c>
      <c s="305">
        <v>12413.011390479998</v>
      </c>
      <c s="305">
        <v>12254.2385851</v>
      </c>
      <c s="305">
        <v>12438.755303150001</v>
      </c>
      <c s="305">
        <v>12114.055553139999</v>
      </c>
      <c s="305">
        <v>12202.55963872</v>
      </c>
      <c s="305">
        <v>12362.20746575</v>
      </c>
      <c s="305">
        <v>11405.419609139999</v>
      </c>
      <c s="305">
        <v>11591.470622230001</v>
      </c>
      <c s="305">
        <v>12068.77704863</v>
      </c>
      <c s="305">
        <v>11737.499620409999</v>
      </c>
      <c s="305">
        <v>11807.898435089999</v>
      </c>
      <c s="305">
        <v>11904.451352290002</v>
      </c>
      <c s="305">
        <v>12942.565310980001</v>
      </c>
      <c s="305">
        <v>12773.124607100002</v>
      </c>
      <c s="305">
        <v>12863.84306214</v>
      </c>
      <c s="305">
        <v>12520.894072639998</v>
      </c>
      <c s="305">
        <v>12731.86916133</v>
      </c>
      <c s="305">
        <v>12425.258854079999</v>
      </c>
      <c s="305">
        <v>12522.265172980002</v>
      </c>
      <c s="305">
        <v>12598.84054893</v>
      </c>
      <c s="305">
        <v>12527.336185260001</v>
      </c>
      <c s="305">
        <v>12576.572892049999</v>
      </c>
      <c s="305">
        <v>12625.511588760002</v>
      </c>
      <c s="305">
        <v>13167.019646610001</v>
      </c>
      <c s="305">
        <v>12944.219300150002</v>
      </c>
      <c s="305">
        <v>13048.190402</v>
      </c>
      <c s="305">
        <v>13346.931925269999</v>
      </c>
      <c s="305">
        <v>13814.99726656</v>
      </c>
      <c s="305">
        <v>13963.790634250003</v>
      </c>
      <c s="305">
        <v>14223.497581660002</v>
      </c>
      <c s="305">
        <v>14388.2508504</v>
      </c>
      <c s="305">
        <v>14098.720216700003</v>
      </c>
      <c s="305">
        <v>14224.170811849999</v>
      </c>
      <c s="305">
        <v>14720.827734650004</v>
      </c>
      <c s="305">
        <v>14516.420227680002</v>
      </c>
      <c s="305">
        <v>14061.785783201682</v>
      </c>
      <c s="305">
        <v>14796.817000054385</v>
      </c>
      <c s="305">
        <v>14980.574451280005</v>
      </c>
      <c s="305">
        <v>15111.574319350002</v>
      </c>
      <c s="305">
        <v>15072.507038229998</v>
      </c>
      <c s="305">
        <v>15246.72471814</v>
      </c>
      <c s="305">
        <v>15280.953996199998</v>
      </c>
      <c s="305">
        <v>15283.849722759996</v>
      </c>
      <c s="305">
        <v>15298.876895199995</v>
      </c>
      <c s="305">
        <v>16650.777632519996</v>
      </c>
      <c s="305">
        <v>16687.779106579997</v>
      </c>
      <c s="305">
        <v>16530.678341300001</v>
      </c>
      <c s="305">
        <v>16519.238828330002</v>
      </c>
      <c s="305">
        <v>17741.584897894994</v>
      </c>
      <c s="305">
        <v>18021.770034240002</v>
      </c>
      <c s="305">
        <v>17880.975272150004</v>
      </c>
      <c s="305">
        <v>18003.016490689999</v>
      </c>
      <c s="305">
        <v>17783.896721069999</v>
      </c>
      <c s="305">
        <v>17821.502100379999</v>
      </c>
      <c s="305">
        <v>17331.883810949999</v>
      </c>
      <c s="305">
        <v>17511.901565250006</v>
      </c>
      <c s="305">
        <v>17588.339209940004</v>
      </c>
      <c s="305">
        <v>17596.243243010005</v>
      </c>
      <c s="305">
        <v>17860.605841299999</v>
      </c>
      <c s="305">
        <v>18661.560792060001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orientation="landscape" scale="11" r:id="rId4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 topLeftCell="A1">
      <pane xSplit="1" ySplit="3" topLeftCell="DO100" activePane="bottomRight" state="frozen"/>
      <selection pane="topLeft" activeCell="GH8" sqref="GH8"/>
      <selection pane="bottomLeft" activeCell="GH8" sqref="GH8"/>
      <selection pane="topRight" activeCell="GH8" sqref="GH8"/>
      <selection pane="bottomRight" activeCell="DO115" sqref="DO115"/>
    </sheetView>
  </sheetViews>
  <sheetFormatPr defaultColWidth="9.42428571428571" defaultRowHeight="15" outlineLevelCol="1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285714285714" style="302" hidden="1" customWidth="1" outlineLevel="1"/>
    <col min="87" max="87" width="9.14285714285714" style="302" customWidth="1" collapsed="1"/>
    <col min="88" max="134" width="9.14285714285714" style="302" customWidth="1"/>
    <col min="135" max="135" width="14" style="232" customWidth="1"/>
    <col min="136" max="140" width="9.14285714285714" style="302" customWidth="1"/>
    <col min="141" max="141" width="38.8571428571429" style="303" customWidth="1"/>
    <col min="142" max="150" width="9.14285714285714" style="302" customWidth="1"/>
    <col min="151" max="16384" width="9.42857142857143" style="232"/>
  </cols>
  <sheetData>
    <row r="1" spans="1:168" ht="15">
      <c r="A1" s="356" t="s">
        <v>565</v>
      </c>
      <c s="356">
        <v>2011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r="EF1" s="783" t="s">
        <v>564</v>
      </c>
      <c s="783"/>
      <c s="783"/>
      <c s="540"/>
      <c s="303"/>
      <c r="EL1" s="783" t="s">
        <v>563</v>
      </c>
      <c s="783"/>
      <c s="783"/>
      <c s="783"/>
      <c s="783"/>
      <c s="783"/>
      <c s="783"/>
      <c s="540"/>
      <c s="540"/>
      <c r="EV1" s="783" t="s">
        <v>562</v>
      </c>
      <c s="783"/>
      <c s="783"/>
      <c s="783"/>
      <c s="783"/>
      <c s="783"/>
      <c s="783"/>
      <c s="540"/>
      <c s="540"/>
      <c r="FF1" s="783" t="s">
        <v>561</v>
      </c>
      <c s="783"/>
      <c s="783"/>
      <c s="783"/>
      <c s="783"/>
      <c s="783"/>
      <c s="783"/>
    </row>
    <row r="2" spans="1:168" ht="15">
      <c r="A2" s="356"/>
      <c s="356" t="str">
        <f>B1&amp;"Q4"</f>
        <v>2011Q4</v>
      </c>
      <c s="356" t="str">
        <f>C1&amp;"Q1"</f>
        <v>2012Q1</v>
      </c>
      <c s="356" t="str">
        <f>D1&amp;"Q1"</f>
        <v>2012Q1</v>
      </c>
      <c s="356" t="str">
        <f>E1&amp;"Q1"</f>
        <v>2012Q1</v>
      </c>
      <c s="356" t="str">
        <f>F1&amp;"Q2"</f>
        <v>2012Q2</v>
      </c>
      <c s="356" t="str">
        <f>G1&amp;"Q2"</f>
        <v>2012Q2</v>
      </c>
      <c s="356" t="str">
        <f>H1&amp;"Q2"</f>
        <v>2012Q2</v>
      </c>
      <c s="356" t="str">
        <f>I1&amp;"Q3"</f>
        <v>2012Q3</v>
      </c>
      <c s="356" t="str">
        <f>J1&amp;"Q3"</f>
        <v>2012Q3</v>
      </c>
      <c s="356" t="str">
        <f>K1&amp;"Q3"</f>
        <v>2012Q3</v>
      </c>
      <c s="356" t="str">
        <f>L1&amp;"Q4"</f>
        <v>2012Q4</v>
      </c>
      <c s="356" t="str">
        <f>M1&amp;"Q4"</f>
        <v>2012Q4</v>
      </c>
      <c s="356" t="str">
        <f>N1&amp;"Q4"</f>
        <v>2012Q4</v>
      </c>
      <c s="356" t="str">
        <f>O1&amp;"Q1"</f>
        <v>2013Q1</v>
      </c>
      <c s="356" t="str">
        <f>P1&amp;"Q1"</f>
        <v>2013Q1</v>
      </c>
      <c s="356" t="str">
        <f>Q1&amp;"Q1"</f>
        <v>2013Q1</v>
      </c>
      <c s="356" t="str">
        <f>R1&amp;"Q2"</f>
        <v>2013Q2</v>
      </c>
      <c s="356" t="str">
        <f>S1&amp;"Q2"</f>
        <v>2013Q2</v>
      </c>
      <c s="356" t="str">
        <f>T1&amp;"Q2"</f>
        <v>2013Q2</v>
      </c>
      <c s="356" t="str">
        <f>U1&amp;"Q3"</f>
        <v>2013Q3</v>
      </c>
      <c s="356" t="str">
        <f>V1&amp;"Q3"</f>
        <v>2013Q3</v>
      </c>
      <c s="356" t="str">
        <f>W1&amp;"Q3"</f>
        <v>2013Q3</v>
      </c>
      <c s="356" t="str">
        <f>X1&amp;"Q4"</f>
        <v>2013Q4</v>
      </c>
      <c s="356" t="str">
        <f>Y1&amp;"Q4"</f>
        <v>2013Q4</v>
      </c>
      <c s="356" t="str">
        <f>Z1&amp;"Q4"</f>
        <v>2013Q4</v>
      </c>
      <c s="356" t="str">
        <f>AA1&amp;"Q1"</f>
        <v>2014Q1</v>
      </c>
      <c s="356" t="str">
        <f>AB1&amp;"Q1"</f>
        <v>2014Q1</v>
      </c>
      <c s="356" t="str">
        <f>AC1&amp;"Q1"</f>
        <v>2014Q1</v>
      </c>
      <c s="356" t="str">
        <f>AD1&amp;"Q2"</f>
        <v>2014Q2</v>
      </c>
      <c s="356" t="str">
        <f>AE1&amp;"Q2"</f>
        <v>2014Q2</v>
      </c>
      <c s="356" t="str">
        <f>AF1&amp;"Q2"</f>
        <v>2014Q2</v>
      </c>
      <c s="356" t="str">
        <f>AG1&amp;"Q3"</f>
        <v>2014Q3</v>
      </c>
      <c s="356" t="str">
        <f>AH1&amp;"Q3"</f>
        <v>2014Q3</v>
      </c>
      <c s="356" t="str">
        <f>AI1&amp;"Q3"</f>
        <v>2014Q3</v>
      </c>
      <c s="356" t="str">
        <f>AJ1&amp;"Q4"</f>
        <v>2014Q4</v>
      </c>
      <c s="356" t="str">
        <f>AK1&amp;"Q4"</f>
        <v>2014Q4</v>
      </c>
      <c s="356" t="str">
        <f>AL1&amp;"Q4"</f>
        <v>2014Q4</v>
      </c>
      <c s="356" t="str">
        <f>AM1&amp;"Q1"</f>
        <v>2015Q1</v>
      </c>
      <c s="356" t="str">
        <f>AN1&amp;"Q1"</f>
        <v>2015Q1</v>
      </c>
      <c s="356" t="str">
        <f>AO1&amp;"Q1"</f>
        <v>2015Q1</v>
      </c>
      <c s="356" t="str">
        <f>AP1&amp;"Q2"</f>
        <v>2015Q2</v>
      </c>
      <c s="356" t="str">
        <f>AQ1&amp;"Q2"</f>
        <v>2015Q2</v>
      </c>
      <c s="356" t="str">
        <f>AR1&amp;"Q2"</f>
        <v>2015Q2</v>
      </c>
      <c s="356" t="str">
        <f>AS1&amp;"Q3"</f>
        <v>2015Q3</v>
      </c>
      <c s="356" t="str">
        <f>AT1&amp;"Q3"</f>
        <v>2015Q3</v>
      </c>
      <c s="356" t="str">
        <f>AU1&amp;"Q3"</f>
        <v>2015Q3</v>
      </c>
      <c s="356" t="str">
        <f>AV1&amp;"Q4"</f>
        <v>2015Q4</v>
      </c>
      <c s="356" t="str">
        <f>AW1&amp;"Q4"</f>
        <v>2015Q4</v>
      </c>
      <c s="356" t="str">
        <f>AX1&amp;"Q4"</f>
        <v>2015Q4</v>
      </c>
      <c s="356" t="str">
        <f>AY1&amp;"Q1"</f>
        <v>2016Q1</v>
      </c>
      <c s="356" t="str">
        <f>AZ1&amp;"Q1"</f>
        <v>2016Q1</v>
      </c>
      <c s="356" t="str">
        <f>BA1&amp;"Q1"</f>
        <v>2016Q1</v>
      </c>
      <c s="356" t="str">
        <f>BB1&amp;"Q2"</f>
        <v>2016Q2</v>
      </c>
      <c s="356" t="str">
        <f>BC1&amp;"Q2"</f>
        <v>2016Q2</v>
      </c>
      <c s="356" t="str">
        <f>BD1&amp;"Q2"</f>
        <v>2016Q2</v>
      </c>
      <c s="356" t="str">
        <f>BE1&amp;"Q3"</f>
        <v>2016Q3</v>
      </c>
      <c s="356" t="str">
        <f>BF1&amp;"Q3"</f>
        <v>2016Q3</v>
      </c>
      <c s="356" t="str">
        <f>BG1&amp;"Q3"</f>
        <v>2016Q3</v>
      </c>
      <c s="356" t="str">
        <f>BH1&amp;"Q4"</f>
        <v>2016Q4</v>
      </c>
      <c s="356" t="str">
        <f>BI1&amp;"Q4"</f>
        <v>2016Q4</v>
      </c>
      <c s="356" t="str">
        <f>BJ1&amp;"Q4"</f>
        <v>2016Q4</v>
      </c>
      <c s="356" t="str">
        <f>BK1&amp;"Q1"</f>
        <v>2017Q1</v>
      </c>
      <c s="356" t="str">
        <f>BL1&amp;"Q1"</f>
        <v>2017Q1</v>
      </c>
      <c s="356" t="str">
        <f>BM1&amp;"Q1"</f>
        <v>2017Q1</v>
      </c>
      <c s="356" t="str">
        <f>BN1&amp;"Q2"</f>
        <v>2017Q2</v>
      </c>
      <c s="356" t="str">
        <f>BO1&amp;"Q2"</f>
        <v>2017Q2</v>
      </c>
      <c s="356" t="str">
        <f>BP1&amp;"Q2"</f>
        <v>2017Q2</v>
      </c>
      <c s="356" t="str">
        <f>BQ1&amp;"Q3"</f>
        <v>2017Q3</v>
      </c>
      <c s="356" t="str">
        <f>BR1&amp;"Q3"</f>
        <v>2017Q3</v>
      </c>
      <c s="356" t="str">
        <f>BS1&amp;"Q3"</f>
        <v>2017Q3</v>
      </c>
      <c s="356" t="str">
        <f>BT1&amp;"Q4"</f>
        <v>2017Q4</v>
      </c>
      <c s="356" t="str">
        <f>BU1&amp;"Q4"</f>
        <v>2017Q4</v>
      </c>
      <c s="356" t="str">
        <f>BV1&amp;"Q4"</f>
        <v>2017Q4</v>
      </c>
      <c s="356" t="str">
        <f>BW1&amp;"Q1"</f>
        <v>2018Q1</v>
      </c>
      <c s="356" t="str">
        <f>BX1&amp;"Q1"</f>
        <v>2018Q1</v>
      </c>
      <c s="356" t="str">
        <f>BY1&amp;"Q1"</f>
        <v>2018Q1</v>
      </c>
      <c s="356" t="str">
        <f>BZ1&amp;"Q2"</f>
        <v>2018Q2</v>
      </c>
      <c s="356" t="str">
        <f>CA1&amp;"Q2"</f>
        <v>2018Q2</v>
      </c>
      <c s="356" t="str">
        <f>CB1&amp;"Q2"</f>
        <v>2018Q2</v>
      </c>
      <c s="356" t="str">
        <f>CC1&amp;"Q3"</f>
        <v>2018Q3</v>
      </c>
      <c s="356" t="str">
        <f>CD1&amp;"Q3"</f>
        <v>2018Q3</v>
      </c>
      <c s="356" t="str">
        <f>CE1&amp;"Q3"</f>
        <v>2018Q3</v>
      </c>
      <c s="356" t="str">
        <f>CF1&amp;"Q4"</f>
        <v>2018Q4</v>
      </c>
      <c s="356" t="str">
        <f>CG1&amp;"Q4"</f>
        <v>2018Q4</v>
      </c>
      <c s="356" t="str">
        <f>CH1&amp;"Q4"</f>
        <v>2018Q4</v>
      </c>
      <c s="356" t="str">
        <f>CI1&amp;"Q1"</f>
        <v>2019Q1</v>
      </c>
      <c s="356" t="str">
        <f>CJ1&amp;"Q1"</f>
        <v>2019Q1</v>
      </c>
      <c s="356" t="str">
        <f>CK1&amp;"Q1"</f>
        <v>2019Q1</v>
      </c>
      <c s="356" t="str">
        <f>CL1&amp;"Q2"</f>
        <v>2019Q2</v>
      </c>
      <c s="356" t="str">
        <f>CM1&amp;"Q2"</f>
        <v>2019Q2</v>
      </c>
      <c s="356" t="str">
        <f>CN1&amp;"Q2"</f>
        <v>2019Q2</v>
      </c>
      <c s="356" t="str">
        <f>CO1&amp;"Q3"</f>
        <v>2019Q3</v>
      </c>
      <c s="356" t="str">
        <f>CP1&amp;"Q3"</f>
        <v>2019Q3</v>
      </c>
      <c s="356" t="str">
        <f>CQ1&amp;"Q3"</f>
        <v>2019Q3</v>
      </c>
      <c s="356" t="str">
        <f>CR1&amp;"Q4"</f>
        <v>2019Q4</v>
      </c>
      <c s="356" t="str">
        <f>CS1&amp;"Q4"</f>
        <v>2019Q4</v>
      </c>
      <c s="356" t="str">
        <f>CT1&amp;"Q4"</f>
        <v>2019Q4</v>
      </c>
      <c s="356" t="str">
        <f>CU1&amp;"Q1"</f>
        <v>2020Q1</v>
      </c>
      <c s="356" t="str">
        <f>CV1&amp;"Q1"</f>
        <v>2020Q1</v>
      </c>
      <c s="356" t="str">
        <f>CW1&amp;"Q1"</f>
        <v>2020Q1</v>
      </c>
      <c s="356" t="str">
        <f>CX1&amp;"Q2"</f>
        <v>2020Q2</v>
      </c>
      <c s="356" t="str">
        <f>CY1&amp;"Q2"</f>
        <v>2020Q2</v>
      </c>
      <c s="356" t="str">
        <f>CZ1&amp;"Q2"</f>
        <v>2020Q2</v>
      </c>
      <c s="356" t="str">
        <f>DA1&amp;"Q3"</f>
        <v>2020Q3</v>
      </c>
      <c s="356" t="str">
        <f>DB1&amp;"Q3"</f>
        <v>2020Q3</v>
      </c>
      <c s="356" t="str">
        <f>DC1&amp;"Q3"</f>
        <v>2020Q3</v>
      </c>
      <c s="356" t="str">
        <f>DD1&amp;"Q4"</f>
        <v>2020Q4</v>
      </c>
      <c s="356" t="str">
        <f>DE1&amp;"Q4"</f>
        <v>2020Q4</v>
      </c>
      <c s="356" t="str">
        <f>DF1&amp;"Q4"</f>
        <v>2020Q4</v>
      </c>
      <c s="356" t="str">
        <f>DG1&amp;"Q1"</f>
        <v>2021Q1</v>
      </c>
      <c s="356" t="str">
        <f>DH1&amp;"Q1"</f>
        <v>2021Q1</v>
      </c>
      <c s="356" t="str">
        <f>DI1&amp;"Q1"</f>
        <v>2021Q1</v>
      </c>
      <c s="356" t="str">
        <f>DJ1&amp;"Q2"</f>
        <v>2021Q2</v>
      </c>
      <c s="356" t="str">
        <f>DK1&amp;"Q2"</f>
        <v>2021Q2</v>
      </c>
      <c s="356" t="str">
        <f>DL1&amp;"Q2"</f>
        <v>2021Q2</v>
      </c>
      <c s="356" t="str">
        <f>DM1&amp;"Q3"</f>
        <v>2021Q3</v>
      </c>
      <c s="356" t="str">
        <f>DN1&amp;"Q3"</f>
        <v>2021Q3</v>
      </c>
      <c s="356" t="str">
        <f>DO1&amp;"Q3"</f>
        <v>2021Q3</v>
      </c>
      <c s="356" t="str">
        <f>DP1&amp;"Q4"</f>
        <v>2021Q4</v>
      </c>
      <c s="356" t="str">
        <f>DQ1&amp;"Q4"</f>
        <v>2021Q4</v>
      </c>
      <c s="356" t="str">
        <f>DR1&amp;"Q4"</f>
        <v>2021Q4</v>
      </c>
      <c s="356" t="str">
        <f>DS1&amp;"Q1"</f>
        <v>2022Q1</v>
      </c>
      <c s="356" t="str">
        <f>DT1&amp;"Q1"</f>
        <v>2022Q1</v>
      </c>
      <c s="356" t="str">
        <f>DU1&amp;"Q1"</f>
        <v>2022Q1</v>
      </c>
      <c s="356" t="str">
        <f>DV1&amp;"Q2"</f>
        <v>2022Q2</v>
      </c>
      <c s="356" t="str">
        <f>DW1&amp;"Q2"</f>
        <v>2022Q2</v>
      </c>
      <c s="356" t="str">
        <f>DX1&amp;"Q2"</f>
        <v>2022Q2</v>
      </c>
      <c s="356" t="str">
        <f>DY1&amp;"Q3"</f>
        <v>2022Q3</v>
      </c>
      <c s="356" t="str">
        <f>DZ1&amp;"Q3"</f>
        <v>2022Q3</v>
      </c>
      <c s="356" t="str">
        <f>EA1&amp;"Q3"</f>
        <v>2022Q3</v>
      </c>
      <c s="356" t="str">
        <f>EB1&amp;"Q4"</f>
        <v>2022Q4</v>
      </c>
      <c s="356" t="str">
        <f>EC1&amp;"Q4"</f>
        <v>2022Q4</v>
      </c>
      <c s="356" t="str">
        <f>ED1&amp;"Q4"</f>
        <v>2022Q4</v>
      </c>
      <c r="EF2" s="356">
        <v>2019</v>
      </c>
      <c s="356">
        <f>EF2+1</f>
        <v>2020</v>
      </c>
      <c s="356">
        <f>EG2+1</f>
        <v>2021</v>
      </c>
      <c s="356">
        <f>EH2+1</f>
        <v>2022</v>
      </c>
      <c s="303"/>
      <c r="EL2" s="356">
        <v>2019</v>
      </c>
      <c s="356">
        <f t="shared" si="0" ref="EM2:ET2">EL2+1</f>
        <v>2020</v>
      </c>
      <c s="356">
        <f t="shared" si="0"/>
        <v>2021</v>
      </c>
      <c s="356">
        <f t="shared" si="0"/>
        <v>2022</v>
      </c>
      <c s="356">
        <f t="shared" si="0"/>
        <v>2023</v>
      </c>
      <c s="356">
        <f t="shared" si="0"/>
        <v>2024</v>
      </c>
      <c s="356">
        <f t="shared" si="0"/>
        <v>2025</v>
      </c>
      <c s="356">
        <f t="shared" si="0"/>
        <v>2026</v>
      </c>
      <c s="356">
        <f t="shared" si="0"/>
        <v>2027</v>
      </c>
      <c r="EV2" s="356">
        <v>2019</v>
      </c>
      <c s="356">
        <f t="shared" si="1" ref="EW2:FD2">EV2+1</f>
        <v>2020</v>
      </c>
      <c s="356">
        <f t="shared" si="1"/>
        <v>2021</v>
      </c>
      <c s="356">
        <f t="shared" si="1"/>
        <v>2022</v>
      </c>
      <c s="356">
        <f t="shared" si="1"/>
        <v>2023</v>
      </c>
      <c s="356">
        <f t="shared" si="1"/>
        <v>2024</v>
      </c>
      <c s="356">
        <f t="shared" si="1"/>
        <v>2025</v>
      </c>
      <c s="356">
        <f t="shared" si="1"/>
        <v>2026</v>
      </c>
      <c s="356">
        <f t="shared" si="1"/>
        <v>2027</v>
      </c>
      <c r="FF2" s="356">
        <v>2019</v>
      </c>
      <c s="356">
        <f t="shared" si="2" ref="FG2:FL2">FF2+1</f>
        <v>2020</v>
      </c>
      <c s="356">
        <f t="shared" si="2"/>
        <v>2021</v>
      </c>
      <c s="356">
        <f t="shared" si="2"/>
        <v>2022</v>
      </c>
      <c s="356">
        <f t="shared" si="2"/>
        <v>2023</v>
      </c>
      <c s="356">
        <f t="shared" si="2"/>
        <v>2024</v>
      </c>
      <c s="356">
        <f t="shared" si="2"/>
        <v>2025</v>
      </c>
    </row>
    <row r="3" spans="1:168" ht="15">
      <c r="A3" s="411" t="s">
        <v>560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r="EF3" s="356"/>
      <c s="356"/>
      <c s="356"/>
      <c s="356"/>
      <c s="303"/>
      <c r="EL3" s="356"/>
      <c s="356"/>
      <c s="356"/>
      <c s="356"/>
      <c s="356"/>
      <c s="356"/>
      <c s="356"/>
      <c s="356"/>
      <c s="356"/>
      <c r="EV3" s="356"/>
      <c s="356"/>
      <c s="356"/>
      <c s="356"/>
      <c s="356"/>
      <c s="356"/>
      <c s="356"/>
      <c s="356"/>
      <c s="356"/>
      <c r="FF3" s="356"/>
      <c s="356"/>
      <c s="356"/>
      <c s="356"/>
      <c s="356"/>
      <c s="356"/>
      <c s="356"/>
    </row>
    <row r="4" spans="1:168" ht="15">
      <c r="A4" s="369" t="s">
        <v>558</v>
      </c>
      <c s="369"/>
      <c s="390">
        <f t="shared" si="3" ref="C4:BN4">C5+C10+C20</f>
        <v>2775.6157682986059</v>
      </c>
      <c s="390">
        <f t="shared" si="3"/>
        <v>2601.1190921737152</v>
      </c>
      <c s="390">
        <f t="shared" si="3"/>
        <v>3013.875889167562</v>
      </c>
      <c s="390">
        <f t="shared" si="3"/>
        <v>3433.3153185703086</v>
      </c>
      <c s="390">
        <f t="shared" si="3"/>
        <v>2967.2753870324896</v>
      </c>
      <c s="390">
        <f t="shared" si="3"/>
        <v>2512.0927127156001</v>
      </c>
      <c s="390">
        <f t="shared" si="3"/>
        <v>2685.3972327230563</v>
      </c>
      <c s="390">
        <f t="shared" si="3"/>
        <v>2479.5220165806436</v>
      </c>
      <c s="390">
        <f t="shared" si="3"/>
        <v>2663.5032224279375</v>
      </c>
      <c s="390">
        <f t="shared" si="3"/>
        <v>2611.7689186149018</v>
      </c>
      <c s="390">
        <f t="shared" si="3"/>
        <v>2273.151271869513</v>
      </c>
      <c s="390">
        <f t="shared" si="3"/>
        <v>2335.2359597785376</v>
      </c>
      <c s="390">
        <f t="shared" si="3"/>
        <v>3200.124641097359</v>
      </c>
      <c s="390">
        <f t="shared" si="3"/>
        <v>2150.9492589331894</v>
      </c>
      <c s="390">
        <f t="shared" si="3"/>
        <v>2736.2676615027049</v>
      </c>
      <c s="390">
        <f t="shared" si="3"/>
        <v>3586.0607970585716</v>
      </c>
      <c s="390">
        <f t="shared" si="3"/>
        <v>2964.2133176731741</v>
      </c>
      <c s="390">
        <f t="shared" si="3"/>
        <v>2355.3513145761272</v>
      </c>
      <c s="390">
        <f t="shared" si="3"/>
        <v>3250.7673241800958</v>
      </c>
      <c s="390">
        <f t="shared" si="3"/>
        <v>2761.5751403675654</v>
      </c>
      <c s="390">
        <f t="shared" si="3"/>
        <v>2660.0177212938493</v>
      </c>
      <c s="390">
        <f t="shared" si="3"/>
        <v>3066.240238511064</v>
      </c>
      <c s="390">
        <f t="shared" si="3"/>
        <v>2736.7752644786037</v>
      </c>
      <c s="390">
        <f t="shared" si="3"/>
        <v>2965.6874888602342</v>
      </c>
      <c s="390">
        <f t="shared" si="3"/>
        <v>3322.053277423629</v>
      </c>
      <c s="390">
        <f t="shared" si="3"/>
        <v>2427.2810562185023</v>
      </c>
      <c s="390">
        <f t="shared" si="3"/>
        <v>2953.6230521520897</v>
      </c>
      <c s="390">
        <f t="shared" si="3"/>
        <v>3579.5711608892398</v>
      </c>
      <c s="390">
        <f t="shared" si="3"/>
        <v>2937.1024734238626</v>
      </c>
      <c s="390">
        <f t="shared" si="3"/>
        <v>3024.5649884901995</v>
      </c>
      <c s="390">
        <f t="shared" si="3"/>
        <v>2924.4667802166564</v>
      </c>
      <c s="390">
        <f t="shared" si="3"/>
        <v>2692.4896480132884</v>
      </c>
      <c s="390">
        <f t="shared" si="3"/>
        <v>2841.9287061145146</v>
      </c>
      <c s="390">
        <f t="shared" si="3"/>
        <v>2988.630653869549</v>
      </c>
      <c s="390">
        <f t="shared" si="3"/>
        <v>2966.134370601088</v>
      </c>
      <c s="390">
        <f t="shared" si="3"/>
        <v>2836.8429395146063</v>
      </c>
      <c s="390">
        <f t="shared" si="3"/>
        <v>2719.1804990924079</v>
      </c>
      <c s="390">
        <f t="shared" si="3"/>
        <v>2834.2999420773413</v>
      </c>
      <c s="390">
        <f t="shared" si="3"/>
        <v>2659.3248311978523</v>
      </c>
      <c s="390">
        <f t="shared" si="3"/>
        <v>3406.5671952224957</v>
      </c>
      <c s="390">
        <f t="shared" si="3"/>
        <v>2826.2190967336173</v>
      </c>
      <c s="390">
        <f t="shared" si="3"/>
        <v>2974.2607259821662</v>
      </c>
      <c s="390">
        <f t="shared" si="3"/>
        <v>3593.5281797963476</v>
      </c>
      <c s="390">
        <f t="shared" si="3"/>
        <v>2384.7976025034836</v>
      </c>
      <c s="390">
        <f t="shared" si="3"/>
        <v>2426.5426453984473</v>
      </c>
      <c s="390">
        <f t="shared" si="3"/>
        <v>2436.952632844755</v>
      </c>
      <c s="390">
        <f t="shared" si="3"/>
        <v>2319.4317733540638</v>
      </c>
      <c s="390">
        <f t="shared" si="3"/>
        <v>2069.2473779473548</v>
      </c>
      <c s="390">
        <f t="shared" si="3"/>
        <v>2485.6554913504219</v>
      </c>
      <c s="390">
        <f t="shared" si="3"/>
        <v>2076.8053257551105</v>
      </c>
      <c s="390">
        <f t="shared" si="3"/>
        <v>2319.5021641069739</v>
      </c>
      <c s="390">
        <f t="shared" si="3"/>
        <v>2798.2940573285068</v>
      </c>
      <c s="390">
        <f t="shared" si="3"/>
        <v>2218.9754747175252</v>
      </c>
      <c s="390">
        <f t="shared" si="3"/>
        <v>2548.3195269355242</v>
      </c>
      <c s="390">
        <f t="shared" si="3"/>
        <v>2431.2904830285274</v>
      </c>
      <c s="390">
        <f t="shared" si="3"/>
        <v>2640.1740360415497</v>
      </c>
      <c s="390">
        <f t="shared" si="3"/>
        <v>2426.3325018175983</v>
      </c>
      <c s="390">
        <f t="shared" si="3"/>
        <v>2489.1734099565938</v>
      </c>
      <c s="390">
        <f t="shared" si="3"/>
        <v>2175.9544329060927</v>
      </c>
      <c s="390">
        <f t="shared" si="3"/>
        <v>3420.8649250620078</v>
      </c>
      <c s="390">
        <f t="shared" si="3"/>
        <v>3059.9091766627189</v>
      </c>
      <c s="390">
        <f t="shared" si="3"/>
        <v>2346.365947289873</v>
      </c>
      <c s="390">
        <f t="shared" si="3"/>
        <v>2967.8408271413691</v>
      </c>
      <c s="390">
        <f t="shared" si="3"/>
        <v>3144.6247898452443</v>
      </c>
      <c s="390">
        <f t="shared" si="4" ref="BO4:DZ4">BO5+BO10+BO20</f>
        <v>2808.0893420265925</v>
      </c>
      <c s="390">
        <f t="shared" si="4"/>
        <v>2640.6111459054782</v>
      </c>
      <c s="390">
        <f t="shared" si="4"/>
        <v>2890.7586365666666</v>
      </c>
      <c s="390">
        <f t="shared" si="4"/>
        <v>2609.3474429357643</v>
      </c>
      <c s="390">
        <f t="shared" si="4"/>
        <v>2596.7913281581809</v>
      </c>
      <c s="390">
        <f t="shared" si="4"/>
        <v>2525.277313743682</v>
      </c>
      <c s="390">
        <f t="shared" si="4"/>
        <v>2807.6113806221529</v>
      </c>
      <c s="390">
        <f t="shared" si="4"/>
        <v>3280.2822829450852</v>
      </c>
      <c s="390">
        <f t="shared" si="4"/>
        <v>2941.0216724959864</v>
      </c>
      <c s="390">
        <f t="shared" si="4"/>
        <v>2305.1756796843952</v>
      </c>
      <c s="390">
        <f t="shared" si="4"/>
        <v>3002.8103482824836</v>
      </c>
      <c s="390">
        <f t="shared" si="4"/>
        <v>3425.2698027614974</v>
      </c>
      <c s="390">
        <f t="shared" si="4"/>
        <v>3405.2269902371299</v>
      </c>
      <c s="390">
        <f t="shared" si="4"/>
        <v>2864.1083333550123</v>
      </c>
      <c s="390">
        <f t="shared" si="4"/>
        <v>3096.8469890787892</v>
      </c>
      <c s="390">
        <f t="shared" si="4"/>
        <v>3132.5917277685448</v>
      </c>
      <c s="390">
        <f t="shared" si="4"/>
        <v>3036.6796732578118</v>
      </c>
      <c s="390">
        <f t="shared" si="4"/>
        <v>2963.8268451176064</v>
      </c>
      <c s="390">
        <f t="shared" si="4"/>
        <v>3099.4543963516626</v>
      </c>
      <c s="390">
        <f t="shared" si="4"/>
        <v>3599.2067497454218</v>
      </c>
      <c s="365">
        <f t="shared" si="4"/>
        <v>3177.4652523320628</v>
      </c>
      <c s="365">
        <f t="shared" si="4"/>
        <v>2719.7892527443901</v>
      </c>
      <c s="365">
        <f t="shared" si="4"/>
        <v>2961.9365349691252</v>
      </c>
      <c s="365">
        <f t="shared" si="4"/>
        <v>3711.2998556062985</v>
      </c>
      <c s="365">
        <f t="shared" si="4"/>
        <v>3444.4282091553355</v>
      </c>
      <c s="365">
        <f t="shared" si="4"/>
        <v>2769.787874584043</v>
      </c>
      <c s="365">
        <f t="shared" si="4"/>
        <v>2907.149163246183</v>
      </c>
      <c s="365">
        <f t="shared" si="4"/>
        <v>3098.1254508552356</v>
      </c>
      <c s="365">
        <f t="shared" si="4"/>
        <v>3198.6340142784138</v>
      </c>
      <c s="365">
        <f t="shared" si="4"/>
        <v>2991.9694705493675</v>
      </c>
      <c s="365">
        <f t="shared" si="4"/>
        <v>2429.3632962413858</v>
      </c>
      <c s="365">
        <f t="shared" si="4"/>
        <v>2979.1002336694896</v>
      </c>
      <c s="365">
        <f t="shared" si="4"/>
        <v>3219.4822015617165</v>
      </c>
      <c s="365">
        <f t="shared" si="4"/>
        <v>2674.826987539876</v>
      </c>
      <c s="365">
        <f t="shared" si="4"/>
        <v>3253.7732729166164</v>
      </c>
      <c s="365">
        <f t="shared" si="4"/>
        <v>2283.2317478177347</v>
      </c>
      <c s="365">
        <f t="shared" si="4"/>
        <v>1688.4416695090074</v>
      </c>
      <c s="365">
        <f t="shared" si="4"/>
        <v>1680.5243049374203</v>
      </c>
      <c s="365">
        <f t="shared" si="4"/>
        <v>2034.4277161975656</v>
      </c>
      <c s="365">
        <f t="shared" si="4"/>
        <v>2335.318644076282</v>
      </c>
      <c s="365">
        <f t="shared" si="4"/>
        <v>2728.3100569621465</v>
      </c>
      <c s="365">
        <f t="shared" si="4"/>
        <v>2311.3479133273786</v>
      </c>
      <c s="365">
        <f t="shared" si="4"/>
        <v>2479.7830263681817</v>
      </c>
      <c s="365">
        <f t="shared" si="4"/>
        <v>2516.2916034568411</v>
      </c>
      <c s="365">
        <f t="shared" si="4"/>
        <v>2638.6576384902905</v>
      </c>
      <c s="365">
        <f t="shared" si="4"/>
        <v>2285.2231310106104</v>
      </c>
      <c s="365">
        <f t="shared" si="4"/>
        <v>3312.5088337375091</v>
      </c>
      <c s="365">
        <f t="shared" si="4"/>
        <v>3203.9129341638113</v>
      </c>
      <c s="365">
        <f t="shared" si="4"/>
        <v>2770.3256926366471</v>
      </c>
      <c s="365">
        <f t="shared" si="4"/>
        <v>3081.3194066827059</v>
      </c>
      <c s="365">
        <f t="shared" si="4"/>
        <v>2895.2186621778878</v>
      </c>
      <c s="365">
        <f t="shared" si="4"/>
        <v>2772.3729657699691</v>
      </c>
      <c s="365">
        <f t="shared" si="4"/>
        <v>3727.2729169294735</v>
      </c>
      <c s="365">
        <f t="shared" si="4"/>
        <v>3184.1033896584217</v>
      </c>
      <c s="365">
        <f t="shared" si="4"/>
        <v>3273.6226229058693</v>
      </c>
      <c s="365">
        <f t="shared" si="4"/>
        <v>2976.5088053338291</v>
      </c>
      <c s="365">
        <f t="shared" si="4"/>
        <v>3292.8372142435178</v>
      </c>
      <c s="365">
        <f t="shared" si="4"/>
        <v>2763.4461410308259</v>
      </c>
      <c s="365">
        <f t="shared" si="4"/>
        <v>3789.7586265235882</v>
      </c>
      <c s="365">
        <f t="shared" si="4"/>
        <v>4078.0528955114619</v>
      </c>
      <c s="365">
        <f t="shared" si="4"/>
        <v>3272.9825550241194</v>
      </c>
      <c s="365">
        <f t="shared" si="4"/>
        <v>3135.3549651462517</v>
      </c>
      <c s="365">
        <f t="shared" si="4"/>
        <v>3325.0046602657058</v>
      </c>
      <c s="365">
        <f t="shared" si="4"/>
        <v>3434.0562723716075</v>
      </c>
      <c s="365">
        <f>EA5+EA10+EA20</f>
        <v>3593.1458497096551</v>
      </c>
      <c s="365">
        <f>EB5+EB10+EB20</f>
        <v>3670.4226449737466</v>
      </c>
      <c s="365">
        <f>EC5+EC10+EC20</f>
        <v>3527.4798651092065</v>
      </c>
      <c s="365">
        <f>ED5+ED10+ED20</f>
        <v>3747.3943783521695</v>
      </c>
      <c r="EF4" s="365">
        <f t="shared" si="5" ref="EF4:EI5">SUMIF($CI$1:$ED$1,EF$2,$CI4:$ED4)</f>
        <v>36389.048608231329</v>
      </c>
      <c s="365">
        <f t="shared" si="5"/>
        <v>29205.759144670767</v>
      </c>
      <c s="365">
        <f t="shared" si="5"/>
        <v>36121.046999497026</v>
      </c>
      <c s="365">
        <f t="shared" si="5"/>
        <v>41629.93606826185</v>
      </c>
      <c s="365"/>
      <c s="369" t="s">
        <v>558</v>
      </c>
      <c s="379">
        <f t="shared" si="6" ref="EL4:ET4">EL5+EL10+EL20</f>
        <v>36389.048608231336</v>
      </c>
      <c s="379">
        <f t="shared" si="6"/>
        <v>29205.75914467077</v>
      </c>
      <c s="379">
        <f t="shared" si="6"/>
        <v>36121.062354815185</v>
      </c>
      <c s="379">
        <f t="shared" si="6"/>
        <v>41630.00038304567</v>
      </c>
      <c s="379">
        <f t="shared" si="6"/>
        <v>43537.590224081658</v>
      </c>
      <c s="379">
        <f t="shared" si="6"/>
        <v>43797.728077036052</v>
      </c>
      <c s="379">
        <f t="shared" si="6"/>
        <v>44754.080009793339</v>
      </c>
      <c s="379">
        <f t="shared" si="6"/>
        <v>45548.538425353545</v>
      </c>
      <c s="379">
        <f t="shared" si="6"/>
        <v>46147.115770263525</v>
      </c>
      <c r="EV4" s="365">
        <f t="shared" si="7" ref="EV4:FD5">EL4/EL$73*100</f>
        <v>33.659900820328062</v>
      </c>
      <c s="365">
        <f t="shared" si="7"/>
        <v>29.414269844171336</v>
      </c>
      <c s="365">
        <f t="shared" si="7"/>
        <v>34.023235259829363</v>
      </c>
      <c s="365">
        <f t="shared" si="7"/>
        <v>36.052940316799962</v>
      </c>
      <c s="365">
        <f t="shared" si="7"/>
        <v>36.193375165794201</v>
      </c>
      <c s="365">
        <f t="shared" si="7"/>
        <v>35.156949430626092</v>
      </c>
      <c s="365">
        <f t="shared" si="7"/>
        <v>34.748400722480021</v>
      </c>
      <c s="365">
        <f t="shared" si="7"/>
        <v>34.207232589795581</v>
      </c>
      <c s="365">
        <f t="shared" si="7"/>
        <v>33.52187628502864</v>
      </c>
      <c r="FF4" s="365"/>
      <c s="365">
        <f>EW4-EV4</f>
        <v>-4.2456309761567255</v>
      </c>
      <c s="365">
        <f t="shared" si="8" ref="FH4:FL5">EX4-EW4</f>
        <v>4.6089654156580266</v>
      </c>
      <c s="365">
        <f t="shared" si="8"/>
        <v>2.0297050569705988</v>
      </c>
      <c s="365">
        <f t="shared" si="8"/>
        <v>0.1404348489942393</v>
      </c>
      <c s="365">
        <f t="shared" si="8"/>
        <v>-1.036425735168109</v>
      </c>
      <c s="365">
        <f t="shared" si="8"/>
        <v>-0.40854870814607125</v>
      </c>
    </row>
    <row r="5" spans="1:168" ht="15">
      <c r="A5" s="369" t="s">
        <v>557</v>
      </c>
      <c s="369"/>
      <c s="390">
        <f t="shared" si="9" ref="C5:BN5">C6+C8</f>
        <v>910.98980088838664</v>
      </c>
      <c s="390">
        <f t="shared" si="9"/>
        <v>828.2155130132777</v>
      </c>
      <c s="390">
        <f t="shared" si="9"/>
        <v>1228.1024995086632</v>
      </c>
      <c s="390">
        <f t="shared" si="9"/>
        <v>1295.783431070869</v>
      </c>
      <c s="390">
        <f t="shared" si="9"/>
        <v>1190.4146741494922</v>
      </c>
      <c s="390">
        <f t="shared" si="9"/>
        <v>920.87782715000003</v>
      </c>
      <c s="390">
        <f t="shared" si="9"/>
        <v>758.34066748000009</v>
      </c>
      <c s="390">
        <f t="shared" si="9"/>
        <v>670.85495875986578</v>
      </c>
      <c s="390">
        <f t="shared" si="9"/>
        <v>785.85414573551918</v>
      </c>
      <c s="390">
        <f t="shared" si="9"/>
        <v>955.53085346000012</v>
      </c>
      <c s="390">
        <f t="shared" si="9"/>
        <v>576.86875294749757</v>
      </c>
      <c s="390">
        <f t="shared" si="9"/>
        <v>516.22498090463182</v>
      </c>
      <c s="390">
        <f t="shared" si="9"/>
        <v>979.43850944817416</v>
      </c>
      <c s="390">
        <f t="shared" si="9"/>
        <v>506.79778940075641</v>
      </c>
      <c s="390">
        <f t="shared" si="9"/>
        <v>864.78745031373569</v>
      </c>
      <c s="390">
        <f t="shared" si="9"/>
        <v>945.37143041764296</v>
      </c>
      <c s="390">
        <f t="shared" si="9"/>
        <v>728.82594785966273</v>
      </c>
      <c s="390">
        <f t="shared" si="9"/>
        <v>446.01306065815669</v>
      </c>
      <c s="390">
        <f t="shared" si="9"/>
        <v>849.04251118591196</v>
      </c>
      <c s="390">
        <f t="shared" si="9"/>
        <v>655.45962794840761</v>
      </c>
      <c s="390">
        <f t="shared" si="9"/>
        <v>690.91045181357003</v>
      </c>
      <c s="390">
        <f t="shared" si="9"/>
        <v>792.58523548812434</v>
      </c>
      <c s="390">
        <f t="shared" si="9"/>
        <v>685.68241534280969</v>
      </c>
      <c s="390">
        <f t="shared" si="9"/>
        <v>894.32968383441994</v>
      </c>
      <c s="390">
        <f t="shared" si="9"/>
        <v>837.67855103104</v>
      </c>
      <c s="390">
        <f t="shared" si="9"/>
        <v>506.56964438133576</v>
      </c>
      <c s="390">
        <f t="shared" si="9"/>
        <v>799.82219854233006</v>
      </c>
      <c s="390">
        <f t="shared" si="9"/>
        <v>698.36863518864106</v>
      </c>
      <c s="390">
        <f t="shared" si="9"/>
        <v>667.58824950987264</v>
      </c>
      <c s="390">
        <f t="shared" si="9"/>
        <v>651.15869771228881</v>
      </c>
      <c s="390">
        <f t="shared" si="9"/>
        <v>571.59608901102069</v>
      </c>
      <c s="390">
        <f t="shared" si="9"/>
        <v>428.71583284942568</v>
      </c>
      <c s="390">
        <f t="shared" si="9"/>
        <v>679.79414881447769</v>
      </c>
      <c s="390">
        <f t="shared" si="9"/>
        <v>682.25593944577827</v>
      </c>
      <c s="390">
        <f t="shared" si="9"/>
        <v>485.55786012829333</v>
      </c>
      <c s="390">
        <f t="shared" si="9"/>
        <v>507.97297391239636</v>
      </c>
      <c s="390">
        <f t="shared" si="9"/>
        <v>464.76107779940003</v>
      </c>
      <c s="390">
        <f t="shared" si="9"/>
        <v>404.72592540782426</v>
      </c>
      <c s="390">
        <f t="shared" si="9"/>
        <v>437.68768126079385</v>
      </c>
      <c s="390">
        <f t="shared" si="9"/>
        <v>484.72420505309657</v>
      </c>
      <c s="390">
        <f t="shared" si="9"/>
        <v>461.78685640482098</v>
      </c>
      <c s="390">
        <f t="shared" si="9"/>
        <v>514.73581349410836</v>
      </c>
      <c s="390">
        <f t="shared" si="9"/>
        <v>547.97167810793769</v>
      </c>
      <c s="390">
        <f t="shared" si="9"/>
        <v>457.83984589183581</v>
      </c>
      <c s="390">
        <f t="shared" si="9"/>
        <v>433.49099394473967</v>
      </c>
      <c s="390">
        <f t="shared" si="9"/>
        <v>424.80155527009504</v>
      </c>
      <c s="390">
        <f t="shared" si="9"/>
        <v>432.0198804744457</v>
      </c>
      <c s="390">
        <f t="shared" si="9"/>
        <v>390.53772129137377</v>
      </c>
      <c s="390">
        <f t="shared" si="9"/>
        <v>343.12980129430434</v>
      </c>
      <c s="390">
        <f t="shared" si="9"/>
        <v>273.90908565036273</v>
      </c>
      <c s="390">
        <f t="shared" si="9"/>
        <v>316.69009797670094</v>
      </c>
      <c s="390">
        <f t="shared" si="9"/>
        <v>348.81995436041768</v>
      </c>
      <c s="390">
        <f t="shared" si="9"/>
        <v>400.21182262723511</v>
      </c>
      <c s="390">
        <f t="shared" si="9"/>
        <v>422.8173299520825</v>
      </c>
      <c s="390">
        <f t="shared" si="9"/>
        <v>387.7857469418318</v>
      </c>
      <c s="390">
        <f t="shared" si="9"/>
        <v>461.41720035919053</v>
      </c>
      <c s="390">
        <f t="shared" si="9"/>
        <v>468.27204662058182</v>
      </c>
      <c s="390">
        <f t="shared" si="9"/>
        <v>432.08030570836087</v>
      </c>
      <c s="390">
        <f t="shared" si="9"/>
        <v>414.3034403721752</v>
      </c>
      <c s="390">
        <f t="shared" si="9"/>
        <v>608.13987823802836</v>
      </c>
      <c s="390">
        <f t="shared" si="9"/>
        <v>363.18758261596702</v>
      </c>
      <c s="390">
        <f t="shared" si="9"/>
        <v>383.6926662945437</v>
      </c>
      <c s="390">
        <f t="shared" si="9"/>
        <v>551.64993874068932</v>
      </c>
      <c s="390">
        <f t="shared" si="9"/>
        <v>433.70235339834193</v>
      </c>
      <c s="390">
        <f t="shared" si="10" ref="BO5:DR5">BO6+BO8</f>
        <v>535.03402078202009</v>
      </c>
      <c s="390">
        <f t="shared" si="10"/>
        <v>461.25395342214085</v>
      </c>
      <c s="390">
        <f t="shared" si="10"/>
        <v>508.79533561194455</v>
      </c>
      <c s="390">
        <f t="shared" si="10"/>
        <v>496.85510630522299</v>
      </c>
      <c s="390">
        <f t="shared" si="10"/>
        <v>472.22354144100842</v>
      </c>
      <c s="390">
        <f t="shared" si="10"/>
        <v>442.70011596570112</v>
      </c>
      <c s="390">
        <f t="shared" si="10"/>
        <v>559.82099282702688</v>
      </c>
      <c s="390">
        <f t="shared" si="10"/>
        <v>613.19572418253961</v>
      </c>
      <c s="390">
        <f t="shared" si="10"/>
        <v>395.68958142693708</v>
      </c>
      <c s="390">
        <f t="shared" si="10"/>
        <v>402.64876016650976</v>
      </c>
      <c s="390">
        <f t="shared" si="10"/>
        <v>639.55825967729834</v>
      </c>
      <c s="390">
        <f t="shared" si="10"/>
        <v>539.59818581549916</v>
      </c>
      <c s="390">
        <f t="shared" si="10"/>
        <v>608.28300148947369</v>
      </c>
      <c s="390">
        <f t="shared" si="10"/>
        <v>723.85677985947382</v>
      </c>
      <c s="390">
        <f t="shared" si="10"/>
        <v>727.15036654842106</v>
      </c>
      <c s="390">
        <f t="shared" si="10"/>
        <v>840.45561013789472</v>
      </c>
      <c s="390">
        <f t="shared" si="10"/>
        <v>754.74343615901125</v>
      </c>
      <c s="390">
        <f t="shared" si="10"/>
        <v>891.25737177947371</v>
      </c>
      <c s="390">
        <f t="shared" si="10"/>
        <v>929.59693047157896</v>
      </c>
      <c s="390">
        <f t="shared" si="10"/>
        <v>802.35300174631573</v>
      </c>
      <c s="365">
        <f t="shared" si="10"/>
        <v>602.5216953668421</v>
      </c>
      <c s="365">
        <f t="shared" si="10"/>
        <v>612.67304812315786</v>
      </c>
      <c s="365">
        <f t="shared" si="10"/>
        <v>739.7037079078948</v>
      </c>
      <c s="365">
        <f t="shared" si="10"/>
        <v>566.28209141105265</v>
      </c>
      <c s="365">
        <f t="shared" si="10"/>
        <v>846.28091482210527</v>
      </c>
      <c s="365">
        <f t="shared" si="10"/>
        <v>580.76698076281139</v>
      </c>
      <c s="365">
        <f t="shared" si="10"/>
        <v>605.80758479894735</v>
      </c>
      <c s="365">
        <f t="shared" si="10"/>
        <v>734.30494884999996</v>
      </c>
      <c s="365">
        <f t="shared" si="10"/>
        <v>719.92608965368413</v>
      </c>
      <c s="365">
        <f t="shared" si="10"/>
        <v>622.89644675473687</v>
      </c>
      <c s="365">
        <f t="shared" si="10"/>
        <v>709.09679005315786</v>
      </c>
      <c s="365">
        <f t="shared" si="10"/>
        <v>551.97847026052625</v>
      </c>
      <c s="365">
        <f t="shared" si="10"/>
        <v>645.58087648842115</v>
      </c>
      <c s="365">
        <f t="shared" si="10"/>
        <v>614.61453771368429</v>
      </c>
      <c s="365">
        <f t="shared" si="10"/>
        <v>553.55185635578948</v>
      </c>
      <c s="365">
        <f t="shared" si="10"/>
        <v>147.00741571105266</v>
      </c>
      <c s="365">
        <f t="shared" si="10"/>
        <v>173.80523501368421</v>
      </c>
      <c s="365">
        <f t="shared" si="10"/>
        <v>207.20637043789475</v>
      </c>
      <c s="365">
        <f t="shared" si="10"/>
        <v>333.41287137315788</v>
      </c>
      <c s="365">
        <f t="shared" si="10"/>
        <v>272.73055571421054</v>
      </c>
      <c s="365">
        <f t="shared" si="10"/>
        <v>532.36315641368435</v>
      </c>
      <c s="365">
        <f t="shared" si="10"/>
        <v>449.88453769315788</v>
      </c>
      <c s="365">
        <f t="shared" si="10"/>
        <v>464.70347920596492</v>
      </c>
      <c s="365">
        <f t="shared" si="10"/>
        <v>444.38289805774855</v>
      </c>
      <c s="365">
        <f t="shared" si="10"/>
        <v>475.3065895847368</v>
      </c>
      <c s="365">
        <f t="shared" si="10"/>
        <v>415.02208723473683</v>
      </c>
      <c s="365">
        <f t="shared" si="10"/>
        <v>854.35657518210519</v>
      </c>
      <c s="365">
        <f t="shared" si="10"/>
        <v>655.30033856315799</v>
      </c>
      <c s="365">
        <f t="shared" si="10"/>
        <v>785.02411434526311</v>
      </c>
      <c s="365">
        <f t="shared" si="10"/>
        <v>906.50867372421067</v>
      </c>
      <c s="365">
        <f t="shared" si="10"/>
        <v>723.29768961789478</v>
      </c>
      <c s="365">
        <f t="shared" si="10"/>
        <v>720.14186176473686</v>
      </c>
      <c s="365">
        <f t="shared" si="10"/>
        <v>1008.9262843194738</v>
      </c>
      <c s="365">
        <f t="shared" si="10"/>
        <v>806.581906278421</v>
      </c>
      <c s="365">
        <f t="shared" si="10"/>
        <v>1006.2323781142106</v>
      </c>
      <c s="365">
        <f t="shared" si="10"/>
        <v>684.58614595289464</v>
      </c>
      <c s="375">
        <v>772.72753534914455</v>
      </c>
      <c s="375">
        <v>714.71972912893455</v>
      </c>
      <c s="375">
        <v>1054.7309076642857</v>
      </c>
      <c s="375">
        <v>948.7076994133414</v>
      </c>
      <c s="375">
        <v>975.56379088501512</v>
      </c>
      <c s="375">
        <v>1006.1120627038709</v>
      </c>
      <c s="375">
        <v>1058.6253244575353</v>
      </c>
      <c s="375">
        <v>1052.5939305670181</v>
      </c>
      <c s="375">
        <v>1025.2835770115312</v>
      </c>
      <c s="375">
        <v>1014.081326190034</v>
      </c>
      <c s="375">
        <v>988.98158205555626</v>
      </c>
      <c s="375">
        <v>1021.5349938622019</v>
      </c>
      <c r="EF5" s="365">
        <f t="shared" si="5"/>
        <v>7892.238768764917</v>
      </c>
      <c s="365">
        <f t="shared" si="5"/>
        <v>4839.2437901784497</v>
      </c>
      <c s="365">
        <f t="shared" si="5"/>
        <v>9041.2846446818421</v>
      </c>
      <c s="365">
        <f t="shared" si="5"/>
        <v>11633.662459288469</v>
      </c>
      <c s="365"/>
      <c s="369" t="s">
        <v>557</v>
      </c>
      <c s="365">
        <v>7892.238768764917</v>
      </c>
      <c s="365">
        <v>4839.2437901784497</v>
      </c>
      <c s="365">
        <v>9041.3000000000011</v>
      </c>
      <c s="365">
        <v>11633.665431011144</v>
      </c>
      <c s="365">
        <v>11746.840815552174</v>
      </c>
      <c s="365">
        <v>11281.607212193212</v>
      </c>
      <c s="365">
        <v>11123.393347291496</v>
      </c>
      <c s="365">
        <v>10454.90090696367</v>
      </c>
      <c s="365">
        <v>9944.0291567802306</v>
      </c>
      <c r="EV5" s="365">
        <f t="shared" si="7"/>
        <v>7.3003275536828323</v>
      </c>
      <c s="365">
        <f t="shared" si="7"/>
        <v>4.8737929386099506</v>
      </c>
      <c s="365">
        <f t="shared" si="7"/>
        <v>8.516202373369234</v>
      </c>
      <c s="365">
        <f t="shared" si="7"/>
        <v>10.075134316373457</v>
      </c>
      <c s="365">
        <f t="shared" si="7"/>
        <v>9.7653042913472756</v>
      </c>
      <c s="365">
        <f t="shared" si="7"/>
        <v>9.0558782765543064</v>
      </c>
      <c s="365">
        <f t="shared" si="7"/>
        <v>8.6365339057550248</v>
      </c>
      <c s="365">
        <f t="shared" si="7"/>
        <v>7.851694903753546</v>
      </c>
      <c s="365">
        <f t="shared" si="7"/>
        <v>7.2234745249909045</v>
      </c>
      <c r="FF5" s="365"/>
      <c s="365">
        <f>EW5-EV5</f>
        <v>-2.4265346150728817</v>
      </c>
      <c s="365">
        <f t="shared" si="8"/>
        <v>3.6424094347592835</v>
      </c>
      <c s="365">
        <f t="shared" si="8"/>
        <v>1.5589319430042234</v>
      </c>
      <c s="365">
        <f t="shared" si="8"/>
        <v>-0.30983002502618184</v>
      </c>
      <c s="365">
        <f t="shared" si="8"/>
        <v>-0.70942601479296918</v>
      </c>
      <c s="365">
        <f t="shared" si="8"/>
        <v>-0.41934437079928166</v>
      </c>
    </row>
    <row r="6" spans="1:168" ht="15">
      <c r="A6" s="385" t="s">
        <v>556</v>
      </c>
      <c s="385"/>
      <c s="384">
        <v>783.48980088838664</v>
      </c>
      <c s="381">
        <v>705.2155130132777</v>
      </c>
      <c s="381">
        <v>977.10249950866319</v>
      </c>
      <c s="381">
        <v>988.83172403086917</v>
      </c>
      <c s="381">
        <v>979.41467414949216</v>
      </c>
      <c s="381">
        <v>714.50498734999996</v>
      </c>
      <c s="381">
        <v>591.34066748000009</v>
      </c>
      <c s="381">
        <v>510.85495875986578</v>
      </c>
      <c s="381">
        <v>618.85414573551918</v>
      </c>
      <c s="381">
        <v>756.53085346000012</v>
      </c>
      <c s="381">
        <v>355.86875294749751</v>
      </c>
      <c s="381">
        <v>331.42498090463181</v>
      </c>
      <c s="381">
        <v>740.43850944817416</v>
      </c>
      <c s="381">
        <v>326.57778940075644</v>
      </c>
      <c s="381">
        <v>636.2774503137357</v>
      </c>
      <c s="381">
        <v>795.37143041764296</v>
      </c>
      <c s="381">
        <v>519.82594785966273</v>
      </c>
      <c s="381">
        <v>241.01306065815669</v>
      </c>
      <c s="381">
        <v>630.04251118591196</v>
      </c>
      <c s="381">
        <v>429.23962794840764</v>
      </c>
      <c s="381">
        <v>522.47045181357009</v>
      </c>
      <c s="381">
        <v>616.33523548812434</v>
      </c>
      <c s="381">
        <v>532.05445959280962</v>
      </c>
      <c s="381">
        <v>524.29968383441997</v>
      </c>
      <c s="381">
        <v>676.17855103104</v>
      </c>
      <c s="381">
        <v>361.98764438133583</v>
      </c>
      <c s="381">
        <v>667.91869654233005</v>
      </c>
      <c s="381">
        <v>545.58863518864109</v>
      </c>
      <c s="381">
        <v>515.88824950987271</v>
      </c>
      <c s="381">
        <v>494.60869771228886</v>
      </c>
      <c s="381">
        <v>391.3360890110207</v>
      </c>
      <c s="381">
        <v>256.8873361894257</v>
      </c>
      <c s="381">
        <v>471.14764047057378</v>
      </c>
      <c s="381">
        <v>438.1365969370903</v>
      </c>
      <c s="381">
        <v>347.2778601282933</v>
      </c>
      <c s="381">
        <v>321.49297391239634</v>
      </c>
      <c s="381">
        <v>276.36820435633763</v>
      </c>
      <c s="381">
        <v>260.02270148782424</v>
      </c>
      <c s="381">
        <v>252.64378442079388</v>
      </c>
      <c s="381">
        <v>280.22843740309656</v>
      </c>
      <c s="381">
        <v>309.22742184482098</v>
      </c>
      <c s="381">
        <v>325.56173065410837</v>
      </c>
      <c s="381">
        <v>343.96720361873366</v>
      </c>
      <c s="381">
        <v>291.01968106183585</v>
      </c>
      <c s="381">
        <v>287.50263170372222</v>
      </c>
      <c s="381">
        <v>288.34385633009504</v>
      </c>
      <c s="381">
        <v>306.72110707444568</v>
      </c>
      <c s="381">
        <v>222.4415080813738</v>
      </c>
      <c s="381">
        <v>230.06430082430435</v>
      </c>
      <c s="381">
        <v>190.81038199036274</v>
      </c>
      <c s="381">
        <v>206.64136257670091</v>
      </c>
      <c s="381">
        <v>232.78120656041767</v>
      </c>
      <c s="381">
        <v>297.97219001723511</v>
      </c>
      <c s="381">
        <v>296.25939004208249</v>
      </c>
      <c s="381">
        <v>305.69875888183179</v>
      </c>
      <c s="381">
        <v>339.78992057919055</v>
      </c>
      <c s="381">
        <v>343.19404066058178</v>
      </c>
      <c s="381">
        <v>350.82647164836089</v>
      </c>
      <c s="381">
        <v>315.27969521217523</v>
      </c>
      <c s="381">
        <v>451.93987823802831</v>
      </c>
      <c s="381">
        <v>268.68758261596702</v>
      </c>
      <c s="381">
        <v>312.63466629454371</v>
      </c>
      <c s="381">
        <v>440.67993874068929</v>
      </c>
      <c s="381">
        <v>362.91235339834191</v>
      </c>
      <c s="381">
        <v>447.43402078202013</v>
      </c>
      <c s="381">
        <v>339.75395342214085</v>
      </c>
      <c s="381">
        <v>415.03681138194452</v>
      </c>
      <c s="381">
        <v>389.02510630522301</v>
      </c>
      <c s="381">
        <v>349.42354144100841</v>
      </c>
      <c s="381">
        <v>310.30632156570107</v>
      </c>
      <c s="381">
        <v>292.4203891870269</v>
      </c>
      <c s="381">
        <v>431.79572418253963</v>
      </c>
      <c s="381">
        <v>310.38958142693707</v>
      </c>
      <c s="381">
        <v>319.69912380650976</v>
      </c>
      <c s="381">
        <v>538.52620242729836</v>
      </c>
      <c s="381">
        <v>446.88773581549918</v>
      </c>
      <c s="381">
        <v>484.88300148947366</v>
      </c>
      <c s="381">
        <v>608.85677985947382</v>
      </c>
      <c s="381">
        <v>523.67665154842109</v>
      </c>
      <c s="381">
        <v>650.95486495789476</v>
      </c>
      <c s="381">
        <v>598.4434361590113</v>
      </c>
      <c s="381">
        <v>609.2450249994738</v>
      </c>
      <c s="381">
        <v>716.49693047157893</v>
      </c>
      <c s="381">
        <v>575.87262435631578</v>
      </c>
      <c s="386">
        <v>387.92169536684213</v>
      </c>
      <c s="386">
        <v>495.77304812315788</v>
      </c>
      <c s="386">
        <v>595.00370790789475</v>
      </c>
      <c s="386">
        <v>416.48209141105264</v>
      </c>
      <c s="386">
        <v>639.8809148221053</v>
      </c>
      <c s="386">
        <v>382.9814407428114</v>
      </c>
      <c s="386">
        <v>439.14440479894739</v>
      </c>
      <c s="386">
        <v>575.09534884999994</v>
      </c>
      <c s="386">
        <v>515.90403220368421</v>
      </c>
      <c s="386">
        <v>368.39484675473688</v>
      </c>
      <c s="386">
        <v>464.11324505315787</v>
      </c>
      <c s="386">
        <v>342.16271526052623</v>
      </c>
      <c s="386">
        <v>363.90329148842108</v>
      </c>
      <c s="386">
        <v>427.23540871368431</v>
      </c>
      <c s="386">
        <v>388.8626163557895</v>
      </c>
      <c s="386">
        <v>124.76117462105265</v>
      </c>
      <c s="386">
        <v>84.212623793684216</v>
      </c>
      <c s="386">
        <v>104.92790773789476</v>
      </c>
      <c s="386">
        <v>161.75122342315791</v>
      </c>
      <c s="386">
        <v>181.21704521421054</v>
      </c>
      <c s="386">
        <v>341.69101874368431</v>
      </c>
      <c s="386">
        <v>247.39256250315785</v>
      </c>
      <c s="386">
        <v>252.27063289596492</v>
      </c>
      <c s="386">
        <v>242.45905311774857</v>
      </c>
      <c s="386">
        <v>293.24581958473681</v>
      </c>
      <c s="386">
        <v>238.56669723473684</v>
      </c>
      <c s="386">
        <v>579.66983362210522</v>
      </c>
      <c s="386">
        <v>442.8185760231579</v>
      </c>
      <c s="386">
        <v>492.57971589526312</v>
      </c>
      <c s="386">
        <v>565.29955504421059</v>
      </c>
      <c s="386">
        <v>384.1823859978947</v>
      </c>
      <c s="386">
        <v>371.77709422473686</v>
      </c>
      <c s="386">
        <v>746.07177504947379</v>
      </c>
      <c s="386">
        <v>521.31531627842105</v>
      </c>
      <c s="386">
        <v>656.46150764421054</v>
      </c>
      <c s="386">
        <v>330.22206595289464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r="EF6" s="386"/>
      <c s="386"/>
      <c s="386"/>
      <c s="386"/>
      <c s="386"/>
      <c s="382" t="s">
        <v>556</v>
      </c>
      <c s="386"/>
      <c s="386"/>
      <c s="386"/>
      <c s="386"/>
      <c s="386"/>
      <c s="386"/>
      <c s="386"/>
      <c s="386"/>
      <c s="386"/>
      <c r="EV6" s="386"/>
      <c s="386"/>
      <c s="386"/>
      <c s="386"/>
      <c s="386"/>
      <c s="386"/>
      <c s="386"/>
      <c s="386"/>
      <c s="386"/>
      <c r="FF6" s="386"/>
      <c s="386"/>
      <c s="386"/>
      <c s="386"/>
      <c s="386"/>
      <c s="386"/>
      <c s="386"/>
    </row>
    <row r="7" spans="1:168" ht="15">
      <c r="A7" s="410" t="s">
        <v>554</v>
      </c>
      <c s="410"/>
      <c s="384">
        <v>396.69999999999999</v>
      </c>
      <c s="381">
        <v>538.52999999999997</v>
      </c>
      <c s="381">
        <v>343.82999999999998</v>
      </c>
      <c s="381">
        <v>185.75999999999999</v>
      </c>
      <c s="381">
        <v>334.30000000000001</v>
      </c>
      <c s="381">
        <v>296.71000000000004</v>
      </c>
      <c s="381">
        <v>364.02999999999997</v>
      </c>
      <c s="381">
        <v>421.32999999999998</v>
      </c>
      <c s="381">
        <v>461.45999999999998</v>
      </c>
      <c s="381">
        <v>340.12164386646748</v>
      </c>
      <c s="381">
        <v>329.75061815305844</v>
      </c>
      <c s="381">
        <v>357.46520534944591</v>
      </c>
      <c s="381">
        <v>429.44567582000002</v>
      </c>
      <c s="381">
        <v>404.85263271000002</v>
      </c>
      <c s="381">
        <v>255.99115753999999</v>
      </c>
      <c s="381">
        <v>350.60590783999999</v>
      </c>
      <c s="381">
        <v>514.43887532999997</v>
      </c>
      <c s="381">
        <v>370.44728535000002</v>
      </c>
      <c s="381">
        <v>623.37939633000008</v>
      </c>
      <c s="381">
        <v>536.93441989999997</v>
      </c>
      <c s="381">
        <v>338.65597122760573</v>
      </c>
      <c s="381">
        <v>603.49473754999997</v>
      </c>
      <c s="381">
        <v>445.05067885737327</v>
      </c>
      <c s="381">
        <v>468.22653849000005</v>
      </c>
      <c s="381">
        <v>620.67637635999995</v>
      </c>
      <c s="381">
        <v>397.88690990999999</v>
      </c>
      <c s="381">
        <v>464.97914229000003</v>
      </c>
      <c s="381">
        <v>570.08617321999998</v>
      </c>
      <c s="381">
        <v>485.29620763000003</v>
      </c>
      <c s="381">
        <v>742.08600655999999</v>
      </c>
      <c s="381">
        <v>449.91680577</v>
      </c>
      <c s="381">
        <v>599.08597020000002</v>
      </c>
      <c s="381">
        <v>539.33286602999999</v>
      </c>
      <c s="381">
        <v>454.26509226999997</v>
      </c>
      <c s="381">
        <v>637.82467152999993</v>
      </c>
      <c s="381">
        <v>556.4352044100001</v>
      </c>
      <c s="381">
        <v>174.785</v>
      </c>
      <c s="381">
        <v>269.31966600000004</v>
      </c>
      <c s="381">
        <v>361.15244799999999</v>
      </c>
      <c s="381">
        <v>277.39695526999998</v>
      </c>
      <c s="381">
        <v>375.50120499999997</v>
      </c>
      <c s="381">
        <v>375.66133273000003</v>
      </c>
      <c s="381">
        <v>345.35349199999996</v>
      </c>
      <c s="381">
        <v>229.78102999000001</v>
      </c>
      <c s="381">
        <v>182.50401699999998</v>
      </c>
      <c s="381">
        <v>235.435676</v>
      </c>
      <c s="381">
        <v>177.35751699999997</v>
      </c>
      <c s="381">
        <v>162.76299999999998</v>
      </c>
      <c s="381">
        <v>162.11634308999999</v>
      </c>
      <c s="381">
        <v>198.52674356999998</v>
      </c>
      <c s="381">
        <v>157.75681469000003</v>
      </c>
      <c s="381">
        <v>174.17954801000002</v>
      </c>
      <c s="381">
        <v>173.29519719000001</v>
      </c>
      <c s="381">
        <v>228.46321095000002</v>
      </c>
      <c s="381">
        <v>168.56314380000001</v>
      </c>
      <c s="381">
        <v>256.71594033000002</v>
      </c>
      <c s="381">
        <v>228.81920402999998</v>
      </c>
      <c s="381">
        <v>178.10731601000001</v>
      </c>
      <c s="381">
        <v>220.01403200999997</v>
      </c>
      <c s="381">
        <v>307.45382612000003</v>
      </c>
      <c s="381">
        <v>413.40571189999997</v>
      </c>
      <c s="381">
        <v>205.06897606999999</v>
      </c>
      <c s="381">
        <v>389.96536933000004</v>
      </c>
      <c s="381">
        <v>198.04646953</v>
      </c>
      <c s="381">
        <v>275.11605575999999</v>
      </c>
      <c s="381">
        <v>315.41828717999999</v>
      </c>
      <c s="381">
        <v>316.22675529000003</v>
      </c>
      <c s="381">
        <v>242.90323668999997</v>
      </c>
      <c s="381">
        <v>253.40054794000002</v>
      </c>
      <c s="381">
        <v>183.25844036000001</v>
      </c>
      <c s="381">
        <v>281.15715934000002</v>
      </c>
      <c s="381">
        <v>761.98486494000008</v>
      </c>
      <c s="381">
        <v>432.46179885000004</v>
      </c>
      <c s="381">
        <v>299.61156341000003</v>
      </c>
      <c s="381">
        <v>663.52034662999995</v>
      </c>
      <c s="381">
        <v>381.13038779999999</v>
      </c>
      <c s="381">
        <v>406.84419954999998</v>
      </c>
      <c s="381">
        <v>413.48503802999994</v>
      </c>
      <c s="381">
        <v>404.89030557000001</v>
      </c>
      <c s="381">
        <v>401.05885731000006</v>
      </c>
      <c s="381">
        <v>359.12134552000003</v>
      </c>
      <c s="381">
        <v>238.43409277999999</v>
      </c>
      <c s="381">
        <v>343.51451063000002</v>
      </c>
      <c s="381">
        <v>222.21674615000001</v>
      </c>
      <c s="386">
        <v>187.35973793999997</v>
      </c>
      <c s="386">
        <v>302.62359275999995</v>
      </c>
      <c s="386">
        <v>420.85364099999993</v>
      </c>
      <c s="386">
        <v>320.98774162999996</v>
      </c>
      <c s="386">
        <v>487.76929504999998</v>
      </c>
      <c s="386">
        <v>361.71988093000004</v>
      </c>
      <c s="386">
        <v>397.39730504000005</v>
      </c>
      <c s="386">
        <v>495.15616503000001</v>
      </c>
      <c s="386">
        <v>395.17417476000003</v>
      </c>
      <c s="386">
        <v>255.07294077</v>
      </c>
      <c s="386">
        <v>372.44007597000001</v>
      </c>
      <c s="386">
        <v>359.06</v>
      </c>
      <c s="386">
        <v>263.69379301999999</v>
      </c>
      <c s="386">
        <v>333.96451074000009</v>
      </c>
      <c s="386">
        <v>294.76637447000007</v>
      </c>
      <c s="386">
        <v>221.23792723000003</v>
      </c>
      <c s="386">
        <v>110.29821418</v>
      </c>
      <c s="386">
        <v>55.551202709999998</v>
      </c>
      <c s="386">
        <v>105.41897990000001</v>
      </c>
      <c s="386">
        <v>230.94445776999999</v>
      </c>
      <c s="386">
        <v>274.93351415000001</v>
      </c>
      <c s="386">
        <v>341.58457577000007</v>
      </c>
      <c s="386">
        <v>302.63024725999998</v>
      </c>
      <c s="386">
        <v>280.16904662000002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r="EF7" s="386"/>
      <c s="386"/>
      <c s="386"/>
      <c s="386"/>
      <c s="386"/>
      <c s="398" t="s">
        <v>554</v>
      </c>
      <c s="386"/>
      <c s="386"/>
      <c s="386"/>
      <c s="386"/>
      <c s="386"/>
      <c s="386"/>
      <c s="386"/>
      <c s="386"/>
      <c s="386"/>
      <c r="EV7" s="386"/>
      <c s="386"/>
      <c s="386"/>
      <c s="386"/>
      <c s="386"/>
      <c s="386"/>
      <c s="386"/>
      <c s="386"/>
      <c s="386"/>
      <c r="FF7" s="386"/>
      <c s="386"/>
      <c s="386"/>
      <c s="386"/>
      <c s="386"/>
      <c s="386"/>
      <c s="386"/>
    </row>
    <row r="8" spans="1:168" ht="15">
      <c r="A8" s="385" t="s">
        <v>555</v>
      </c>
      <c s="385"/>
      <c s="384">
        <v>127.5</v>
      </c>
      <c s="381">
        <v>123</v>
      </c>
      <c s="381">
        <v>251</v>
      </c>
      <c s="381">
        <v>306.95170703999997</v>
      </c>
      <c s="381">
        <v>211</v>
      </c>
      <c s="381">
        <v>206.37283980000001</v>
      </c>
      <c s="381">
        <v>167</v>
      </c>
      <c s="381">
        <v>160</v>
      </c>
      <c s="381">
        <v>167</v>
      </c>
      <c s="381">
        <v>199</v>
      </c>
      <c s="381">
        <v>221</v>
      </c>
      <c s="381">
        <v>184.80000000000001</v>
      </c>
      <c s="381">
        <v>239</v>
      </c>
      <c s="381">
        <v>180.22</v>
      </c>
      <c s="381">
        <v>228.50999999999999</v>
      </c>
      <c s="381">
        <v>150</v>
      </c>
      <c s="381">
        <v>209</v>
      </c>
      <c s="381">
        <v>205</v>
      </c>
      <c s="381">
        <v>219</v>
      </c>
      <c s="381">
        <v>226.22</v>
      </c>
      <c s="381">
        <v>168.44</v>
      </c>
      <c s="381">
        <v>176.25</v>
      </c>
      <c s="381">
        <v>153.62795575000001</v>
      </c>
      <c s="381">
        <v>370.02999999999997</v>
      </c>
      <c s="381">
        <v>161.5</v>
      </c>
      <c s="381">
        <v>144.58199999999994</v>
      </c>
      <c s="381">
        <v>131.903502</v>
      </c>
      <c s="381">
        <v>152.78000000000003</v>
      </c>
      <c s="381">
        <v>151.69999999999999</v>
      </c>
      <c s="381">
        <v>156.55000000000001</v>
      </c>
      <c s="381">
        <v>180.25999999999999</v>
      </c>
      <c s="381">
        <v>171.82849665999998</v>
      </c>
      <c s="381">
        <v>208.64650834390397</v>
      </c>
      <c s="381">
        <v>244.11934250868796</v>
      </c>
      <c s="381">
        <v>138.28</v>
      </c>
      <c s="381">
        <v>186.47999999999999</v>
      </c>
      <c s="381">
        <v>188.39287344306243</v>
      </c>
      <c s="381">
        <v>144.70322392000003</v>
      </c>
      <c s="381">
        <v>185.04389684</v>
      </c>
      <c s="381">
        <v>204.49576765</v>
      </c>
      <c s="381">
        <v>152.55943456</v>
      </c>
      <c s="381">
        <v>189.17408284000001</v>
      </c>
      <c s="381">
        <v>204.004474489204</v>
      </c>
      <c s="381">
        <v>166.82016482999998</v>
      </c>
      <c s="381">
        <v>145.98836224101746</v>
      </c>
      <c s="381">
        <v>136.45769894</v>
      </c>
      <c s="381">
        <v>125.29877339999999</v>
      </c>
      <c s="381">
        <v>168.09621320999997</v>
      </c>
      <c s="381">
        <v>113.06550047</v>
      </c>
      <c s="381">
        <v>83.098703659999998</v>
      </c>
      <c s="381">
        <v>110.04873540000001</v>
      </c>
      <c s="381">
        <v>116.03874780000001</v>
      </c>
      <c s="381">
        <v>102.23963261</v>
      </c>
      <c s="381">
        <v>126.55793991000002</v>
      </c>
      <c s="381">
        <v>82.086988059999982</v>
      </c>
      <c s="381">
        <v>121.62727977999999</v>
      </c>
      <c s="381">
        <v>125.07800596000003</v>
      </c>
      <c s="381">
        <v>81.253834059999988</v>
      </c>
      <c s="381">
        <v>99.02374515999999</v>
      </c>
      <c s="381">
        <v>156.19999999999999</v>
      </c>
      <c s="381">
        <v>94.5</v>
      </c>
      <c s="381">
        <v>71.058000000000007</v>
      </c>
      <c s="381">
        <v>110.97</v>
      </c>
      <c s="381">
        <v>70.790000000000006</v>
      </c>
      <c s="381">
        <v>87.599999999999994</v>
      </c>
      <c s="381">
        <v>121.5</v>
      </c>
      <c s="381">
        <v>93.758524230000006</v>
      </c>
      <c s="381">
        <v>107.83</v>
      </c>
      <c s="381">
        <v>122.8</v>
      </c>
      <c s="381">
        <v>132.39379440000002</v>
      </c>
      <c s="381">
        <v>267.40060363999999</v>
      </c>
      <c s="381">
        <v>181.40000000000001</v>
      </c>
      <c s="381">
        <v>85.299999999999997</v>
      </c>
      <c s="381">
        <v>82.94963636</v>
      </c>
      <c s="381">
        <v>101.03205724999999</v>
      </c>
      <c s="381">
        <v>92.710449999999994</v>
      </c>
      <c s="381">
        <v>123.40000000000001</v>
      </c>
      <c s="381">
        <v>115</v>
      </c>
      <c s="381">
        <v>203.473715</v>
      </c>
      <c s="381">
        <v>189.50074518</v>
      </c>
      <c s="381">
        <v>156.30000000000001</v>
      </c>
      <c s="381">
        <v>282.01234677999997</v>
      </c>
      <c s="381">
        <v>213.09999999999999</v>
      </c>
      <c s="381">
        <v>226.48037738999997</v>
      </c>
      <c s="386">
        <v>214.59999999999999</v>
      </c>
      <c s="386">
        <v>116.90000000000001</v>
      </c>
      <c s="386">
        <v>144.69999999999999</v>
      </c>
      <c s="386">
        <v>149.80000000000001</v>
      </c>
      <c s="386">
        <v>206.40000000000001</v>
      </c>
      <c s="386">
        <v>197.78554002000001</v>
      </c>
      <c s="386">
        <v>166.66318000000001</v>
      </c>
      <c s="386">
        <v>159.20959999999999</v>
      </c>
      <c s="386">
        <v>204.02205744999998</v>
      </c>
      <c s="386">
        <v>254.5016</v>
      </c>
      <c s="386">
        <v>244.98354499999999</v>
      </c>
      <c s="386">
        <v>209.815755</v>
      </c>
      <c s="386">
        <v>281.67758500000002</v>
      </c>
      <c s="386">
        <v>187.37912900000001</v>
      </c>
      <c s="386">
        <v>164.68924000000001</v>
      </c>
      <c s="386">
        <v>22.246241090000002</v>
      </c>
      <c s="386">
        <v>89.592611219999995</v>
      </c>
      <c s="386">
        <v>102.27846270000001</v>
      </c>
      <c s="386">
        <v>171.66164794999997</v>
      </c>
      <c s="386">
        <v>91.513510499999995</v>
      </c>
      <c s="386">
        <v>190.67213767000001</v>
      </c>
      <c s="386">
        <v>202.49197519000001</v>
      </c>
      <c s="386">
        <v>212.43284631</v>
      </c>
      <c s="386">
        <v>201.92384494000001</v>
      </c>
      <c s="386">
        <v>182.06076999999999</v>
      </c>
      <c s="386">
        <v>176.45538999999999</v>
      </c>
      <c s="386">
        <v>274.68674156000003</v>
      </c>
      <c s="386">
        <v>212.48176254000003</v>
      </c>
      <c s="386">
        <v>292.44439845000005</v>
      </c>
      <c s="386">
        <v>341.20911868000002</v>
      </c>
      <c s="386">
        <v>339.11530362000002</v>
      </c>
      <c s="386">
        <v>348.36476754</v>
      </c>
      <c s="386">
        <v>262.85450926999999</v>
      </c>
      <c s="386">
        <v>285.26659000000001</v>
      </c>
      <c s="386">
        <v>349.77087047000003</v>
      </c>
      <c s="386">
        <v>354.36408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r="EF8" s="386"/>
      <c s="386"/>
      <c s="386"/>
      <c s="386"/>
      <c s="386"/>
      <c s="382" t="s">
        <v>555</v>
      </c>
      <c s="386"/>
      <c s="386"/>
      <c s="386"/>
      <c s="386"/>
      <c s="386"/>
      <c s="386"/>
      <c s="386"/>
      <c s="386"/>
      <c s="386"/>
      <c r="EV8" s="386"/>
      <c s="386"/>
      <c s="386"/>
      <c s="386"/>
      <c s="386"/>
      <c s="386"/>
      <c s="386"/>
      <c s="386"/>
      <c s="386"/>
      <c r="FF8" s="386"/>
      <c s="386"/>
      <c s="386"/>
      <c s="386"/>
      <c s="386"/>
      <c s="386"/>
      <c s="386"/>
    </row>
    <row r="9" spans="1:168" ht="15">
      <c r="A9" s="410" t="s">
        <v>554</v>
      </c>
      <c s="410"/>
      <c s="384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10</v>
      </c>
      <c s="386">
        <v>24.623842920000001</v>
      </c>
      <c s="386">
        <v>7.3662592999999994</v>
      </c>
      <c s="386">
        <v>23.7987529</v>
      </c>
      <c s="386">
        <v>22.635038970000004</v>
      </c>
      <c s="386">
        <v>28.293798710000001</v>
      </c>
      <c s="386">
        <v>22.635038959999999</v>
      </c>
      <c s="386">
        <v>22.635038959999999</v>
      </c>
      <c s="386">
        <v>28.293798700000004</v>
      </c>
      <c s="386">
        <v>22.635038959999999</v>
      </c>
      <c s="386">
        <v>22.635038959999999</v>
      </c>
      <c s="386">
        <v>28.293798700000004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r="EF9" s="386"/>
      <c s="386"/>
      <c s="386"/>
      <c s="386"/>
      <c s="386"/>
      <c s="398" t="s">
        <v>554</v>
      </c>
      <c s="386"/>
      <c s="386"/>
      <c s="386"/>
      <c s="386"/>
      <c s="386"/>
      <c s="386"/>
      <c s="386"/>
      <c s="386"/>
      <c s="386"/>
      <c r="EV9" s="386"/>
      <c s="386"/>
      <c s="386"/>
      <c s="386"/>
      <c s="386"/>
      <c s="386"/>
      <c s="386"/>
      <c s="386"/>
      <c s="386"/>
      <c r="FF9" s="386"/>
      <c s="386"/>
      <c s="386"/>
      <c s="386"/>
      <c s="386"/>
      <c s="386"/>
      <c s="386"/>
    </row>
    <row r="10" spans="1:168" ht="15">
      <c r="A10" s="369" t="s">
        <v>553</v>
      </c>
      <c s="369"/>
      <c s="390">
        <f t="shared" si="11" ref="C10:BN10">C11+C17+C18</f>
        <v>1600.4734909692311</v>
      </c>
      <c s="390">
        <f t="shared" si="11"/>
        <v>1367.3594033773149</v>
      </c>
      <c s="390">
        <f t="shared" si="11"/>
        <v>1599.3256666793732</v>
      </c>
      <c s="390">
        <f t="shared" si="11"/>
        <v>2119.7856082819362</v>
      </c>
      <c s="390">
        <f t="shared" si="11"/>
        <v>1628.7969393914825</v>
      </c>
      <c s="390">
        <f t="shared" si="11"/>
        <v>1458.5959278163227</v>
      </c>
      <c s="390">
        <f t="shared" si="11"/>
        <v>1715.240522006718</v>
      </c>
      <c s="390">
        <f t="shared" si="11"/>
        <v>1564.3871081657589</v>
      </c>
      <c s="390">
        <f t="shared" si="11"/>
        <v>1602.145036165389</v>
      </c>
      <c s="390">
        <f t="shared" si="11"/>
        <v>1497.5331573407875</v>
      </c>
      <c s="390">
        <f t="shared" si="11"/>
        <v>1549.7916424799878</v>
      </c>
      <c s="390">
        <f t="shared" si="11"/>
        <v>1719.0497351377194</v>
      </c>
      <c s="390">
        <f t="shared" si="11"/>
        <v>1903.0908486086284</v>
      </c>
      <c s="390">
        <f t="shared" si="11"/>
        <v>1395.9928853016268</v>
      </c>
      <c s="390">
        <f t="shared" si="11"/>
        <v>1763.2313657109949</v>
      </c>
      <c s="390">
        <f t="shared" si="11"/>
        <v>2439.4965627198603</v>
      </c>
      <c s="390">
        <f t="shared" si="11"/>
        <v>1899.856343240529</v>
      </c>
      <c s="390">
        <f t="shared" si="11"/>
        <v>1688.7136461112211</v>
      </c>
      <c s="390">
        <f t="shared" si="11"/>
        <v>1976.9503308532044</v>
      </c>
      <c s="390">
        <f t="shared" si="11"/>
        <v>1730.0032347615315</v>
      </c>
      <c s="390">
        <f t="shared" si="11"/>
        <v>1799.9672525894171</v>
      </c>
      <c s="390">
        <f t="shared" si="11"/>
        <v>1867.0831856249933</v>
      </c>
      <c s="390">
        <f t="shared" si="11"/>
        <v>1808.7041510432114</v>
      </c>
      <c s="390">
        <f t="shared" si="11"/>
        <v>1947.3856269724886</v>
      </c>
      <c s="390">
        <f t="shared" si="11"/>
        <v>2022.8984405147503</v>
      </c>
      <c s="390">
        <f t="shared" si="11"/>
        <v>1692.2050161762488</v>
      </c>
      <c s="390">
        <f t="shared" si="11"/>
        <v>1830.0762914401475</v>
      </c>
      <c s="390">
        <f t="shared" si="11"/>
        <v>2495.1121852419265</v>
      </c>
      <c s="390">
        <f t="shared" si="11"/>
        <v>1990.5854990716434</v>
      </c>
      <c s="390">
        <f t="shared" si="11"/>
        <v>1844.3675436193269</v>
      </c>
      <c s="390">
        <f t="shared" si="11"/>
        <v>2067.419211479501</v>
      </c>
      <c s="390">
        <f t="shared" si="11"/>
        <v>1857.3496812639812</v>
      </c>
      <c s="390">
        <f t="shared" si="11"/>
        <v>1815.0953692956573</v>
      </c>
      <c s="390">
        <f t="shared" si="11"/>
        <v>2026.4746571103833</v>
      </c>
      <c s="390">
        <f t="shared" si="11"/>
        <v>2009.7391759204479</v>
      </c>
      <c s="390">
        <f t="shared" si="11"/>
        <v>2135.5928281032429</v>
      </c>
      <c s="390">
        <f t="shared" si="11"/>
        <v>2204.3418696876483</v>
      </c>
      <c s="390">
        <f t="shared" si="11"/>
        <v>2312.155876725451</v>
      </c>
      <c s="390">
        <f t="shared" si="11"/>
        <v>2023.9662711746703</v>
      </c>
      <c s="390">
        <f t="shared" si="11"/>
        <v>2778.7902813077967</v>
      </c>
      <c s="390">
        <f t="shared" si="11"/>
        <v>2185.6323610247464</v>
      </c>
      <c s="390">
        <f t="shared" si="11"/>
        <v>2242.2529738285471</v>
      </c>
      <c s="390">
        <f t="shared" si="11"/>
        <v>2874.1258289339253</v>
      </c>
      <c s="390">
        <f t="shared" si="11"/>
        <v>1845.3640522823739</v>
      </c>
      <c s="390">
        <f t="shared" si="11"/>
        <v>1962.6440114401389</v>
      </c>
      <c s="390">
        <f t="shared" si="11"/>
        <v>1928.1226335405281</v>
      </c>
      <c s="390">
        <f t="shared" si="11"/>
        <v>1902.3642411984399</v>
      </c>
      <c s="390">
        <f t="shared" si="11"/>
        <v>1866.2714268667842</v>
      </c>
      <c s="390">
        <f t="shared" si="11"/>
        <v>2082.2099835415638</v>
      </c>
      <c s="390">
        <f t="shared" si="11"/>
        <v>1733.2216738083396</v>
      </c>
      <c s="390">
        <f t="shared" si="11"/>
        <v>1998.0187012031874</v>
      </c>
      <c s="390">
        <f t="shared" si="11"/>
        <v>2423.5681238044886</v>
      </c>
      <c s="390">
        <f t="shared" si="11"/>
        <v>1807.7458615204448</v>
      </c>
      <c s="390">
        <f t="shared" si="11"/>
        <v>2038.6690348752552</v>
      </c>
      <c s="390">
        <f t="shared" si="11"/>
        <v>2018.3806958697614</v>
      </c>
      <c s="390">
        <f t="shared" si="11"/>
        <v>2058.4349007621427</v>
      </c>
      <c s="390">
        <f t="shared" si="11"/>
        <v>1897.7964421391273</v>
      </c>
      <c s="390">
        <f t="shared" si="11"/>
        <v>2015.1341647984791</v>
      </c>
      <c s="390">
        <f t="shared" si="11"/>
        <v>1689.0725757513699</v>
      </c>
      <c s="390">
        <f t="shared" si="11"/>
        <v>2779.4008506693954</v>
      </c>
      <c s="390">
        <f t="shared" si="11"/>
        <v>2391.2344648556182</v>
      </c>
      <c s="390">
        <f t="shared" si="11"/>
        <v>1884.4622334091373</v>
      </c>
      <c s="390">
        <f t="shared" si="11"/>
        <v>2153.3573452972569</v>
      </c>
      <c s="390">
        <f t="shared" si="11"/>
        <v>2664.5404173587585</v>
      </c>
      <c s="390">
        <f t="shared" si="12" ref="BO10:CH10">BO11+BO17+BO18</f>
        <v>2158.9358814083234</v>
      </c>
      <c s="390">
        <f t="shared" si="12"/>
        <v>2013.9426804154486</v>
      </c>
      <c s="390">
        <f t="shared" si="12"/>
        <v>2203.3332331075317</v>
      </c>
      <c s="390">
        <f t="shared" si="12"/>
        <v>1997.3546895863965</v>
      </c>
      <c s="390">
        <f t="shared" si="12"/>
        <v>2013.8474576712817</v>
      </c>
      <c s="390">
        <f t="shared" si="12"/>
        <v>2050.7974225588214</v>
      </c>
      <c s="390">
        <f t="shared" si="12"/>
        <v>2123.4146313111128</v>
      </c>
      <c s="390">
        <f t="shared" si="12"/>
        <v>2107.7217393093088</v>
      </c>
      <c s="390">
        <f t="shared" si="12"/>
        <v>2225.9299175059591</v>
      </c>
      <c s="390">
        <f t="shared" si="12"/>
        <v>1732.7139658393712</v>
      </c>
      <c s="390">
        <f t="shared" si="12"/>
        <v>1847.4924258121778</v>
      </c>
      <c s="390">
        <f t="shared" si="12"/>
        <v>2650.57020041233</v>
      </c>
      <c s="390">
        <f t="shared" si="12"/>
        <v>2522.0780148713347</v>
      </c>
      <c s="390">
        <f t="shared" si="12"/>
        <v>1879.6345254739522</v>
      </c>
      <c s="390">
        <f t="shared" si="12"/>
        <v>2112.2726681237118</v>
      </c>
      <c s="390">
        <f t="shared" si="12"/>
        <v>2024.8159394778811</v>
      </c>
      <c s="390">
        <f t="shared" si="12"/>
        <v>2042.2596163779563</v>
      </c>
      <c s="390">
        <f t="shared" si="12"/>
        <v>1993.9199074201879</v>
      </c>
      <c s="390">
        <f t="shared" si="12"/>
        <v>1961.6906055402819</v>
      </c>
      <c s="390">
        <f t="shared" si="12"/>
        <v>2778.2714088333105</v>
      </c>
      <c s="365">
        <f>CI11+CI17+CI18</f>
        <v>2507.3242977052209</v>
      </c>
      <c s="365">
        <f t="shared" si="13" ref="CJ10:ED10">CJ11+CJ17+CJ18</f>
        <v>1933.3827632712325</v>
      </c>
      <c s="365">
        <f t="shared" si="13"/>
        <v>1958.7534612712307</v>
      </c>
      <c s="365">
        <f t="shared" si="13"/>
        <v>2987.3845964552461</v>
      </c>
      <c s="365">
        <f t="shared" si="13"/>
        <v>2266.6410441632302</v>
      </c>
      <c s="365">
        <f t="shared" si="13"/>
        <v>1966.4645803712319</v>
      </c>
      <c s="365">
        <f t="shared" si="13"/>
        <v>2055.1853010372356</v>
      </c>
      <c s="365">
        <f t="shared" si="13"/>
        <v>2003.2050278552356</v>
      </c>
      <c s="365">
        <f t="shared" si="13"/>
        <v>2220.0646403647302</v>
      </c>
      <c s="365">
        <f t="shared" si="13"/>
        <v>2248.2072755346308</v>
      </c>
      <c s="365">
        <f t="shared" si="13"/>
        <v>1490.974420458228</v>
      </c>
      <c s="365">
        <f t="shared" si="13"/>
        <v>2227.5116714232317</v>
      </c>
      <c s="365">
        <f t="shared" si="13"/>
        <v>2371.9133338640063</v>
      </c>
      <c s="365">
        <f t="shared" si="13"/>
        <v>1843.5277724497068</v>
      </c>
      <c s="365">
        <f t="shared" si="13"/>
        <v>2511.8995394540002</v>
      </c>
      <c s="365">
        <f t="shared" si="13"/>
        <v>1982.8038824200014</v>
      </c>
      <c s="365">
        <f t="shared" si="13"/>
        <v>1472.770072400001</v>
      </c>
      <c s="365">
        <f t="shared" si="13"/>
        <v>1506.7349924209493</v>
      </c>
      <c s="365">
        <f t="shared" si="13"/>
        <v>1679.0407194738643</v>
      </c>
      <c s="365">
        <f t="shared" si="13"/>
        <v>1920.5696635100085</v>
      </c>
      <c s="365">
        <f t="shared" si="13"/>
        <v>2009.4118573444935</v>
      </c>
      <c s="365">
        <f t="shared" si="13"/>
        <v>1617.3806392019021</v>
      </c>
      <c s="365">
        <f t="shared" si="13"/>
        <v>1816.1619508100023</v>
      </c>
      <c s="365">
        <f t="shared" si="13"/>
        <v>1898.5095055282877</v>
      </c>
      <c s="365">
        <f t="shared" si="13"/>
        <v>2091.2758214055539</v>
      </c>
      <c s="365">
        <f t="shared" si="13"/>
        <v>1759.5840940658734</v>
      </c>
      <c s="365">
        <f t="shared" si="13"/>
        <v>2138.9452132954043</v>
      </c>
      <c s="365">
        <f t="shared" si="13"/>
        <v>2351.8622300706529</v>
      </c>
      <c s="365">
        <f t="shared" si="13"/>
        <v>1736.8643197013841</v>
      </c>
      <c s="365">
        <f t="shared" si="13"/>
        <v>2046.4722300684957</v>
      </c>
      <c s="365">
        <f t="shared" si="13"/>
        <v>1994.7157159599922</v>
      </c>
      <c s="365">
        <f t="shared" si="13"/>
        <v>1859.7600912352323</v>
      </c>
      <c s="365">
        <f t="shared" si="13"/>
        <v>2039.863791239999</v>
      </c>
      <c s="365">
        <f t="shared" si="13"/>
        <v>2122.5618211700016</v>
      </c>
      <c s="365">
        <f t="shared" si="13"/>
        <v>2052.500241911659</v>
      </c>
      <c s="365">
        <f t="shared" si="13"/>
        <v>2167.2662843209346</v>
      </c>
      <c s="365">
        <f t="shared" si="13"/>
        <v>2395.9833450167421</v>
      </c>
      <c s="365">
        <f t="shared" si="13"/>
        <v>1779.0034825703342</v>
      </c>
      <c s="365">
        <f t="shared" si="13"/>
        <v>2447.0177888425446</v>
      </c>
      <c s="365">
        <f t="shared" si="13"/>
        <v>2831.9363814249755</v>
      </c>
      <c s="365">
        <f t="shared" si="13"/>
        <v>2001.3995885537365</v>
      </c>
      <c s="365">
        <f t="shared" si="13"/>
        <v>1864.8967564721038</v>
      </c>
      <c s="365">
        <f t="shared" si="13"/>
        <v>1996.960003168665</v>
      </c>
      <c s="365">
        <f t="shared" si="13"/>
        <v>2093.5206283864036</v>
      </c>
      <c s="365">
        <f t="shared" si="13"/>
        <v>2276.1889830396135</v>
      </c>
      <c s="365">
        <f t="shared" si="13"/>
        <v>2347.2977178244869</v>
      </c>
      <c s="365">
        <f t="shared" si="13"/>
        <v>2339.0389265897784</v>
      </c>
      <c s="365">
        <f t="shared" si="13"/>
        <v>2514.3995472567249</v>
      </c>
      <c r="EF10" s="365">
        <f>EF11+EF17+EF18</f>
        <v>25865.099079910688</v>
      </c>
      <c s="365">
        <f>EG11+EG17+EG18</f>
        <v>22630.723928877225</v>
      </c>
      <c s="365">
        <f>EH11+EH17+EH18</f>
        <v>24361.671854445183</v>
      </c>
      <c s="365">
        <f>EI11+EI17+EI18</f>
        <v>26887.643149146112</v>
      </c>
      <c s="365"/>
      <c s="369" t="s">
        <v>553</v>
      </c>
      <c s="365">
        <f>EL11+EL17+EL18</f>
        <v>25865.099079910688</v>
      </c>
      <c s="365">
        <f t="shared" si="14" ref="EM10:ET10">EM11+EM17+EM18</f>
        <v>22630.723928877225</v>
      </c>
      <c s="365">
        <f t="shared" si="14"/>
        <v>24361.671854445183</v>
      </c>
      <c s="365">
        <f t="shared" si="14"/>
        <v>26887.726412835807</v>
      </c>
      <c s="365">
        <f t="shared" si="14"/>
        <v>28709.50090146231</v>
      </c>
      <c s="365">
        <f t="shared" si="14"/>
        <v>29570.687342411173</v>
      </c>
      <c s="365">
        <f t="shared" si="14"/>
        <v>30785.277755148283</v>
      </c>
      <c s="365">
        <f t="shared" si="14"/>
        <v>32286.40844050765</v>
      </c>
      <c s="365">
        <f t="shared" si="14"/>
        <v>33456.043569074791</v>
      </c>
      <c r="EV10" s="365">
        <f t="shared" si="15" ref="EV10:FD22">EL10/EL$73*100</f>
        <v>23.925238582379855</v>
      </c>
      <c s="365">
        <f t="shared" si="15"/>
        <v>22.792293023973851</v>
      </c>
      <c s="365">
        <f t="shared" si="15"/>
        <v>22.946802745851652</v>
      </c>
      <c s="365">
        <f t="shared" si="15"/>
        <v>23.285649452244726</v>
      </c>
      <c s="365">
        <f t="shared" si="15"/>
        <v>23.866588196573758</v>
      </c>
      <c s="365">
        <f t="shared" si="15"/>
        <v>23.736737159001038</v>
      </c>
      <c s="365">
        <f t="shared" si="15"/>
        <v>23.902606590385869</v>
      </c>
      <c s="365">
        <f t="shared" si="15"/>
        <v>24.247291377385441</v>
      </c>
      <c s="365">
        <f t="shared" si="15"/>
        <v>24.30291329781733</v>
      </c>
      <c r="FF10" s="365"/>
      <c s="365">
        <f t="shared" si="16" ref="FG10:FL22">EW10-EV10</f>
        <v>-1.1329455584060035</v>
      </c>
      <c s="365">
        <f t="shared" si="16"/>
        <v>0.1545097218778011</v>
      </c>
      <c s="365">
        <f t="shared" si="16"/>
        <v>0.33884670639307402</v>
      </c>
      <c s="365">
        <f t="shared" si="16"/>
        <v>0.58093874432903192</v>
      </c>
      <c s="365">
        <f t="shared" si="16"/>
        <v>-0.12985103757272043</v>
      </c>
      <c s="365">
        <f t="shared" si="16"/>
        <v>0.16586943138483079</v>
      </c>
    </row>
    <row r="11" spans="1:168" ht="15">
      <c r="A11" s="385" t="s">
        <v>552</v>
      </c>
      <c s="385"/>
      <c s="409">
        <f t="shared" si="17" ref="C11:BN11">C13+C14+C12+C15+C16</f>
        <v>1072.3192941771001</v>
      </c>
      <c s="409">
        <f t="shared" si="17"/>
        <v>828.06003163970013</v>
      </c>
      <c s="409">
        <f t="shared" si="17"/>
        <v>929.93841937510001</v>
      </c>
      <c s="409">
        <f t="shared" si="17"/>
        <v>1503.4917214346001</v>
      </c>
      <c s="409">
        <f t="shared" si="17"/>
        <v>941.63932387600005</v>
      </c>
      <c s="409">
        <f t="shared" si="17"/>
        <v>916.39945490939999</v>
      </c>
      <c s="409">
        <f t="shared" si="17"/>
        <v>1024.0153035304002</v>
      </c>
      <c s="409">
        <f t="shared" si="17"/>
        <v>972.47549630390006</v>
      </c>
      <c s="409">
        <f t="shared" si="17"/>
        <v>1020.3416561873</v>
      </c>
      <c s="409">
        <f t="shared" si="17"/>
        <v>898.74658019610001</v>
      </c>
      <c s="409">
        <f t="shared" si="17"/>
        <v>966.56573852449992</v>
      </c>
      <c s="409">
        <f t="shared" si="17"/>
        <v>1096.9871375567</v>
      </c>
      <c s="409">
        <f t="shared" si="17"/>
        <v>1274.7204838189164</v>
      </c>
      <c s="409">
        <f t="shared" si="17"/>
        <v>940.13586771850112</v>
      </c>
      <c s="409">
        <f t="shared" si="17"/>
        <v>1023.2150406807251</v>
      </c>
      <c s="409">
        <f t="shared" si="17"/>
        <v>1723.1130786476556</v>
      </c>
      <c s="409">
        <f t="shared" si="17"/>
        <v>1066.4784972882601</v>
      </c>
      <c s="409">
        <f t="shared" si="17"/>
        <v>998.85084988538256</v>
      </c>
      <c s="409">
        <f t="shared" si="17"/>
        <v>1214.0405557658087</v>
      </c>
      <c s="409">
        <f t="shared" si="17"/>
        <v>1059.1364083492883</v>
      </c>
      <c s="409">
        <f t="shared" si="17"/>
        <v>1147.7813978976244</v>
      </c>
      <c s="409">
        <f t="shared" si="17"/>
        <v>1080.2298844169868</v>
      </c>
      <c s="409">
        <f t="shared" si="17"/>
        <v>1057.9203281853395</v>
      </c>
      <c s="409">
        <f t="shared" si="17"/>
        <v>1081.9317118566471</v>
      </c>
      <c s="409">
        <f t="shared" si="17"/>
        <v>1304.4889510831747</v>
      </c>
      <c s="409">
        <f t="shared" si="17"/>
        <v>986.35903414715517</v>
      </c>
      <c s="409">
        <f t="shared" si="17"/>
        <v>1067.9872679059315</v>
      </c>
      <c s="409">
        <f t="shared" si="17"/>
        <v>1799.5637968521032</v>
      </c>
      <c s="409">
        <f t="shared" si="17"/>
        <v>1099.4685743247842</v>
      </c>
      <c s="409">
        <f t="shared" si="17"/>
        <v>1042.1514084350943</v>
      </c>
      <c s="409">
        <f t="shared" si="17"/>
        <v>1271.1004189937321</v>
      </c>
      <c s="409">
        <f t="shared" si="17"/>
        <v>1114.3102190747873</v>
      </c>
      <c s="409">
        <f t="shared" si="17"/>
        <v>1239.8064216482019</v>
      </c>
      <c s="409">
        <f t="shared" si="17"/>
        <v>1160.1866149840666</v>
      </c>
      <c s="409">
        <f t="shared" si="17"/>
        <v>1171.3697255112018</v>
      </c>
      <c s="409">
        <f t="shared" si="17"/>
        <v>1203.1882832564004</v>
      </c>
      <c s="409">
        <f t="shared" si="17"/>
        <v>1538.7086905717999</v>
      </c>
      <c s="409">
        <f t="shared" si="17"/>
        <v>1094.2170029596</v>
      </c>
      <c s="409">
        <f t="shared" si="17"/>
        <v>1239.7472283054001</v>
      </c>
      <c s="409">
        <f t="shared" si="17"/>
        <v>1972.1512487044497</v>
      </c>
      <c s="409">
        <f t="shared" si="17"/>
        <v>1208.1722590914501</v>
      </c>
      <c s="409">
        <f t="shared" si="17"/>
        <v>1206.4124222426499</v>
      </c>
      <c s="409">
        <f t="shared" si="17"/>
        <v>2052.2624933213501</v>
      </c>
      <c s="409">
        <f t="shared" si="17"/>
        <v>1113.1553401422998</v>
      </c>
      <c s="409">
        <f t="shared" si="17"/>
        <v>1266.3735881021498</v>
      </c>
      <c s="409">
        <f t="shared" si="17"/>
        <v>1091.25689826855</v>
      </c>
      <c s="409">
        <f t="shared" si="17"/>
        <v>1092.2716518499999</v>
      </c>
      <c s="409">
        <f t="shared" si="17"/>
        <v>1086.1525683581499</v>
      </c>
      <c s="409">
        <f t="shared" si="17"/>
        <v>1321.0360965446998</v>
      </c>
      <c s="409">
        <f t="shared" si="17"/>
        <v>900.57339888599995</v>
      </c>
      <c s="409">
        <f t="shared" si="17"/>
        <v>1086.6171352440999</v>
      </c>
      <c s="409">
        <f t="shared" si="17"/>
        <v>1608.9156340500003</v>
      </c>
      <c s="409">
        <f t="shared" si="17"/>
        <v>980.94024110329997</v>
      </c>
      <c s="409">
        <f t="shared" si="17"/>
        <v>1197.690624481</v>
      </c>
      <c s="409">
        <f t="shared" si="17"/>
        <v>1331.7515891919782</v>
      </c>
      <c s="409">
        <f t="shared" si="17"/>
        <v>1266.4351142659998</v>
      </c>
      <c s="409">
        <f t="shared" si="17"/>
        <v>1168.2047293499993</v>
      </c>
      <c s="409">
        <f t="shared" si="17"/>
        <v>1159.5321442057141</v>
      </c>
      <c s="409">
        <f t="shared" si="17"/>
        <v>1077.5859547760001</v>
      </c>
      <c s="409">
        <f t="shared" si="17"/>
        <v>1154.0834914791972</v>
      </c>
      <c s="409">
        <f t="shared" si="17"/>
        <v>1403.1250420192955</v>
      </c>
      <c s="409">
        <f t="shared" si="17"/>
        <v>973.10441996229383</v>
      </c>
      <c s="409">
        <f t="shared" si="17"/>
        <v>1107.1769953431522</v>
      </c>
      <c s="409">
        <f t="shared" si="17"/>
        <v>1787.0661710162956</v>
      </c>
      <c s="409">
        <f t="shared" si="18" ref="BO11:DZ11">BO13+BO14+BO12+BO15+BO16</f>
        <v>1061.5438365445461</v>
      </c>
      <c s="409">
        <f t="shared" si="18"/>
        <v>1100.9465698840002</v>
      </c>
      <c s="409">
        <f t="shared" si="18"/>
        <v>1209.6080173277483</v>
      </c>
      <c s="409">
        <f t="shared" si="18"/>
        <v>1099.3930037404923</v>
      </c>
      <c s="409">
        <f t="shared" si="18"/>
        <v>1197.6440710914596</v>
      </c>
      <c s="409">
        <f t="shared" si="18"/>
        <v>1101.8226928974877</v>
      </c>
      <c s="409">
        <f t="shared" si="18"/>
        <v>1161.2980787613192</v>
      </c>
      <c s="409">
        <f t="shared" si="18"/>
        <v>1151.108296995528</v>
      </c>
      <c s="409">
        <f t="shared" si="18"/>
        <v>1397.7067660474581</v>
      </c>
      <c s="409">
        <f t="shared" si="18"/>
        <v>991.77408880186135</v>
      </c>
      <c s="409">
        <f t="shared" si="18"/>
        <v>1149.9215739174654</v>
      </c>
      <c s="409">
        <f t="shared" si="18"/>
        <v>1765.2828541690635</v>
      </c>
      <c s="409">
        <f t="shared" si="18"/>
        <v>1173.8572398492101</v>
      </c>
      <c s="409">
        <f t="shared" si="18"/>
        <v>1078.1491523105735</v>
      </c>
      <c s="409">
        <f t="shared" si="18"/>
        <v>1258.5417453234313</v>
      </c>
      <c s="409">
        <f t="shared" si="18"/>
        <v>1144.9340317214489</v>
      </c>
      <c s="409">
        <f t="shared" si="18"/>
        <v>1212.329265948521</v>
      </c>
      <c s="409">
        <f t="shared" si="18"/>
        <v>1169.7263248197983</v>
      </c>
      <c s="409">
        <f t="shared" si="18"/>
        <v>1140.2929740868278</v>
      </c>
      <c s="409">
        <f t="shared" si="18"/>
        <v>1934.9376837635261</v>
      </c>
      <c s="400">
        <f t="shared" si="18"/>
        <v>1383.2472924119952</v>
      </c>
      <c s="400">
        <f t="shared" si="18"/>
        <v>1014.3642638080069</v>
      </c>
      <c s="400">
        <f t="shared" si="18"/>
        <v>1092.1244994480051</v>
      </c>
      <c s="400">
        <f t="shared" si="18"/>
        <v>2006.1399347060044</v>
      </c>
      <c s="400">
        <f t="shared" si="18"/>
        <v>1166.0574267900056</v>
      </c>
      <c s="400">
        <f t="shared" si="18"/>
        <v>1058.5762549380058</v>
      </c>
      <c s="400">
        <f t="shared" si="18"/>
        <v>1172.4063755840098</v>
      </c>
      <c s="400">
        <f t="shared" si="18"/>
        <v>1195.6809833920097</v>
      </c>
      <c s="400">
        <f t="shared" si="18"/>
        <v>1126.0515964915041</v>
      </c>
      <c s="400">
        <f t="shared" si="18"/>
        <v>1147.6275135160026</v>
      </c>
      <c s="400">
        <f t="shared" si="18"/>
        <v>1079.454160794005</v>
      </c>
      <c s="400">
        <f t="shared" si="18"/>
        <v>1043.9084143000057</v>
      </c>
      <c s="400">
        <f t="shared" si="18"/>
        <v>1433.9294408740056</v>
      </c>
      <c s="400">
        <f t="shared" si="18"/>
        <v>919.42574078970574</v>
      </c>
      <c s="400">
        <f t="shared" si="18"/>
        <v>1163.9356701440011</v>
      </c>
      <c s="400">
        <f t="shared" si="18"/>
        <v>1289.5669776400014</v>
      </c>
      <c s="400">
        <f t="shared" si="18"/>
        <v>746.35886761000154</v>
      </c>
      <c s="400">
        <f t="shared" si="18"/>
        <v>795.8718134400051</v>
      </c>
      <c s="400">
        <f t="shared" si="18"/>
        <v>890.88114761000463</v>
      </c>
      <c s="400">
        <f t="shared" si="18"/>
        <v>915.82307103000699</v>
      </c>
      <c s="400">
        <f t="shared" si="18"/>
        <v>1257.180026700493</v>
      </c>
      <c s="400">
        <f t="shared" si="18"/>
        <v>891.9241180400029</v>
      </c>
      <c s="400">
        <f t="shared" si="18"/>
        <v>988.47707257999889</v>
      </c>
      <c s="400">
        <f t="shared" si="18"/>
        <v>1072.6245917482868</v>
      </c>
      <c s="400">
        <f t="shared" si="18"/>
        <v>1297.9537655699908</v>
      </c>
      <c s="400">
        <f t="shared" si="18"/>
        <v>921.35318934999566</v>
      </c>
      <c s="400">
        <f t="shared" si="18"/>
        <v>1182.438831445404</v>
      </c>
      <c s="400">
        <f t="shared" si="18"/>
        <v>1354.0822103865337</v>
      </c>
      <c s="400">
        <f t="shared" si="18"/>
        <v>1039.9023689699943</v>
      </c>
      <c s="400">
        <f t="shared" si="18"/>
        <v>1063.7687394999941</v>
      </c>
      <c s="400">
        <f t="shared" si="18"/>
        <v>1121.1550817899924</v>
      </c>
      <c s="400">
        <f t="shared" si="18"/>
        <v>1076.4336962052294</v>
      </c>
      <c s="400">
        <f t="shared" si="18"/>
        <v>1152.0505441599973</v>
      </c>
      <c s="400">
        <f t="shared" si="18"/>
        <v>1108.0824260900022</v>
      </c>
      <c s="400">
        <f t="shared" si="18"/>
        <v>1114.1503618999941</v>
      </c>
      <c s="400">
        <f t="shared" si="18"/>
        <v>1191.9845260655304</v>
      </c>
      <c s="400">
        <f t="shared" si="18"/>
        <v>1542.0459355699297</v>
      </c>
      <c s="400">
        <f t="shared" si="18"/>
        <v>1029.2425464738653</v>
      </c>
      <c s="400">
        <f t="shared" si="18"/>
        <v>1664.9362538849941</v>
      </c>
      <c s="400">
        <f t="shared" si="18"/>
        <v>2040.8284691700001</v>
      </c>
      <c s="400">
        <f t="shared" si="18"/>
        <v>1000.9790579202436</v>
      </c>
      <c s="400">
        <f t="shared" si="18"/>
        <v>969.7968303254828</v>
      </c>
      <c s="400">
        <f t="shared" si="18"/>
        <v>1022.626415802761</v>
      </c>
      <c s="400">
        <f t="shared" si="18"/>
        <v>1058.524980070385</v>
      </c>
      <c s="400">
        <f>EA13+EA14+EA12+EA15+EA16</f>
        <v>1205.5615456259181</v>
      </c>
      <c s="400">
        <f>EB13+EB14+EB12+EB15+EB16</f>
        <v>1251.9494596712871</v>
      </c>
      <c s="400">
        <f>EC13+EC14+EC12+EC15+EC16</f>
        <v>1255.05150538569</v>
      </c>
      <c s="400">
        <f>ED13+ED14+ED12+ED15+ED16</f>
        <v>1270.9512920868719</v>
      </c>
      <c r="EF11" s="400">
        <f t="shared" si="19" ref="EF11:EI22">SUMIF($CI$1:$ED$1,EF$2,$CI11:$ED11)</f>
        <v>14485.638716179561</v>
      </c>
      <c s="400">
        <f t="shared" si="19"/>
        <v>12365.998538206513</v>
      </c>
      <c s="400">
        <f t="shared" si="19"/>
        <v>13623.355741432659</v>
      </c>
      <c s="400">
        <f t="shared" si="19"/>
        <v>15312.49429198743</v>
      </c>
      <c s="400"/>
      <c s="382" t="s">
        <v>552</v>
      </c>
      <c s="400">
        <f>SUM(EL12:EL16)</f>
        <v>14485.638716179561</v>
      </c>
      <c s="400">
        <f t="shared" si="20" ref="EM11:ET11">SUM(EM12:EM16)</f>
        <v>12365.998538206513</v>
      </c>
      <c s="400">
        <f t="shared" si="20"/>
        <v>13623.355741432659</v>
      </c>
      <c s="400">
        <f t="shared" si="20"/>
        <v>15312.494291987428</v>
      </c>
      <c s="400">
        <f t="shared" si="20"/>
        <v>16256.496998673972</v>
      </c>
      <c s="400">
        <f t="shared" si="20"/>
        <v>16737.277706605586</v>
      </c>
      <c s="400">
        <f t="shared" si="20"/>
        <v>17564.584394516492</v>
      </c>
      <c s="400">
        <f t="shared" si="20"/>
        <v>18622.993554820048</v>
      </c>
      <c s="400">
        <f t="shared" si="20"/>
        <v>19275.211189123074</v>
      </c>
      <c r="EV11" s="400">
        <f t="shared" si="15"/>
        <v>13.399228096208452</v>
      </c>
      <c s="400">
        <f t="shared" si="15"/>
        <v>12.454283968229138</v>
      </c>
      <c s="400">
        <f t="shared" si="15"/>
        <v>12.832142999175138</v>
      </c>
      <c s="400">
        <f t="shared" si="15"/>
        <v>13.261120291394379</v>
      </c>
      <c s="400">
        <f t="shared" si="15"/>
        <v>13.514241181616185</v>
      </c>
      <c s="400">
        <f t="shared" si="15"/>
        <v>13.435208897193995</v>
      </c>
      <c s="400">
        <f t="shared" si="15"/>
        <v>13.637666486070543</v>
      </c>
      <c s="400">
        <f t="shared" si="15"/>
        <v>13.985982735582118</v>
      </c>
      <c s="400">
        <f t="shared" si="15"/>
        <v>14.001768779359915</v>
      </c>
      <c r="FF11" s="400"/>
      <c s="400">
        <f t="shared" si="16"/>
        <v>-0.94494412797931382</v>
      </c>
      <c s="400">
        <f t="shared" si="16"/>
        <v>0.37785903094600037</v>
      </c>
      <c s="400">
        <f t="shared" si="16"/>
        <v>0.42897729221924052</v>
      </c>
      <c s="400">
        <f t="shared" si="16"/>
        <v>0.2531208902218065</v>
      </c>
      <c s="400">
        <f t="shared" si="16"/>
        <v>-0.079032284422190457</v>
      </c>
      <c s="400">
        <f t="shared" si="16"/>
        <v>0.2024575888765483</v>
      </c>
    </row>
    <row r="12" spans="1:168" ht="15">
      <c r="A12" s="408" t="s">
        <v>551</v>
      </c>
      <c s="408"/>
      <c s="384">
        <v>294.73113410702081</v>
      </c>
      <c s="381">
        <v>141.90742949725433</v>
      </c>
      <c s="381">
        <v>235.22192699760222</v>
      </c>
      <c s="381">
        <v>817.89784262615979</v>
      </c>
      <c s="381">
        <v>206.44832656121216</v>
      </c>
      <c s="381">
        <v>169.61716388755286</v>
      </c>
      <c s="381">
        <v>277.77779913880016</v>
      </c>
      <c s="381">
        <v>181.48666322763484</v>
      </c>
      <c s="381">
        <v>290.04203727668909</v>
      </c>
      <c s="381">
        <v>188.2128383343848</v>
      </c>
      <c s="381">
        <v>187.91538008796277</v>
      </c>
      <c s="381">
        <v>228.49874655022109</v>
      </c>
      <c s="381">
        <v>330.71337835804513</v>
      </c>
      <c s="381">
        <v>171.97741725184812</v>
      </c>
      <c s="381">
        <v>256.16809127350962</v>
      </c>
      <c s="381">
        <v>914.52708084644041</v>
      </c>
      <c s="381">
        <v>224.00797783165854</v>
      </c>
      <c s="381">
        <v>197.56256055874584</v>
      </c>
      <c s="381">
        <v>382.88730911206932</v>
      </c>
      <c s="381">
        <v>210.13399183635897</v>
      </c>
      <c s="381">
        <v>335.51689260339447</v>
      </c>
      <c s="381">
        <v>220.47252959137828</v>
      </c>
      <c s="381">
        <v>214.02318224092113</v>
      </c>
      <c s="381">
        <v>264.98527091028706</v>
      </c>
      <c s="381">
        <v>337.3699261222468</v>
      </c>
      <c s="381">
        <v>192.44874330336924</v>
      </c>
      <c s="381">
        <v>288.9646091177799</v>
      </c>
      <c s="381">
        <v>970.86400201868048</v>
      </c>
      <c s="381">
        <v>259.8512292683244</v>
      </c>
      <c s="381">
        <v>213.64147624586681</v>
      </c>
      <c s="381">
        <v>394.258597510794</v>
      </c>
      <c s="381">
        <v>245.50030917364347</v>
      </c>
      <c s="381">
        <v>364.76575179207219</v>
      </c>
      <c s="381">
        <v>249.6983012077433</v>
      </c>
      <c s="381">
        <v>231.02713038297026</v>
      </c>
      <c s="381">
        <v>282.8502464641777</v>
      </c>
      <c s="381">
        <v>409.29122589497183</v>
      </c>
      <c s="381">
        <v>183.27101484463509</v>
      </c>
      <c s="381">
        <v>309.5656366796444</v>
      </c>
      <c s="381">
        <v>1016.7487150322822</v>
      </c>
      <c s="381">
        <v>310.59300242725448</v>
      </c>
      <c s="381">
        <v>317.40980941928939</v>
      </c>
      <c s="381">
        <v>996.6861333807833</v>
      </c>
      <c s="381">
        <v>224.77678947993482</v>
      </c>
      <c s="381">
        <v>376.80938111114767</v>
      </c>
      <c s="381">
        <v>231.79828698799946</v>
      </c>
      <c s="381">
        <v>225.20876250234608</v>
      </c>
      <c s="381">
        <v>252.33601707530349</v>
      </c>
      <c s="381">
        <v>321.23598841777488</v>
      </c>
      <c s="381">
        <v>181.80361096951884</v>
      </c>
      <c s="381">
        <v>332.51172786443027</v>
      </c>
      <c s="381">
        <v>869.98866233704814</v>
      </c>
      <c s="381">
        <v>245.56688301670448</v>
      </c>
      <c s="381">
        <v>218.38148495560407</v>
      </c>
      <c s="381">
        <v>346.59658888451577</v>
      </c>
      <c s="381">
        <v>224.62042465757264</v>
      </c>
      <c s="381">
        <v>346.31408506962299</v>
      </c>
      <c s="381">
        <v>255.23331301275402</v>
      </c>
      <c s="381">
        <v>223.59332544972224</v>
      </c>
      <c s="381">
        <v>247.71386701539504</v>
      </c>
      <c s="381">
        <v>342.31134147107059</v>
      </c>
      <c s="381">
        <v>212.66137738582202</v>
      </c>
      <c s="381">
        <v>302.01601185803167</v>
      </c>
      <c s="381">
        <v>960.54307771071706</v>
      </c>
      <c s="381">
        <v>247.83707668807577</v>
      </c>
      <c s="381">
        <v>239.93981641217718</v>
      </c>
      <c s="381">
        <v>353.09110822392751</v>
      </c>
      <c s="381">
        <v>229.25976791247004</v>
      </c>
      <c s="381">
        <v>362.97463117056424</v>
      </c>
      <c s="381">
        <v>244.5762880271167</v>
      </c>
      <c s="381">
        <v>252.31316851025926</v>
      </c>
      <c s="381">
        <v>258.23773996297439</v>
      </c>
      <c s="381">
        <v>385.91676319000015</v>
      </c>
      <c s="381">
        <v>196.27557220000062</v>
      </c>
      <c s="381">
        <v>315.48898400000053</v>
      </c>
      <c s="381">
        <v>935.14292983999962</v>
      </c>
      <c s="381">
        <v>307.87218666999979</v>
      </c>
      <c s="381">
        <v>234.9068112800006</v>
      </c>
      <c s="381">
        <v>352.52095284000063</v>
      </c>
      <c s="381">
        <v>238.13598508000044</v>
      </c>
      <c s="381">
        <v>372.24877273999994</v>
      </c>
      <c s="381">
        <v>257.16584084000118</v>
      </c>
      <c s="381">
        <v>262.72411712000047</v>
      </c>
      <c s="381">
        <v>944.43569370000102</v>
      </c>
      <c s="386">
        <v>372.56093718000085</v>
      </c>
      <c s="386">
        <v>196.12657967000044</v>
      </c>
      <c s="386">
        <v>303.94822232000104</v>
      </c>
      <c s="386">
        <v>1180.0451213800011</v>
      </c>
      <c s="386">
        <v>275.6880059800007</v>
      </c>
      <c s="386">
        <v>238.94437011000079</v>
      </c>
      <c s="386">
        <v>294.84654059000241</v>
      </c>
      <c s="386">
        <v>320.77289946000008</v>
      </c>
      <c s="386">
        <v>298.12025309000126</v>
      </c>
      <c s="386">
        <v>286.1037535300008</v>
      </c>
      <c s="386">
        <v>290.82498235000139</v>
      </c>
      <c s="386">
        <v>252.67935583000079</v>
      </c>
      <c s="386">
        <v>395.40375375000087</v>
      </c>
      <c s="386">
        <v>204.02315221000069</v>
      </c>
      <c s="386">
        <v>306.24053756000018</v>
      </c>
      <c s="386">
        <v>798.29791130999968</v>
      </c>
      <c s="386">
        <v>284.71275986000029</v>
      </c>
      <c s="386">
        <v>245.56856484000099</v>
      </c>
      <c s="386">
        <v>275.03400848000098</v>
      </c>
      <c s="386">
        <v>275.46679829000198</v>
      </c>
      <c s="386">
        <v>528.1911560399991</v>
      </c>
      <c s="386">
        <v>214.54583630000138</v>
      </c>
      <c s="386">
        <v>239.50970984999822</v>
      </c>
      <c s="386">
        <v>267.17280004999913</v>
      </c>
      <c s="386">
        <v>409.63143594000002</v>
      </c>
      <c s="386">
        <v>233.60070687999908</v>
      </c>
      <c s="386">
        <v>317.99307192999868</v>
      </c>
      <c s="386">
        <v>605.61206622000009</v>
      </c>
      <c s="386">
        <v>299.44462304000047</v>
      </c>
      <c s="386">
        <v>287.13784129000027</v>
      </c>
      <c s="386">
        <v>281.28804234999888</v>
      </c>
      <c s="386">
        <v>278.36542925999993</v>
      </c>
      <c s="386">
        <v>282.39341410000003</v>
      </c>
      <c s="386">
        <v>283.93897105000048</v>
      </c>
      <c s="386">
        <v>270.67281577000006</v>
      </c>
      <c s="386">
        <v>304.05269148029413</v>
      </c>
      <c s="386">
        <v>424.91676079000075</v>
      </c>
      <c s="386">
        <v>250.95136863999997</v>
      </c>
      <c s="386">
        <v>380.96806826999949</v>
      </c>
      <c s="386">
        <v>905.49009196000009</v>
      </c>
      <c s="386">
        <v>280.76225883125494</v>
      </c>
      <c s="386">
        <v>265.46474378659093</v>
      </c>
      <c s="386">
        <v>292.78258572587202</v>
      </c>
      <c s="386">
        <v>312.28155676587699</v>
      </c>
      <c s="386">
        <v>362.88099652945402</v>
      </c>
      <c s="386">
        <v>395.79428600927002</v>
      </c>
      <c s="386">
        <v>402.92572269377996</v>
      </c>
      <c s="386">
        <v>424.68125386519102</v>
      </c>
      <c r="EF12" s="386">
        <f t="shared" si="19"/>
        <v>4310.661021490012</v>
      </c>
      <c s="386">
        <f t="shared" si="19"/>
        <v>4034.1669885400038</v>
      </c>
      <c s="386">
        <f t="shared" si="19"/>
        <v>3854.1311093102918</v>
      </c>
      <c s="386">
        <f t="shared" si="19"/>
        <v>4699.8996938672899</v>
      </c>
      <c s="386"/>
      <c s="345" t="s">
        <v>551</v>
      </c>
      <c s="386">
        <v>4310.661021490012</v>
      </c>
      <c s="386">
        <v>4034.1669885400038</v>
      </c>
      <c s="386">
        <v>3854.1311093102918</v>
      </c>
      <c s="386">
        <v>4699.8996938672899</v>
      </c>
      <c s="386">
        <v>5331.4558944280225</v>
      </c>
      <c s="386">
        <v>5592.57863012282</v>
      </c>
      <c s="386">
        <v>5821.1646628575463</v>
      </c>
      <c s="386">
        <v>6164.6525266217859</v>
      </c>
      <c s="386">
        <v>6386.379791507662</v>
      </c>
      <c r="EV12" s="386">
        <f t="shared" si="15"/>
        <v>3.9873651002952171</v>
      </c>
      <c s="386">
        <f t="shared" si="15"/>
        <v>4.0629683963895946</v>
      </c>
      <c s="386">
        <f t="shared" si="15"/>
        <v>3.6302921593559008</v>
      </c>
      <c s="386">
        <f t="shared" si="15"/>
        <v>4.0702666730445776</v>
      </c>
      <c s="386">
        <f t="shared" si="15"/>
        <v>4.4321098704306738</v>
      </c>
      <c s="386">
        <f t="shared" si="15"/>
        <v>4.4892283850933019</v>
      </c>
      <c s="386">
        <f t="shared" si="15"/>
        <v>4.5197256279707041</v>
      </c>
      <c s="386">
        <f t="shared" si="15"/>
        <v>4.6296919748371845</v>
      </c>
      <c s="386">
        <f t="shared" si="15"/>
        <v>4.639150891811072</v>
      </c>
      <c r="FF12" s="386"/>
      <c s="386">
        <f t="shared" si="16"/>
        <v>0.075603296094377548</v>
      </c>
      <c s="386">
        <f t="shared" si="16"/>
        <v>-0.43267623703369384</v>
      </c>
      <c s="386">
        <f t="shared" si="16"/>
        <v>0.43997451368867679</v>
      </c>
      <c s="386">
        <f t="shared" si="16"/>
        <v>0.36184319738609627</v>
      </c>
      <c s="386">
        <f t="shared" si="16"/>
        <v>0.057118514662628073</v>
      </c>
      <c s="386">
        <f t="shared" si="16"/>
        <v>0.030497242877402186</v>
      </c>
    </row>
    <row r="13" spans="1:168" ht="15">
      <c r="A13" s="408" t="s">
        <v>550</v>
      </c>
      <c s="408"/>
      <c s="384">
        <v>509.73761323468977</v>
      </c>
      <c s="381">
        <v>407.15218559011646</v>
      </c>
      <c s="381">
        <v>408.62336040690536</v>
      </c>
      <c s="381">
        <v>407.29798284768646</v>
      </c>
      <c s="381">
        <v>449.44943384865951</v>
      </c>
      <c s="381">
        <v>440.48298631650448</v>
      </c>
      <c s="381">
        <v>449.14462263078951</v>
      </c>
      <c s="381">
        <v>474.53089873981901</v>
      </c>
      <c s="381">
        <v>440.99348283951861</v>
      </c>
      <c s="381">
        <v>437.98415397317848</v>
      </c>
      <c s="381">
        <v>473.69572277747307</v>
      </c>
      <c s="381">
        <v>522.21994305369549</v>
      </c>
      <c s="381">
        <v>606.75291934146492</v>
      </c>
      <c s="381">
        <v>450.27912983024402</v>
      </c>
      <c s="381">
        <v>449.86970528794978</v>
      </c>
      <c s="381">
        <v>490.45555323147005</v>
      </c>
      <c s="381">
        <v>518.11817456600807</v>
      </c>
      <c s="381">
        <v>486.88698534483217</v>
      </c>
      <c s="381">
        <v>507.62009082029539</v>
      </c>
      <c s="381">
        <v>521.36231628644236</v>
      </c>
      <c s="381">
        <v>495.21109702540497</v>
      </c>
      <c s="381">
        <v>533.99589503203322</v>
      </c>
      <c s="381">
        <v>517.91307041147388</v>
      </c>
      <c s="381">
        <v>499.37644378439506</v>
      </c>
      <c s="381">
        <v>629.67452313278443</v>
      </c>
      <c s="381">
        <v>490.07815240530624</v>
      </c>
      <c s="381">
        <v>470.86347482672096</v>
      </c>
      <c s="381">
        <v>513.44853163923233</v>
      </c>
      <c s="381">
        <v>517.20478889676406</v>
      </c>
      <c s="381">
        <v>511.63300982671581</v>
      </c>
      <c s="381">
        <v>543.3170809756258</v>
      </c>
      <c s="381">
        <v>528.27624553181204</v>
      </c>
      <c s="381">
        <v>535.72521359954328</v>
      </c>
      <c s="381">
        <v>558.75203150054676</v>
      </c>
      <c s="381">
        <v>551.11150712003132</v>
      </c>
      <c s="381">
        <v>562.83816777433321</v>
      </c>
      <c s="381">
        <v>721.59929134072684</v>
      </c>
      <c s="381">
        <v>565.41315926369589</v>
      </c>
      <c s="381">
        <v>552.99441740398993</v>
      </c>
      <c s="381">
        <v>571.71590980828341</v>
      </c>
      <c s="381">
        <v>506.79872927949157</v>
      </c>
      <c s="381">
        <v>492.25225200173207</v>
      </c>
      <c s="381">
        <v>569.57374932014659</v>
      </c>
      <c s="381">
        <v>511.06621140725298</v>
      </c>
      <c s="381">
        <v>511.59053189233339</v>
      </c>
      <c s="381">
        <v>494.34532444431051</v>
      </c>
      <c s="381">
        <v>515.54146399296224</v>
      </c>
      <c s="381">
        <v>489.02481586579881</v>
      </c>
      <c s="381">
        <v>597.32444670506993</v>
      </c>
      <c s="381">
        <v>418.72602218085422</v>
      </c>
      <c s="381">
        <v>444.8495392935784</v>
      </c>
      <c s="381">
        <v>430.33805826751075</v>
      </c>
      <c s="381">
        <v>432.67337329920275</v>
      </c>
      <c s="381">
        <v>475.54745574023167</v>
      </c>
      <c s="381">
        <v>432.40436838657422</v>
      </c>
      <c s="381">
        <v>481.51936077629449</v>
      </c>
      <c s="381">
        <v>450.79882552845089</v>
      </c>
      <c s="381">
        <v>501.05689751040717</v>
      </c>
      <c s="381">
        <v>483.85128308184937</v>
      </c>
      <c s="381">
        <v>511.61406201100749</v>
      </c>
      <c s="381">
        <v>680.80117629350673</v>
      </c>
      <c s="381">
        <v>435.31212213847317</v>
      </c>
      <c s="381">
        <v>471.37913977541064</v>
      </c>
      <c s="381">
        <v>495.83180790849087</v>
      </c>
      <c s="381">
        <v>493.81045822127334</v>
      </c>
      <c s="381">
        <v>511.48439686109168</v>
      </c>
      <c s="381">
        <v>521.18949825340997</v>
      </c>
      <c s="381">
        <v>525.09636681727659</v>
      </c>
      <c s="381">
        <v>499.08177416132219</v>
      </c>
      <c s="381">
        <v>518.53617601284111</v>
      </c>
      <c s="381">
        <v>541.71314078228795</v>
      </c>
      <c s="381">
        <v>535.33425236222035</v>
      </c>
      <c s="381">
        <v>645.47072463145798</v>
      </c>
      <c s="381">
        <v>464.49635792286097</v>
      </c>
      <c s="381">
        <v>485.33508216946501</v>
      </c>
      <c s="381">
        <v>493.69289964106395</v>
      </c>
      <c s="381">
        <v>512.04136334321038</v>
      </c>
      <c s="381">
        <v>504.40390579857274</v>
      </c>
      <c s="381">
        <v>536.16535065143069</v>
      </c>
      <c s="381">
        <v>560.43882296544859</v>
      </c>
      <c s="381">
        <v>506.39592678852108</v>
      </c>
      <c s="381">
        <v>558.20759437379706</v>
      </c>
      <c s="381">
        <v>529.84278028682752</v>
      </c>
      <c s="381">
        <v>584.62847928752535</v>
      </c>
      <c s="386">
        <v>656.06268956999395</v>
      </c>
      <c s="386">
        <v>498.92406292000595</v>
      </c>
      <c s="386">
        <v>468.11021841000365</v>
      </c>
      <c s="386">
        <v>508.98726941000291</v>
      </c>
      <c s="386">
        <v>554.21191683000461</v>
      </c>
      <c s="386">
        <v>497.59225542000479</v>
      </c>
      <c s="386">
        <v>529.91521868000746</v>
      </c>
      <c s="386">
        <v>544.13122052000949</v>
      </c>
      <c s="386">
        <v>504.02817457000288</v>
      </c>
      <c s="386">
        <v>532.98843615000226</v>
      </c>
      <c s="386">
        <v>486.85214306000364</v>
      </c>
      <c s="386">
        <v>488.16628604000488</v>
      </c>
      <c s="386">
        <v>700.81699445000481</v>
      </c>
      <c s="386">
        <v>446.40418915170494</v>
      </c>
      <c s="386">
        <v>446.95263604000138</v>
      </c>
      <c s="386">
        <v>323.5984316000019</v>
      </c>
      <c s="386">
        <v>298.06796579000138</v>
      </c>
      <c s="386">
        <v>321.51565287000471</v>
      </c>
      <c s="386">
        <v>371.58199138000401</v>
      </c>
      <c s="386">
        <v>400.64661396000503</v>
      </c>
      <c s="386">
        <v>490.02524679999362</v>
      </c>
      <c s="386">
        <v>417.45955060000159</v>
      </c>
      <c s="386">
        <v>471.53907911000067</v>
      </c>
      <c s="386">
        <v>512.23584632828783</v>
      </c>
      <c s="386">
        <v>597.45282807999058</v>
      </c>
      <c s="386">
        <v>433.55203219999601</v>
      </c>
      <c s="386">
        <v>422.5901468654049</v>
      </c>
      <c s="386">
        <v>458.32572519653348</v>
      </c>
      <c s="386">
        <v>480.45615668999312</v>
      </c>
      <c s="386">
        <v>463.22687229999326</v>
      </c>
      <c s="386">
        <v>501.46078123999308</v>
      </c>
      <c s="386">
        <v>499.37599545999518</v>
      </c>
      <c s="386">
        <v>530.28576943999724</v>
      </c>
      <c s="386">
        <v>515.85935556000243</v>
      </c>
      <c s="386">
        <v>530.14537400999393</v>
      </c>
      <c s="386">
        <v>553.20458056736413</v>
      </c>
      <c s="386">
        <v>795.0872095549289</v>
      </c>
      <c s="386">
        <v>507.27711467886508</v>
      </c>
      <c s="386">
        <v>492.85930815999393</v>
      </c>
      <c s="386">
        <v>493.18244521999998</v>
      </c>
      <c s="386">
        <v>466.56812430806644</v>
      </c>
      <c s="386">
        <v>450.45746272332144</v>
      </c>
      <c s="386">
        <v>466.276591738685</v>
      </c>
      <c s="386">
        <v>478.97453326246369</v>
      </c>
      <c s="386">
        <v>490.04357981564903</v>
      </c>
      <c s="386">
        <v>492.45993925814997</v>
      </c>
      <c s="386">
        <v>495.96071204675599</v>
      </c>
      <c s="386">
        <v>482.799270536449</v>
      </c>
      <c r="EF13" s="386">
        <f t="shared" si="19"/>
        <v>6269.9698915800473</v>
      </c>
      <c s="386">
        <f t="shared" si="19"/>
        <v>5200.8441980800126</v>
      </c>
      <c s="386">
        <f t="shared" si="19"/>
        <v>5985.9356176092579</v>
      </c>
      <c s="386">
        <f t="shared" si="19"/>
        <v>6111.9462913033276</v>
      </c>
      <c s="386"/>
      <c s="345" t="s">
        <v>550</v>
      </c>
      <c s="386">
        <v>6269.9698915800473</v>
      </c>
      <c s="386">
        <v>5200.8441980800126</v>
      </c>
      <c s="386">
        <v>5985.9356176092579</v>
      </c>
      <c s="386">
        <v>6111.9462913033276</v>
      </c>
      <c s="386">
        <v>6551.6532377580588</v>
      </c>
      <c s="386">
        <v>6961.4459762421275</v>
      </c>
      <c s="386">
        <v>7353.679954116722</v>
      </c>
      <c s="386">
        <v>7830.7010026933276</v>
      </c>
      <c s="386">
        <v>8095.811359488308</v>
      </c>
      <c r="EV13" s="386">
        <f t="shared" si="15"/>
        <v>5.7997274666116985</v>
      </c>
      <c s="386">
        <f t="shared" si="15"/>
        <v>5.2379749453536375</v>
      </c>
      <c s="386">
        <f t="shared" si="15"/>
        <v>5.6382864315440688</v>
      </c>
      <c s="386">
        <f t="shared" si="15"/>
        <v>5.2931451557129323</v>
      </c>
      <c s="386">
        <f t="shared" si="15"/>
        <v>5.4464760766480715</v>
      </c>
      <c s="386">
        <f t="shared" si="15"/>
        <v>5.5880342405044363</v>
      </c>
      <c s="386">
        <f t="shared" si="15"/>
        <v>5.7096161461614257</v>
      </c>
      <c s="386">
        <f t="shared" si="15"/>
        <v>5.8809046305462642</v>
      </c>
      <c s="386">
        <f t="shared" si="15"/>
        <v>5.8809046305462482</v>
      </c>
      <c r="FF13" s="386"/>
      <c s="386">
        <f t="shared" si="16"/>
        <v>-0.56175252125806097</v>
      </c>
      <c s="386">
        <f t="shared" si="16"/>
        <v>0.40031148619043133</v>
      </c>
      <c s="386">
        <f t="shared" si="16"/>
        <v>-0.34514127583113652</v>
      </c>
      <c s="386">
        <f t="shared" si="16"/>
        <v>0.15333092093513923</v>
      </c>
      <c s="386">
        <f t="shared" si="16"/>
        <v>0.14155816385636477</v>
      </c>
      <c s="386">
        <f t="shared" si="16"/>
        <v>0.12158190565698934</v>
      </c>
    </row>
    <row r="14" spans="1:168" ht="15">
      <c r="A14" s="408" t="s">
        <v>549</v>
      </c>
      <c s="408"/>
      <c s="384">
        <v>55.829263789999999</v>
      </c>
      <c s="381">
        <v>46.2367439</v>
      </c>
      <c s="381">
        <v>49.474811369999998</v>
      </c>
      <c s="381">
        <v>57.113831019999992</v>
      </c>
      <c s="381">
        <v>56.77349688000001</v>
      </c>
      <c s="381">
        <v>60.980271419999994</v>
      </c>
      <c s="381">
        <v>62.249162140000003</v>
      </c>
      <c s="381">
        <v>60.899451600000006</v>
      </c>
      <c s="381">
        <v>57.061126490000014</v>
      </c>
      <c s="381">
        <v>52.063033529999998</v>
      </c>
      <c s="381">
        <v>58.966389759999998</v>
      </c>
      <c s="381">
        <v>66.85524873</v>
      </c>
      <c s="381">
        <v>65.247513480000009</v>
      </c>
      <c s="381">
        <v>63.163610270000007</v>
      </c>
      <c s="381">
        <v>57.787619129999996</v>
      </c>
      <c s="381">
        <v>59.947515330000009</v>
      </c>
      <c s="381">
        <v>62.341382699999997</v>
      </c>
      <c s="381">
        <v>59.401357259999997</v>
      </c>
      <c s="381">
        <v>60.518204690000012</v>
      </c>
      <c s="381">
        <v>59.362393900000001</v>
      </c>
      <c s="381">
        <v>61.652928799999998</v>
      </c>
      <c s="381">
        <v>62.504902400000006</v>
      </c>
      <c s="381">
        <v>64.36233141000001</v>
      </c>
      <c s="381">
        <v>67.336541519999997</v>
      </c>
      <c s="381">
        <v>74.90400824999999</v>
      </c>
      <c s="381">
        <v>56.995754590000004</v>
      </c>
      <c s="381">
        <v>59.587161999999999</v>
      </c>
      <c s="381">
        <v>60.143474630000007</v>
      </c>
      <c s="381">
        <v>65.191193610000013</v>
      </c>
      <c s="381">
        <v>64.730327529999997</v>
      </c>
      <c s="381">
        <v>67.68981399089094</v>
      </c>
      <c s="381">
        <v>69.15978677999999</v>
      </c>
      <c s="381">
        <v>70.780676820000011</v>
      </c>
      <c s="381">
        <v>75.549212319999995</v>
      </c>
      <c s="381">
        <v>70.020565820000002</v>
      </c>
      <c s="381">
        <v>68.593982969999999</v>
      </c>
      <c s="381">
        <v>90.851896629999999</v>
      </c>
      <c s="381">
        <v>61.974237349999989</v>
      </c>
      <c s="381">
        <v>66.139727322100001</v>
      </c>
      <c s="381">
        <v>67.82670014</v>
      </c>
      <c s="381">
        <v>60.282218659999998</v>
      </c>
      <c s="381">
        <v>73.184453230000003</v>
      </c>
      <c s="381">
        <v>117.51248132000002</v>
      </c>
      <c s="381">
        <v>63.903900369999995</v>
      </c>
      <c s="381">
        <v>58.806418390000005</v>
      </c>
      <c s="381">
        <v>59.661314485200002</v>
      </c>
      <c s="381">
        <v>65.33031957</v>
      </c>
      <c s="381">
        <v>60.269768000000006</v>
      </c>
      <c s="381">
        <v>83.645505799999995</v>
      </c>
      <c s="381">
        <v>52.282146320000003</v>
      </c>
      <c s="381">
        <v>49.251528780000008</v>
      </c>
      <c s="381">
        <v>60.318892480000017</v>
      </c>
      <c s="381">
        <v>56.578706919999988</v>
      </c>
      <c s="381">
        <v>59.809219809999995</v>
      </c>
      <c s="381">
        <v>77.113597889978024</v>
      </c>
      <c s="381">
        <v>66.871872139999994</v>
      </c>
      <c s="381">
        <v>67.755179530000007</v>
      </c>
      <c s="381">
        <v>85.479687960000007</v>
      </c>
      <c s="381">
        <v>73.485748290000004</v>
      </c>
      <c s="381">
        <v>65.737593052397031</v>
      </c>
      <c s="381">
        <v>93.366265800000036</v>
      </c>
      <c s="381">
        <v>67.943489920000005</v>
      </c>
      <c s="381">
        <v>64.181259080000004</v>
      </c>
      <c s="381">
        <v>73.967615760000029</v>
      </c>
      <c s="381">
        <v>73.656080770000017</v>
      </c>
      <c s="381">
        <v>81.030909789999981</v>
      </c>
      <c s="381">
        <v>81.887642180000014</v>
      </c>
      <c s="381">
        <v>79.713303719999999</v>
      </c>
      <c s="381">
        <v>80.899974640000011</v>
      </c>
      <c s="381">
        <v>77.589201299999999</v>
      </c>
      <c s="381">
        <v>92.555302930000025</v>
      </c>
      <c s="381">
        <v>82.611080639999983</v>
      </c>
      <c s="381">
        <v>96.496510499999999</v>
      </c>
      <c s="381">
        <v>78.125899060000023</v>
      </c>
      <c s="381">
        <v>81.036068239999977</v>
      </c>
      <c s="381">
        <v>75.723250409999991</v>
      </c>
      <c s="381">
        <v>84.65495826999998</v>
      </c>
      <c s="381">
        <v>82.454988920000005</v>
      </c>
      <c s="381">
        <v>87.839340880000009</v>
      </c>
      <c s="381">
        <v>78.424829479999985</v>
      </c>
      <c s="381">
        <v>78.703839529999996</v>
      </c>
      <c s="381">
        <v>82.314215539999992</v>
      </c>
      <c s="381">
        <v>79.605979100000013</v>
      </c>
      <c s="381">
        <v>72.871012319999977</v>
      </c>
      <c s="386">
        <v>87.42677765000002</v>
      </c>
      <c s="386">
        <v>68.485465879999978</v>
      </c>
      <c s="386">
        <v>70.677768140000012</v>
      </c>
      <c s="386">
        <v>71.249335540000004</v>
      </c>
      <c s="386">
        <v>77.265209220000031</v>
      </c>
      <c s="386">
        <v>76.752986829999955</v>
      </c>
      <c s="386">
        <v>78.911611190000002</v>
      </c>
      <c s="386">
        <v>74.75043385000005</v>
      </c>
      <c s="386">
        <v>73.772498830000004</v>
      </c>
      <c s="386">
        <v>77.735661680000021</v>
      </c>
      <c s="386">
        <v>69.034820170000046</v>
      </c>
      <c s="386">
        <v>72.432037190000003</v>
      </c>
      <c s="386">
        <v>91.140610330000001</v>
      </c>
      <c s="386">
        <v>65.104965009999958</v>
      </c>
      <c s="386">
        <v>76.136839920000014</v>
      </c>
      <c s="386">
        <v>36.947875719999999</v>
      </c>
      <c s="386">
        <v>32.289112240000009</v>
      </c>
      <c s="386">
        <v>50.062179970000003</v>
      </c>
      <c s="386">
        <v>55.272709290000009</v>
      </c>
      <c s="386">
        <v>59.124632459999965</v>
      </c>
      <c s="386">
        <v>57.303118609999963</v>
      </c>
      <c s="386">
        <v>68.47745879</v>
      </c>
      <c s="386">
        <v>69.565154730000017</v>
      </c>
      <c s="386">
        <v>76.090966299999977</v>
      </c>
      <c s="386">
        <v>77.351005440000023</v>
      </c>
      <c s="386">
        <v>60.805711809999998</v>
      </c>
      <c s="386">
        <v>63.705604479999977</v>
      </c>
      <c s="386">
        <v>63.995600790000012</v>
      </c>
      <c s="386">
        <v>59.045876550000003</v>
      </c>
      <c s="386">
        <v>63.575529129999964</v>
      </c>
      <c s="386">
        <v>81.036755029999981</v>
      </c>
      <c s="386">
        <v>64.39963539</v>
      </c>
      <c s="386">
        <v>67.076204999999987</v>
      </c>
      <c s="386">
        <v>78.328088250000008</v>
      </c>
      <c s="386">
        <v>67.762729369999988</v>
      </c>
      <c s="386">
        <v>74.347308909999981</v>
      </c>
      <c s="386">
        <v>90.64065396999996</v>
      </c>
      <c s="386">
        <v>52.462303220000052</v>
      </c>
      <c s="386">
        <v>77.008486009999999</v>
      </c>
      <c s="386">
        <v>67.27662844999999</v>
      </c>
      <c s="386">
        <v>61.4207773011466</v>
      </c>
      <c s="386">
        <v>60.223854134426105</v>
      </c>
      <c s="386">
        <v>66.885936349664107</v>
      </c>
      <c s="386">
        <v>67.5276725797724</v>
      </c>
      <c s="386">
        <v>81.187395994269096</v>
      </c>
      <c s="386">
        <v>80.475939434063406</v>
      </c>
      <c s="386">
        <v>73.413416849883504</v>
      </c>
      <c s="386">
        <v>78.789043542425304</v>
      </c>
      <c r="EF14" s="386">
        <f t="shared" si="19"/>
        <v>898.49460617000011</v>
      </c>
      <c s="386">
        <f t="shared" si="19"/>
        <v>737.51562336999996</v>
      </c>
      <c s="386">
        <f t="shared" si="19"/>
        <v>821.43005014999994</v>
      </c>
      <c s="386">
        <f t="shared" si="19"/>
        <v>857.31210783565052</v>
      </c>
      <c s="386"/>
      <c s="345" t="s">
        <v>549</v>
      </c>
      <c s="386">
        <v>898.49460617000011</v>
      </c>
      <c s="386">
        <v>737.51562336999996</v>
      </c>
      <c s="386">
        <v>821.43005014999994</v>
      </c>
      <c s="386">
        <v>857.31210783565052</v>
      </c>
      <c s="386">
        <v>892.78662895910111</v>
      </c>
      <c s="386">
        <v>929.86040649717279</v>
      </c>
      <c s="386">
        <v>962.9923819581519</v>
      </c>
      <c s="386">
        <v>1025.460104061804</v>
      </c>
      <c s="386">
        <v>1060.1773144333069</v>
      </c>
      <c r="EV14" s="386">
        <f t="shared" si="15"/>
        <v>0.83110827262575893</v>
      </c>
      <c s="386">
        <f t="shared" si="15"/>
        <v>0.74278101975157418</v>
      </c>
      <c s="386">
        <f t="shared" si="15"/>
        <v>0.7737233077814295</v>
      </c>
      <c s="386">
        <f t="shared" si="15"/>
        <v>0.74246029239184419</v>
      </c>
      <c s="386">
        <f t="shared" si="15"/>
        <v>0.74218534463233565</v>
      </c>
      <c s="386">
        <f t="shared" si="15"/>
        <v>0.74640984188179937</v>
      </c>
      <c s="386">
        <f t="shared" si="15"/>
        <v>0.74769596813642381</v>
      </c>
      <c s="386">
        <f t="shared" si="15"/>
        <v>0.77012684718051594</v>
      </c>
      <c s="386">
        <f t="shared" si="15"/>
        <v>0.77012684718051394</v>
      </c>
      <c r="FF14" s="386"/>
      <c s="386">
        <f t="shared" si="16"/>
        <v>-0.088327252874184747</v>
      </c>
      <c s="386">
        <f t="shared" si="16"/>
        <v>0.030942288029855325</v>
      </c>
      <c s="386">
        <f t="shared" si="16"/>
        <v>-0.031263015389585314</v>
      </c>
      <c s="386">
        <f t="shared" si="16"/>
        <v>-0.000274947759508537</v>
      </c>
      <c s="386">
        <f t="shared" si="16"/>
        <v>0.0042244972494637212</v>
      </c>
      <c s="386">
        <f t="shared" si="16"/>
        <v>0.0012861262546244312</v>
      </c>
    </row>
    <row r="15" spans="1:168" ht="15">
      <c r="A15" s="408" t="s">
        <v>548</v>
      </c>
      <c s="408"/>
      <c s="384">
        <v>96.38246498000008</v>
      </c>
      <c s="381">
        <v>94.374759470000043</v>
      </c>
      <c s="381">
        <v>102.72361870000002</v>
      </c>
      <c s="381">
        <v>91.54494643000001</v>
      </c>
      <c s="381">
        <v>108.03510921999994</v>
      </c>
      <c s="381">
        <v>115.67739738999988</v>
      </c>
      <c s="381">
        <v>109.44774058000004</v>
      </c>
      <c s="381">
        <v>125.23143068000007</v>
      </c>
      <c s="381">
        <v>102.52909275000005</v>
      </c>
      <c s="381">
        <v>102.40873336000004</v>
      </c>
      <c s="381">
        <v>114.84278603000003</v>
      </c>
      <c s="381">
        <v>100.57656243000004</v>
      </c>
      <c s="381">
        <v>115.50047403744964</v>
      </c>
      <c s="381">
        <v>95.05465429833437</v>
      </c>
      <c s="381">
        <v>101.09794190965856</v>
      </c>
      <c s="381">
        <v>110.57733737448888</v>
      </c>
      <c s="381">
        <v>113.66448829889352</v>
      </c>
      <c s="381">
        <v>104.13756486291588</v>
      </c>
      <c s="381">
        <v>112.30017980154217</v>
      </c>
      <c s="381">
        <v>116.29767507782168</v>
      </c>
      <c s="381">
        <v>105.3344778129577</v>
      </c>
      <c s="381">
        <v>122.03480850331989</v>
      </c>
      <c s="381">
        <v>118.85043483497284</v>
      </c>
      <c s="381">
        <v>108.84145364998052</v>
      </c>
      <c s="381">
        <v>100.24429131954142</v>
      </c>
      <c s="381">
        <v>96.482735219021691</v>
      </c>
      <c s="381">
        <v>93.901687636298277</v>
      </c>
      <c s="381">
        <v>107.34283525966922</v>
      </c>
      <c s="381">
        <v>120.90350670195082</v>
      </c>
      <c s="381">
        <v>111.52215125406076</v>
      </c>
      <c s="381">
        <v>113.81037539989897</v>
      </c>
      <c s="381">
        <v>121.38865973255392</v>
      </c>
      <c s="381">
        <v>124.15829376276869</v>
      </c>
      <c s="381">
        <v>126.66620855803333</v>
      </c>
      <c s="381">
        <v>128.37260326796849</v>
      </c>
      <c s="381">
        <v>131.936461899367</v>
      </c>
      <c s="381">
        <v>141.49126326999999</v>
      </c>
      <c s="381">
        <v>120.46300646</v>
      </c>
      <c s="381">
        <v>147.73852851000004</v>
      </c>
      <c s="381">
        <v>166.28510786000001</v>
      </c>
      <c s="381">
        <v>191.77568137</v>
      </c>
      <c s="381">
        <v>191.47865032999999</v>
      </c>
      <c s="381">
        <v>194.28770459999996</v>
      </c>
      <c s="381">
        <v>178.24171144000002</v>
      </c>
      <c s="381">
        <v>187.96096488000001</v>
      </c>
      <c s="381">
        <v>175.78747989000001</v>
      </c>
      <c s="381">
        <v>166.97669441999997</v>
      </c>
      <c s="381">
        <v>163.98791373999998</v>
      </c>
      <c s="381">
        <v>136.515839</v>
      </c>
      <c s="381">
        <v>116.152815</v>
      </c>
      <c s="381">
        <v>124.66985500000001</v>
      </c>
      <c s="381">
        <v>120.897913</v>
      </c>
      <c s="381">
        <v>130.669861</v>
      </c>
      <c s="381">
        <v>116.12064699999999</v>
      </c>
      <c s="381">
        <v>131.589719</v>
      </c>
      <c s="381">
        <v>149.21020300000001</v>
      </c>
      <c s="381">
        <v>134.34695600000001</v>
      </c>
      <c s="381">
        <v>167.62572700000001</v>
      </c>
      <c s="381">
        <v>155.65939</v>
      </c>
      <c s="381">
        <v>147.64512599999998</v>
      </c>
      <c s="381">
        <v>143.18166692</v>
      </c>
      <c s="381">
        <v>118.92138323000007</v>
      </c>
      <c s="381">
        <v>131.38961001999996</v>
      </c>
      <c s="381">
        <v>116.18211405000007</v>
      </c>
      <c s="381">
        <v>109.52584430999998</v>
      </c>
      <c s="381">
        <v>119.24219761999983</v>
      </c>
      <c s="381">
        <v>115.90942146000015</v>
      </c>
      <c s="381">
        <v>127.43355724000004</v>
      </c>
      <c s="381">
        <v>111.40688339</v>
      </c>
      <c s="381">
        <v>125.40577178999969</v>
      </c>
      <c s="381">
        <v>141.33939534000012</v>
      </c>
      <c s="381">
        <v>115.04482887000009</v>
      </c>
      <c s="381">
        <v>128.61224970000004</v>
      </c>
      <c s="381">
        <v>112.33673998999986</v>
      </c>
      <c s="381">
        <v>117.47112630999989</v>
      </c>
      <c s="381">
        <v>120.03403996999999</v>
      </c>
      <c s="381">
        <v>129.69689621000001</v>
      </c>
      <c s="381">
        <v>125.06215862000018</v>
      </c>
      <c s="381">
        <v>140.11758988000008</v>
      </c>
      <c s="381">
        <v>142.58451462000002</v>
      </c>
      <c s="381">
        <v>122.49999033</v>
      </c>
      <c s="381">
        <v>155.7976436600002</v>
      </c>
      <c s="381">
        <v>144.75721018000007</v>
      </c>
      <c s="381">
        <v>120.38282716999996</v>
      </c>
      <c s="386">
        <v>131.28475924999989</v>
      </c>
      <c s="386">
        <v>111.73364143000009</v>
      </c>
      <c s="386">
        <v>110.26789639000005</v>
      </c>
      <c s="386">
        <v>114.84042188000001</v>
      </c>
      <c s="386">
        <v>128.09400136000014</v>
      </c>
      <c s="386">
        <v>108.65937203000003</v>
      </c>
      <c s="386">
        <v>133.69995300999997</v>
      </c>
      <c s="386">
        <v>123.7295854499999</v>
      </c>
      <c s="386">
        <v>113.18203334999986</v>
      </c>
      <c s="386">
        <v>126.74651210999993</v>
      </c>
      <c s="386">
        <v>112.91695990000005</v>
      </c>
      <c s="386">
        <v>98.464400430000055</v>
      </c>
      <c s="386">
        <v>116.48697939000009</v>
      </c>
      <c s="386">
        <v>80.789610300000092</v>
      </c>
      <c s="386">
        <v>76.886158219999942</v>
      </c>
      <c s="386">
        <v>40.971478579999946</v>
      </c>
      <c s="386">
        <v>51.998295889999952</v>
      </c>
      <c s="386">
        <v>69.917839950000044</v>
      </c>
      <c s="386">
        <v>66.683807449999961</v>
      </c>
      <c s="386">
        <v>72.70442237999994</v>
      </c>
      <c s="386">
        <v>77.884225210000182</v>
      </c>
      <c s="386">
        <v>88.636729790000018</v>
      </c>
      <c s="386">
        <v>95.439837890000021</v>
      </c>
      <c s="386">
        <v>106.05737784999994</v>
      </c>
      <c s="386">
        <v>94.214292389999997</v>
      </c>
      <c s="386">
        <v>82.090000000000003</v>
      </c>
      <c s="386">
        <v>96.480000000000004</v>
      </c>
      <c s="386">
        <v>90.549999999999997</v>
      </c>
      <c s="386">
        <v>93.58484476000001</v>
      </c>
      <c s="386">
        <v>110.79307782000001</v>
      </c>
      <c s="386">
        <v>114.04645246</v>
      </c>
      <c s="386">
        <v>101.82857951523411</v>
      </c>
      <c s="386">
        <v>103.84373706000002</v>
      </c>
      <c s="386">
        <v>101.53318267000002</v>
      </c>
      <c s="386">
        <v>105.12277147</v>
      </c>
      <c s="386">
        <v>113.02251029</v>
      </c>
      <c s="386">
        <v>94.957842590000027</v>
      </c>
      <c s="386">
        <v>83.13314668000001</v>
      </c>
      <c s="386">
        <v>100.33861569000001</v>
      </c>
      <c s="386">
        <v>91.327872599999992</v>
      </c>
      <c s="386">
        <v>94.106305678037003</v>
      </c>
      <c s="386">
        <v>96.322467768997001</v>
      </c>
      <c s="386">
        <v>94.950931655575005</v>
      </c>
      <c s="386">
        <v>97.197019019227994</v>
      </c>
      <c s="386">
        <v>125.95198976795901</v>
      </c>
      <c s="386">
        <v>135.39023627056298</v>
      </c>
      <c s="386">
        <v>133.60615342821001</v>
      </c>
      <c s="386">
        <v>133.339810777975</v>
      </c>
      <c r="EF15" s="386">
        <f t="shared" si="19"/>
        <v>1413.6195365900001</v>
      </c>
      <c s="386">
        <f t="shared" si="19"/>
        <v>944.45676290000017</v>
      </c>
      <c s="386">
        <f t="shared" si="19"/>
        <v>1207.1094484352341</v>
      </c>
      <c s="386">
        <f t="shared" si="19"/>
        <v>1280.622391926544</v>
      </c>
      <c s="386"/>
      <c s="345" t="s">
        <v>548</v>
      </c>
      <c s="386">
        <v>1413.6195365900001</v>
      </c>
      <c s="386">
        <v>944.45676290000017</v>
      </c>
      <c s="386">
        <v>1207.1094484352341</v>
      </c>
      <c s="386">
        <v>1280.622391926544</v>
      </c>
      <c s="386">
        <v>1344.3567846579742</v>
      </c>
      <c s="386">
        <v>1411.2631294358882</v>
      </c>
      <c s="386">
        <v>1459.6039998722194</v>
      </c>
      <c s="386">
        <v>1501.1084590779478</v>
      </c>
      <c s="386">
        <v>1518.4062827496537</v>
      </c>
      <c r="EV15" s="386">
        <f t="shared" si="15"/>
        <v>1.3075992700873809</v>
      </c>
      <c s="386">
        <f t="shared" si="15"/>
        <v>0.95119958849493957</v>
      </c>
      <c s="386">
        <f t="shared" si="15"/>
        <v>1.13700334572247</v>
      </c>
      <c s="386">
        <f t="shared" si="15"/>
        <v>1.1090608272799507</v>
      </c>
      <c s="386">
        <f t="shared" si="15"/>
        <v>1.1175815935925102</v>
      </c>
      <c s="386">
        <f t="shared" si="15"/>
        <v>1.13283744735835</v>
      </c>
      <c s="386">
        <f t="shared" si="15"/>
        <v>1.1332800198908339</v>
      </c>
      <c s="386">
        <f t="shared" si="15"/>
        <v>1.1273416881716427</v>
      </c>
      <c s="386">
        <f t="shared" si="15"/>
        <v>1.1029904407057907</v>
      </c>
      <c r="FF15" s="386"/>
      <c s="386">
        <f t="shared" si="16"/>
        <v>-0.35639968159244129</v>
      </c>
      <c s="386">
        <f t="shared" si="16"/>
        <v>0.1858037572275304</v>
      </c>
      <c s="386">
        <f t="shared" si="16"/>
        <v>-0.027942518442519271</v>
      </c>
      <c s="386">
        <f t="shared" si="16"/>
        <v>0.0085207663125594912</v>
      </c>
      <c s="386">
        <f t="shared" si="16"/>
        <v>0.015255853765839822</v>
      </c>
      <c s="386">
        <f t="shared" si="16"/>
        <v>0.00044257253248392026</v>
      </c>
    </row>
    <row r="16" spans="1:168" ht="15">
      <c r="A16" s="408" t="s">
        <v>547</v>
      </c>
      <c s="408"/>
      <c s="384">
        <v>115.63881806538943</v>
      </c>
      <c s="381">
        <v>138.38891318232922</v>
      </c>
      <c s="381">
        <v>133.89470190059239</v>
      </c>
      <c s="381">
        <v>129.63711851075391</v>
      </c>
      <c s="381">
        <v>120.93295736612838</v>
      </c>
      <c s="381">
        <v>129.64163589534266</v>
      </c>
      <c s="381">
        <v>125.39597904081039</v>
      </c>
      <c s="381">
        <v>130.32705205644615</v>
      </c>
      <c s="381">
        <v>129.7159168310923</v>
      </c>
      <c s="381">
        <v>118.07782099853675</v>
      </c>
      <c s="381">
        <v>131.14545986906415</v>
      </c>
      <c s="381">
        <v>178.83663679278342</v>
      </c>
      <c s="381">
        <v>156.5061986019567</v>
      </c>
      <c s="381">
        <v>159.66105606807454</v>
      </c>
      <c s="381">
        <v>158.29168307960717</v>
      </c>
      <c s="381">
        <v>147.60559186525617</v>
      </c>
      <c s="381">
        <v>148.34647389169996</v>
      </c>
      <c s="381">
        <v>150.86238185888865</v>
      </c>
      <c s="381">
        <v>150.71477134190204</v>
      </c>
      <c s="381">
        <v>151.98003124866517</v>
      </c>
      <c s="381">
        <v>150.06600165586718</v>
      </c>
      <c s="381">
        <v>141.2217488902553</v>
      </c>
      <c s="381">
        <v>142.77130928797163</v>
      </c>
      <c s="381">
        <v>141.39200199198453</v>
      </c>
      <c s="381">
        <v>162.29620225860214</v>
      </c>
      <c s="381">
        <v>150.35364862945784</v>
      </c>
      <c s="381">
        <v>154.67033432513242</v>
      </c>
      <c s="381">
        <v>147.76495330452087</v>
      </c>
      <c s="381">
        <v>136.31785584774491</v>
      </c>
      <c s="381">
        <v>140.62444357845084</v>
      </c>
      <c s="381">
        <v>152.02455111652247</v>
      </c>
      <c s="381">
        <v>149.98521785677784</v>
      </c>
      <c s="381">
        <v>144.37648567381783</v>
      </c>
      <c s="381">
        <v>149.52086139774326</v>
      </c>
      <c s="381">
        <v>190.83791892023169</v>
      </c>
      <c s="381">
        <v>156.96942414852248</v>
      </c>
      <c s="381">
        <v>175.47501343610134</v>
      </c>
      <c s="381">
        <v>163.09558504126906</v>
      </c>
      <c s="381">
        <v>163.30891838966562</v>
      </c>
      <c s="381">
        <v>149.57481586388411</v>
      </c>
      <c s="381">
        <v>138.72262735470395</v>
      </c>
      <c s="381">
        <v>132.08725726162854</v>
      </c>
      <c s="381">
        <v>174.20242470042032</v>
      </c>
      <c s="381">
        <v>135.16672744511209</v>
      </c>
      <c s="381">
        <v>131.2062918286689</v>
      </c>
      <c s="381">
        <v>129.66449246104006</v>
      </c>
      <c s="381">
        <v>119.2144113646917</v>
      </c>
      <c s="381">
        <v>120.53405367704759</v>
      </c>
      <c s="381">
        <v>182.31431662185517</v>
      </c>
      <c s="381">
        <v>131.60880441562688</v>
      </c>
      <c s="381">
        <v>135.33448430609127</v>
      </c>
      <c s="381">
        <v>127.3721079654412</v>
      </c>
      <c s="381">
        <v>115.45141686739281</v>
      </c>
      <c s="381">
        <v>327.83181697516426</v>
      </c>
      <c s="381">
        <v>344.04731503091006</v>
      </c>
      <c s="381">
        <v>344.21325369213275</v>
      </c>
      <c s="381">
        <v>168.98968322192547</v>
      </c>
      <c s="381">
        <v>150.13651872255292</v>
      </c>
      <c s="381">
        <v>140.99620795442834</v>
      </c>
      <c s="381">
        <v>181.3728434003975</v>
      </c>
      <c s="381">
        <v>143.46459153471801</v>
      </c>
      <c s="381">
        <v>138.26604728799856</v>
      </c>
      <c s="381">
        <v>138.21097460970987</v>
      </c>
      <c s="381">
        <v>140.54155558708746</v>
      </c>
      <c s="381">
        <v>136.71437655519691</v>
      </c>
      <c s="381">
        <v>149.2492492007315</v>
      </c>
      <c s="381">
        <v>137.53034721041047</v>
      </c>
      <c s="381">
        <v>137.89000805074562</v>
      </c>
      <c s="381">
        <v>143.28080772957304</v>
      </c>
      <c s="381">
        <v>135.71525576753021</v>
      </c>
      <c s="381">
        <v>133.37707119877166</v>
      </c>
      <c s="381">
        <v>159.88039516033331</v>
      </c>
      <c s="381">
        <v>141.21051802599973</v>
      </c>
      <c s="381">
        <v>140.5395196289999</v>
      </c>
      <c s="381">
        <v>150.59031319799996</v>
      </c>
      <c s="381">
        <v>140.68973430799994</v>
      </c>
      <c s="381">
        <v>139.59183535599996</v>
      </c>
      <c s="381">
        <v>131.32128769199988</v>
      </c>
      <c s="381">
        <v>141.89851107200013</v>
      </c>
      <c s="381">
        <v>125.34987957600001</v>
      </c>
      <c s="381">
        <v>132.48073656000003</v>
      </c>
      <c s="381">
        <v>116.24103040599984</v>
      </c>
      <c s="381">
        <v>123.36288739999968</v>
      </c>
      <c s="381">
        <v>212.61967128599983</v>
      </c>
      <c s="386">
        <v>135.91212876200058</v>
      </c>
      <c s="386">
        <v>139.09451390800047</v>
      </c>
      <c s="386">
        <v>139.12039418800026</v>
      </c>
      <c s="386">
        <v>131.01778649600024</v>
      </c>
      <c s="386">
        <v>130.79829339999998</v>
      </c>
      <c s="386">
        <v>136.62727054800027</v>
      </c>
      <c s="386">
        <v>135.03305211399993</v>
      </c>
      <c s="386">
        <v>132.29684411200017</v>
      </c>
      <c s="386">
        <v>136.94863665150018</v>
      </c>
      <c s="386">
        <v>124.05315004599979</v>
      </c>
      <c s="386">
        <v>119.82525531399989</v>
      </c>
      <c s="386">
        <v>132.16633480999997</v>
      </c>
      <c s="386">
        <v>130.08110295400002</v>
      </c>
      <c s="386">
        <v>123.10382411800009</v>
      </c>
      <c s="386">
        <v>257.71949840399952</v>
      </c>
      <c s="386">
        <v>89.751280429999838</v>
      </c>
      <c s="386">
        <v>79.290733829999795</v>
      </c>
      <c s="386">
        <v>108.80757580999934</v>
      </c>
      <c s="386">
        <v>122.30863100999964</v>
      </c>
      <c s="386">
        <v>107.88060394000003</v>
      </c>
      <c s="386">
        <v>103.77628004049998</v>
      </c>
      <c s="386">
        <v>102.80454255999992</v>
      </c>
      <c s="386">
        <v>112.42329099999996</v>
      </c>
      <c s="386">
        <v>111.06760121999999</v>
      </c>
      <c s="386">
        <v>119.3042037200001</v>
      </c>
      <c s="386">
        <v>111.30473846000054</v>
      </c>
      <c s="386">
        <v>281.67000817000064</v>
      </c>
      <c s="386">
        <v>135.59881818000031</v>
      </c>
      <c s="386">
        <v>107.37086793000063</v>
      </c>
      <c s="386">
        <v>139.03541896000078</v>
      </c>
      <c s="386">
        <v>143.32305071000064</v>
      </c>
      <c s="386">
        <v>132.46405658000018</v>
      </c>
      <c s="386">
        <v>168.45141856000012</v>
      </c>
      <c s="386">
        <v>128.42282855999949</v>
      </c>
      <c s="386">
        <v>140.44667128000012</v>
      </c>
      <c s="386">
        <v>147.3574348178723</v>
      </c>
      <c s="386">
        <v>136.44346866500018</v>
      </c>
      <c s="386">
        <v>135.4186132550002</v>
      </c>
      <c s="386">
        <v>613.7617757550006</v>
      </c>
      <c s="386">
        <v>483.55143093999982</v>
      </c>
      <c s="386">
        <v>98.121591801738646</v>
      </c>
      <c s="386">
        <v>97.328301912147367</v>
      </c>
      <c s="386">
        <v>101.73037033296498</v>
      </c>
      <c s="386">
        <v>102.5441984430438</v>
      </c>
      <c s="386">
        <v>145.49758351858691</v>
      </c>
      <c s="386">
        <v>147.8290586992407</v>
      </c>
      <c s="386">
        <v>149.14550036706055</v>
      </c>
      <c s="386">
        <v>151.34191336483173</v>
      </c>
      <c r="EF16" s="386">
        <f t="shared" si="19"/>
        <v>1592.8936603495017</v>
      </c>
      <c s="386">
        <f t="shared" si="19"/>
        <v>1449.0149653164981</v>
      </c>
      <c s="386">
        <f t="shared" si="19"/>
        <v>1754.7495159278758</v>
      </c>
      <c s="386">
        <f t="shared" si="19"/>
        <v>2362.7138070546157</v>
      </c>
      <c s="386"/>
      <c s="345" t="s">
        <v>547</v>
      </c>
      <c s="386">
        <v>1592.8936603495013</v>
      </c>
      <c s="386">
        <v>1449.0149653164979</v>
      </c>
      <c s="386">
        <v>1754.7495159278758</v>
      </c>
      <c s="386">
        <v>2362.7138070546157</v>
      </c>
      <c s="386">
        <v>2136.2444528708183</v>
      </c>
      <c s="386">
        <v>1842.1295643075775</v>
      </c>
      <c s="386">
        <v>1967.1433957118534</v>
      </c>
      <c s="386">
        <v>2101.0714623651852</v>
      </c>
      <c s="386">
        <v>2214.4364409441428</v>
      </c>
      <c r="EV16" s="386">
        <f t="shared" si="15"/>
        <v>1.4734279865883952</v>
      </c>
      <c s="386">
        <f t="shared" si="15"/>
        <v>1.4593600182393927</v>
      </c>
      <c s="386">
        <f t="shared" si="15"/>
        <v>1.6528377547712709</v>
      </c>
      <c s="386">
        <f t="shared" si="15"/>
        <v>2.0461873429650748</v>
      </c>
      <c s="386">
        <f t="shared" si="15"/>
        <v>1.7758882963125957</v>
      </c>
      <c s="386">
        <f t="shared" si="15"/>
        <v>1.4786989823561087</v>
      </c>
      <c s="386">
        <f t="shared" si="15"/>
        <v>1.5273487239111547</v>
      </c>
      <c s="386">
        <f t="shared" si="15"/>
        <v>1.5779175948465125</v>
      </c>
      <c s="386">
        <f t="shared" si="15"/>
        <v>1.6085959691162901</v>
      </c>
      <c r="FF16" s="386"/>
      <c s="386">
        <f t="shared" si="16"/>
        <v>-0.014067968349002591</v>
      </c>
      <c s="386">
        <f t="shared" si="16"/>
        <v>0.19347773653187827</v>
      </c>
      <c s="386">
        <f t="shared" si="16"/>
        <v>0.39334958819380383</v>
      </c>
      <c s="386">
        <f t="shared" si="16"/>
        <v>-0.27029904665247906</v>
      </c>
      <c s="386">
        <f t="shared" si="16"/>
        <v>-0.29718931395648696</v>
      </c>
      <c s="386">
        <f t="shared" si="16"/>
        <v>0.048649741555045978</v>
      </c>
    </row>
    <row r="17" spans="1:168" ht="15">
      <c r="A17" s="385" t="s">
        <v>546</v>
      </c>
      <c s="385"/>
      <c s="384">
        <v>338.57635307999999</v>
      </c>
      <c s="381">
        <v>363.95351391999998</v>
      </c>
      <c s="381">
        <v>424.63533999999999</v>
      </c>
      <c s="381">
        <v>429.13052399999998</v>
      </c>
      <c s="381">
        <v>394.85079999999999</v>
      </c>
      <c s="381">
        <v>341.71625999999998</v>
      </c>
      <c s="381">
        <v>448.83071799999993</v>
      </c>
      <c s="381">
        <v>404.23521199999988</v>
      </c>
      <c s="381">
        <v>440.849062</v>
      </c>
      <c s="381">
        <v>390.33281899999997</v>
      </c>
      <c s="381">
        <v>392.04301733333335</v>
      </c>
      <c s="381">
        <v>385.83382333333338</v>
      </c>
      <c s="381">
        <v>317.38725292590425</v>
      </c>
      <c s="381">
        <v>215.13198413151707</v>
      </c>
      <c s="381">
        <v>479.229836986941</v>
      </c>
      <c s="381">
        <v>412.09419851415805</v>
      </c>
      <c s="381">
        <v>343.86652038413996</v>
      </c>
      <c s="381">
        <v>370.54478607493644</v>
      </c>
      <c s="381">
        <v>382.82774148354241</v>
      </c>
      <c s="381">
        <v>354.84985748281326</v>
      </c>
      <c s="381">
        <v>398.54641870279158</v>
      </c>
      <c s="381">
        <v>412.01543686314022</v>
      </c>
      <c s="381">
        <v>396.56378171537864</v>
      </c>
      <c s="381">
        <v>470.05637018848728</v>
      </c>
      <c s="381">
        <v>369.0742944984907</v>
      </c>
      <c s="381">
        <v>335.79761237533518</v>
      </c>
      <c s="381">
        <v>439.52996165446143</v>
      </c>
      <c s="381">
        <v>354.94120584440071</v>
      </c>
      <c s="381">
        <v>396.5907134231897</v>
      </c>
      <c s="381">
        <v>454.73878200471643</v>
      </c>
      <c s="381">
        <v>362.8863370478681</v>
      </c>
      <c s="381">
        <v>396.06519363252744</v>
      </c>
      <c s="381">
        <v>244.64353723522566</v>
      </c>
      <c s="381">
        <v>499.60955202297936</v>
      </c>
      <c s="381">
        <v>483.50169341560979</v>
      </c>
      <c s="381">
        <v>389.77766262233177</v>
      </c>
      <c s="381">
        <v>413.93751168754591</v>
      </c>
      <c s="381">
        <v>393.84812775220951</v>
      </c>
      <c s="381">
        <v>378.1575357759786</v>
      </c>
      <c s="381">
        <v>418.99738322690621</v>
      </c>
      <c s="381">
        <v>408.34690929800854</v>
      </c>
      <c s="381">
        <v>634.33790948898013</v>
      </c>
      <c s="381">
        <v>408.01485555000005</v>
      </c>
      <c s="381">
        <v>403.61711149999996</v>
      </c>
      <c s="381">
        <v>404.53791968999997</v>
      </c>
      <c s="381">
        <v>423.35279342999996</v>
      </c>
      <c s="381">
        <v>411.67641321042129</v>
      </c>
      <c s="381">
        <v>363.10083936026683</v>
      </c>
      <c s="381">
        <v>399.76416394178239</v>
      </c>
      <c s="381">
        <v>400.23456674140897</v>
      </c>
      <c s="381">
        <v>497.84596408230902</v>
      </c>
      <c s="381">
        <v>405.13943726651723</v>
      </c>
      <c s="381">
        <v>289.85089881562317</v>
      </c>
      <c s="381">
        <v>319.05219202827999</v>
      </c>
      <c s="381">
        <v>375.41652404940294</v>
      </c>
      <c s="381">
        <v>406.14327456176989</v>
      </c>
      <c s="381">
        <v>402.51413798255771</v>
      </c>
      <c s="381">
        <v>369.49472288563402</v>
      </c>
      <c s="381">
        <v>361.60175266252207</v>
      </c>
      <c s="381">
        <v>528.09379020718927</v>
      </c>
      <c s="381">
        <v>504.80427941632195</v>
      </c>
      <c s="381">
        <v>504.87916880484323</v>
      </c>
      <c s="381">
        <v>558.99044519310485</v>
      </c>
      <c s="381">
        <v>446.44874854246262</v>
      </c>
      <c s="381">
        <v>434.23976184367729</v>
      </c>
      <c s="381">
        <v>438.91679524134827</v>
      </c>
      <c s="381">
        <v>478.40208036968357</v>
      </c>
      <c s="381">
        <v>425.20604221580453</v>
      </c>
      <c s="381">
        <v>404.66986859972246</v>
      </c>
      <c s="381">
        <v>437.39361444123398</v>
      </c>
      <c s="381">
        <v>354.235689079883</v>
      </c>
      <c s="381">
        <v>440.15372253367059</v>
      </c>
      <c s="381">
        <v>433.89878005516778</v>
      </c>
      <c s="381">
        <v>441.61909622417625</v>
      </c>
      <c s="381">
        <v>445.97132376137893</v>
      </c>
      <c s="381">
        <v>473.82631131093319</v>
      </c>
      <c s="381">
        <v>543.92627820879102</v>
      </c>
      <c s="381">
        <v>471.44000171004541</v>
      </c>
      <c s="381">
        <v>489.22274914694697</v>
      </c>
      <c s="381">
        <v>433.08166551309887</v>
      </c>
      <c s="381">
        <v>439.13935366610269</v>
      </c>
      <c s="381">
        <v>445.04660794705677</v>
      </c>
      <c s="381">
        <v>453.95409366012041</v>
      </c>
      <c s="381">
        <v>470.278840226451</v>
      </c>
      <c s="386">
        <v>578.89319154999976</v>
      </c>
      <c s="386">
        <v>488.12144504000025</v>
      </c>
      <c s="386">
        <v>459.26539284</v>
      </c>
      <c s="386">
        <v>558.26290243999972</v>
      </c>
      <c s="386">
        <v>464.56544064999991</v>
      </c>
      <c s="386">
        <v>487.08780855999993</v>
      </c>
      <c s="386">
        <v>494.57937725000011</v>
      </c>
      <c s="386">
        <v>528.41059554000026</v>
      </c>
      <c s="386">
        <v>483.93606065000017</v>
      </c>
      <c s="386">
        <v>368.08426257999952</v>
      </c>
      <c s="386">
        <v>-34.430343939999879</v>
      </c>
      <c s="386">
        <v>826.73224219000031</v>
      </c>
      <c s="386">
        <v>461.84019468000008</v>
      </c>
      <c s="386">
        <v>394.50499116999976</v>
      </c>
      <c s="386">
        <v>517.31207619999964</v>
      </c>
      <c s="386">
        <v>407.24454860999981</v>
      </c>
      <c s="386">
        <v>409.71505143999991</v>
      </c>
      <c s="386">
        <v>389.39390060000022</v>
      </c>
      <c s="386">
        <v>423.26616156000034</v>
      </c>
      <c s="386">
        <v>403.63850420000023</v>
      </c>
      <c s="386">
        <v>411.34809947000019</v>
      </c>
      <c s="386">
        <v>392.42901354000037</v>
      </c>
      <c s="386">
        <v>418.37669598999986</v>
      </c>
      <c s="386">
        <v>449.65115745999969</v>
      </c>
      <c s="386">
        <v>382.45999999999998</v>
      </c>
      <c s="386">
        <v>497.44999999999999</v>
      </c>
      <c s="386">
        <v>399.17000000000002</v>
      </c>
      <c s="386">
        <v>469.83999999999997</v>
      </c>
      <c s="386">
        <v>313.98000000000002</v>
      </c>
      <c s="386">
        <v>487.99000000000001</v>
      </c>
      <c s="386">
        <v>452.48000000000002</v>
      </c>
      <c s="386">
        <v>385.69999999999999</v>
      </c>
      <c s="386">
        <v>454.17000000000002</v>
      </c>
      <c s="386">
        <v>558.67999999999995</v>
      </c>
      <c s="386">
        <v>453.37</v>
      </c>
      <c s="386">
        <v>450.10000000000002</v>
      </c>
      <c s="386">
        <v>408.08456707811314</v>
      </c>
      <c s="386">
        <v>350.21345626745557</v>
      </c>
      <c s="386">
        <v>437.06658081441356</v>
      </c>
      <c s="386">
        <v>437.47169318771944</v>
      </c>
      <c s="386">
        <v>531.5023622433547</v>
      </c>
      <c s="386">
        <v>456.3494949729448</v>
      </c>
      <c s="386">
        <v>460.1187541430852</v>
      </c>
      <c s="386">
        <v>509.1117393957432</v>
      </c>
      <c s="386">
        <v>508.1320483724752</v>
      </c>
      <c s="386">
        <v>542.5324860183847</v>
      </c>
      <c s="386">
        <v>504.72594912026386</v>
      </c>
      <c s="386">
        <v>541.63164562696431</v>
      </c>
      <c r="EF17" s="386">
        <f t="shared" si="19"/>
        <v>5703.5083753500003</v>
      </c>
      <c s="386">
        <f t="shared" si="19"/>
        <v>5078.7203949200002</v>
      </c>
      <c s="386">
        <f t="shared" si="19"/>
        <v>5305.3899999999994</v>
      </c>
      <c s="386">
        <f t="shared" si="19"/>
        <v>5686.9407772409177</v>
      </c>
      <c s="386"/>
      <c s="382" t="s">
        <v>546</v>
      </c>
      <c s="386">
        <v>5703.5083753500003</v>
      </c>
      <c s="386">
        <v>5078.7203949200002</v>
      </c>
      <c s="386">
        <v>5305.3899999999994</v>
      </c>
      <c s="386">
        <v>5686.9407093765476</v>
      </c>
      <c s="386">
        <v>6043.0957945212103</v>
      </c>
      <c s="386">
        <v>6188.1963079950365</v>
      </c>
      <c s="386">
        <v>6424.8446148957219</v>
      </c>
      <c s="386">
        <v>6638.6249251037643</v>
      </c>
      <c s="386">
        <v>6890.0218637786293</v>
      </c>
      <c r="EV17" s="386">
        <f t="shared" si="15"/>
        <v>5.275750083742639</v>
      </c>
      <c s="386">
        <f t="shared" si="15"/>
        <v>5.1149792552655571</v>
      </c>
      <c s="386">
        <f t="shared" si="15"/>
        <v>4.9972653168957333</v>
      </c>
      <c s="386">
        <f t="shared" si="15"/>
        <v>4.9250764375162976</v>
      </c>
      <c s="386">
        <f t="shared" si="15"/>
        <v>5.0237055410788489</v>
      </c>
      <c s="386">
        <f t="shared" si="15"/>
        <v>4.967337672956563</v>
      </c>
      <c s="386">
        <f t="shared" si="15"/>
        <v>4.988440723375632</v>
      </c>
      <c s="386">
        <f t="shared" si="15"/>
        <v>4.9856481621600155</v>
      </c>
      <c s="386">
        <f t="shared" si="15"/>
        <v>5.0050031657137897</v>
      </c>
      <c r="FF17" s="386"/>
      <c s="386">
        <f t="shared" si="16"/>
        <v>-0.16077082847708191</v>
      </c>
      <c s="386">
        <f t="shared" si="16"/>
        <v>-0.1177139383698238</v>
      </c>
      <c s="386">
        <f t="shared" si="16"/>
        <v>-0.072188879379435633</v>
      </c>
      <c s="386">
        <f t="shared" si="16"/>
        <v>0.098629103562551279</v>
      </c>
      <c s="386">
        <f t="shared" si="16"/>
        <v>-0.056367868122285891</v>
      </c>
      <c s="386">
        <f t="shared" si="16"/>
        <v>0.021103050419069014</v>
      </c>
    </row>
    <row r="18" spans="1:168" ht="15">
      <c r="A18" s="385" t="s">
        <v>545</v>
      </c>
      <c s="385"/>
      <c s="384">
        <v>189.577843712131</v>
      </c>
      <c s="381">
        <v>175.34585781761493</v>
      </c>
      <c s="381">
        <v>244.75190730427317</v>
      </c>
      <c s="381">
        <v>187.16336284733626</v>
      </c>
      <c s="381">
        <v>292.30681551548236</v>
      </c>
      <c s="381">
        <v>200.48021290692282</v>
      </c>
      <c s="381">
        <v>242.39450047631783</v>
      </c>
      <c s="381">
        <v>187.67639986185884</v>
      </c>
      <c s="381">
        <v>140.95431797808902</v>
      </c>
      <c s="381">
        <v>208.45375814468764</v>
      </c>
      <c s="381">
        <v>191.1828866221544</v>
      </c>
      <c s="381">
        <v>236.22877424768592</v>
      </c>
      <c s="381">
        <v>310.98311186380789</v>
      </c>
      <c s="381">
        <v>240.72503345160868</v>
      </c>
      <c s="381">
        <v>260.78648804332886</v>
      </c>
      <c s="381">
        <v>304.2892855580468</v>
      </c>
      <c s="381">
        <v>489.51132556812888</v>
      </c>
      <c s="381">
        <v>319.31801015090213</v>
      </c>
      <c s="381">
        <v>380.08203360385323</v>
      </c>
      <c s="381">
        <v>316.01696892942982</v>
      </c>
      <c s="381">
        <v>253.63943598900084</v>
      </c>
      <c s="381">
        <v>374.83786434486632</v>
      </c>
      <c s="381">
        <v>354.22004114249324</v>
      </c>
      <c s="381">
        <v>395.39754492735415</v>
      </c>
      <c s="381">
        <v>349.33519493308501</v>
      </c>
      <c s="381">
        <v>370.04836965375847</v>
      </c>
      <c s="381">
        <v>322.55906187975449</v>
      </c>
      <c s="381">
        <v>340.60718254542223</v>
      </c>
      <c s="381">
        <v>494.52621132366949</v>
      </c>
      <c s="381">
        <v>347.47735317951606</v>
      </c>
      <c s="381">
        <v>433.4324554379009</v>
      </c>
      <c s="381">
        <v>346.9742685566664</v>
      </c>
      <c s="381">
        <v>330.64541041222975</v>
      </c>
      <c s="381">
        <v>366.67849010333737</v>
      </c>
      <c s="381">
        <v>354.86775699363614</v>
      </c>
      <c s="381">
        <v>542.62688222451095</v>
      </c>
      <c s="381">
        <v>251.69566742830258</v>
      </c>
      <c s="381">
        <v>824.09074601364114</v>
      </c>
      <c s="381">
        <v>406.06150709329154</v>
      </c>
      <c s="381">
        <v>387.64164937644102</v>
      </c>
      <c s="381">
        <v>569.11319263528799</v>
      </c>
      <c s="381">
        <v>401.5026420969171</v>
      </c>
      <c s="381">
        <v>413.84848006257522</v>
      </c>
      <c s="381">
        <v>328.59160064007415</v>
      </c>
      <c s="381">
        <v>291.73250364798918</v>
      </c>
      <c s="381">
        <v>413.51294184197809</v>
      </c>
      <c s="381">
        <v>398.41617613801867</v>
      </c>
      <c s="381">
        <v>417.01801914836727</v>
      </c>
      <c s="381">
        <v>361.40972305508149</v>
      </c>
      <c s="381">
        <v>432.4137081809306</v>
      </c>
      <c s="381">
        <v>413.55560187677838</v>
      </c>
      <c s="381">
        <v>409.51305248797087</v>
      </c>
      <c s="381">
        <v>536.95472160152167</v>
      </c>
      <c s="381">
        <v>521.92621836597527</v>
      </c>
      <c s="381">
        <v>311.21258262838035</v>
      </c>
      <c s="381">
        <v>385.85651193437297</v>
      </c>
      <c s="381">
        <v>327.07757480657034</v>
      </c>
      <c s="381">
        <v>486.1072977071309</v>
      </c>
      <c s="381">
        <v>249.88486831284766</v>
      </c>
      <c s="381">
        <v>1097.223568983009</v>
      </c>
      <c s="407">
        <v>483.30514342000066</v>
      </c>
      <c s="407">
        <v>406.47864464200035</v>
      </c>
      <c s="407">
        <v>487.18990476100009</v>
      </c>
      <c s="407">
        <v>431.02549780000004</v>
      </c>
      <c s="407">
        <v>663.15228302009996</v>
      </c>
      <c s="407">
        <v>474.07931529010023</v>
      </c>
      <c s="407">
        <v>515.32313541010001</v>
      </c>
      <c s="407">
        <v>472.7556436300996</v>
      </c>
      <c s="407">
        <v>411.53351798009982</v>
      </c>
      <c s="407">
        <v>511.58111522009983</v>
      </c>
      <c s="407">
        <v>607.88086346991054</v>
      </c>
      <c s="407">
        <v>516.45971978011039</v>
      </c>
      <c s="407">
        <v>394.32437140333315</v>
      </c>
      <c s="407">
        <v>299.32078081333367</v>
      </c>
      <c s="407">
        <v>251.59952813333339</v>
      </c>
      <c s="407">
        <v>411.46103493233358</v>
      </c>
      <c s="407">
        <v>804.29449681333347</v>
      </c>
      <c s="407">
        <v>330.04537145333325</v>
      </c>
      <c s="407">
        <v>364.50817365333336</v>
      </c>
      <c s="407">
        <v>446.80024224333329</v>
      </c>
      <c s="407">
        <v>390.79099676333283</v>
      </c>
      <c s="407">
        <v>379.14697465333279</v>
      </c>
      <c s="407">
        <v>367.44353779333375</v>
      </c>
      <c s="407">
        <v>373.05488484333335</v>
      </c>
      <c s="386">
        <v>545.18381374322587</v>
      </c>
      <c s="386">
        <v>430.89705442322537</v>
      </c>
      <c s="386">
        <v>407.36356898322572</v>
      </c>
      <c s="386">
        <v>422.98175930924225</v>
      </c>
      <c s="386">
        <v>636.01817672322466</v>
      </c>
      <c s="386">
        <v>420.80051687322617</v>
      </c>
      <c s="386">
        <v>388.19954820322567</v>
      </c>
      <c s="386">
        <v>279.11344892322563</v>
      </c>
      <c s="386">
        <v>610.07698322322597</v>
      </c>
      <c s="386">
        <v>732.49549943862837</v>
      </c>
      <c s="386">
        <v>445.95060360422275</v>
      </c>
      <c s="386">
        <v>356.87101493322592</v>
      </c>
      <c s="386">
        <v>476.14369831000056</v>
      </c>
      <c s="386">
        <v>529.5970404900014</v>
      </c>
      <c s="386">
        <v>830.65179310999952</v>
      </c>
      <c s="386">
        <v>285.99235617000028</v>
      </c>
      <c s="386">
        <v>316.69615334999958</v>
      </c>
      <c s="386">
        <v>321.46927838094382</v>
      </c>
      <c s="386">
        <v>364.89341030385941</v>
      </c>
      <c s="386">
        <v>601.10808828000143</v>
      </c>
      <c s="386">
        <v>340.88373117400045</v>
      </c>
      <c s="386">
        <v>333.02750762189885</v>
      </c>
      <c s="386">
        <v>409.30818224000353</v>
      </c>
      <c s="386">
        <v>376.23375632000119</v>
      </c>
      <c s="386">
        <v>410.86205583556301</v>
      </c>
      <c s="386">
        <v>340.7809047158778</v>
      </c>
      <c s="386">
        <v>557.33638185000018</v>
      </c>
      <c s="386">
        <v>527.94001968411953</v>
      </c>
      <c s="386">
        <v>382.98195073138982</v>
      </c>
      <c s="386">
        <v>494.71349056850147</v>
      </c>
      <c s="386">
        <v>421.08063416999977</v>
      </c>
      <c s="386">
        <v>397.62639503000293</v>
      </c>
      <c s="386">
        <v>433.64324708000169</v>
      </c>
      <c s="386">
        <v>455.79939507999967</v>
      </c>
      <c s="386">
        <v>484.97988001166482</v>
      </c>
      <c s="386">
        <v>525.18175825540402</v>
      </c>
      <c s="386">
        <v>445.8528423686991</v>
      </c>
      <c s="386">
        <v>399.54747982901335</v>
      </c>
      <c s="386">
        <v>345.01495414313706</v>
      </c>
      <c s="386">
        <v>353.63621906725615</v>
      </c>
      <c s="386">
        <v>468.91816839013842</v>
      </c>
      <c s="386">
        <v>438.75043117367625</v>
      </c>
      <c s="386">
        <v>514.21483322281881</v>
      </c>
      <c s="386">
        <v>525.88390892027564</v>
      </c>
      <c s="386">
        <v>562.49538904122028</v>
      </c>
      <c s="386">
        <v>552.81577213481512</v>
      </c>
      <c s="386">
        <v>579.26147208382474</v>
      </c>
      <c s="386">
        <v>701.81660954288895</v>
      </c>
      <c r="EF18" s="386">
        <f t="shared" si="19"/>
        <v>5675.9519883811245</v>
      </c>
      <c s="386">
        <f t="shared" si="19"/>
        <v>5186.0049957507099</v>
      </c>
      <c s="386">
        <f t="shared" si="19"/>
        <v>5432.926113012526</v>
      </c>
      <c s="386">
        <f t="shared" si="19"/>
        <v>5888.2080799177638</v>
      </c>
      <c s="386"/>
      <c s="382" t="s">
        <v>545</v>
      </c>
      <c s="386">
        <v>5675.9519883811245</v>
      </c>
      <c s="386">
        <v>5186.0049957507099</v>
      </c>
      <c s="386">
        <v>5432.926113012526</v>
      </c>
      <c s="386">
        <v>5888.2914114718296</v>
      </c>
      <c s="386">
        <v>6409.9081082671282</v>
      </c>
      <c s="386">
        <v>6645.2133278105503</v>
      </c>
      <c s="386">
        <v>6795.8487457360688</v>
      </c>
      <c s="386">
        <v>7024.7899605838393</v>
      </c>
      <c s="386">
        <v>7290.8105161730828</v>
      </c>
      <c r="EV18" s="386">
        <f t="shared" si="15"/>
        <v>5.2502604024287631</v>
      </c>
      <c s="386">
        <f t="shared" si="15"/>
        <v>5.2230298004791553</v>
      </c>
      <c s="386">
        <f t="shared" si="15"/>
        <v>5.117394429780779</v>
      </c>
      <c s="386">
        <f t="shared" si="15"/>
        <v>5.0994527233340472</v>
      </c>
      <c s="386">
        <f t="shared" si="15"/>
        <v>5.3286414738787231</v>
      </c>
      <c s="386">
        <f t="shared" si="15"/>
        <v>5.3341905888504781</v>
      </c>
      <c s="386">
        <f t="shared" si="15"/>
        <v>5.2764993809396961</v>
      </c>
      <c s="386">
        <f t="shared" si="15"/>
        <v>5.2756604796433075</v>
      </c>
      <c s="386">
        <f t="shared" si="15"/>
        <v>5.2961413527436196</v>
      </c>
      <c r="FF18" s="386"/>
      <c s="386">
        <f t="shared" si="16"/>
        <v>-0.027230601949607802</v>
      </c>
      <c s="386">
        <f t="shared" si="16"/>
        <v>-0.10563537069837636</v>
      </c>
      <c s="386">
        <f t="shared" si="16"/>
        <v>-0.017941706446731764</v>
      </c>
      <c s="386">
        <f t="shared" si="16"/>
        <v>0.22918875054467591</v>
      </c>
      <c s="386">
        <f t="shared" si="16"/>
        <v>0.0055491149717550314</v>
      </c>
      <c s="386">
        <f t="shared" si="16"/>
        <v>-0.057691207910782083</v>
      </c>
    </row>
    <row r="19" spans="1:168" s="402" customFormat="1" ht="15">
      <c r="A19" s="382" t="s">
        <v>544</v>
      </c>
      <c s="403"/>
      <c s="406">
        <v>1.3340472621308823</v>
      </c>
      <c s="405">
        <v>1.8446977631463093</v>
      </c>
      <c s="405">
        <v>4.8139839984464707</v>
      </c>
      <c s="405">
        <v>1.3870749440025267</v>
      </c>
      <c s="405">
        <v>5.3352814688156993</v>
      </c>
      <c s="405">
        <v>5.3227933089782908</v>
      </c>
      <c s="405">
        <v>7.7009694829559692</v>
      </c>
      <c s="405">
        <v>3.4542559755705002</v>
      </c>
      <c s="405">
        <v>4.0493924627971198</v>
      </c>
      <c s="405">
        <v>4.351713185670059</v>
      </c>
      <c s="405">
        <v>6.4438857157269709</v>
      </c>
      <c s="405">
        <v>5.9719439170072697</v>
      </c>
      <c s="405">
        <v>12.336381558625401</v>
      </c>
      <c s="405">
        <v>18.841692519600002</v>
      </c>
      <c s="405">
        <v>35.939912907499995</v>
      </c>
      <c s="405">
        <v>12.822564502139082</v>
      </c>
      <c s="405">
        <v>63.547362546799995</v>
      </c>
      <c s="405">
        <v>43.17890733213941</v>
      </c>
      <c s="405">
        <v>95.383649531250271</v>
      </c>
      <c s="405">
        <v>38.261298650430106</v>
      </c>
      <c s="405">
        <v>26.238008440750008</v>
      </c>
      <c s="405">
        <v>50.138976080625014</v>
      </c>
      <c s="405">
        <v>78.096871629387522</v>
      </c>
      <c s="405">
        <v>49.337376654749995</v>
      </c>
      <c s="405">
        <v>61.700566048125005</v>
      </c>
      <c s="405">
        <v>43.865187579175007</v>
      </c>
      <c s="405">
        <v>47.160419298499995</v>
      </c>
      <c s="405">
        <v>50.582220728755104</v>
      </c>
      <c s="405">
        <v>109.793076196275</v>
      </c>
      <c s="405">
        <v>30.009779116178006</v>
      </c>
      <c s="405">
        <v>85.881271760125017</v>
      </c>
      <c s="405">
        <v>55.391406180000004</v>
      </c>
      <c s="405">
        <v>55.352031099999991</v>
      </c>
      <c s="405">
        <v>48.404337319999996</v>
      </c>
      <c s="405">
        <v>18.435709990000007</v>
      </c>
      <c s="405">
        <v>136.53869959793113</v>
      </c>
      <c s="405">
        <v>12.009233020385791</v>
      </c>
      <c s="405">
        <v>153.215308674375</v>
      </c>
      <c s="405">
        <v>13.289713025375001</v>
      </c>
      <c s="405">
        <v>58.745515308525</v>
      </c>
      <c s="405">
        <v>89.620398870700015</v>
      </c>
      <c s="405">
        <v>57.721279438999986</v>
      </c>
      <c s="405">
        <v>95.568014044750001</v>
      </c>
      <c s="405">
        <v>63.442513371052172</v>
      </c>
      <c s="405">
        <v>12.634029250071777</v>
      </c>
      <c s="405">
        <v>94.197386344061741</v>
      </c>
      <c s="405">
        <v>102.76677701428075</v>
      </c>
      <c s="405">
        <v>54.640525346781764</v>
      </c>
      <c s="405">
        <v>20.442316666055593</v>
      </c>
      <c s="405">
        <v>55.892982069685623</v>
      </c>
      <c s="405">
        <v>40.10431710886175</v>
      </c>
      <c s="405">
        <v>48.598637406746278</v>
      </c>
      <c s="405">
        <v>113.11147645360533</v>
      </c>
      <c s="405">
        <v>150.09862999805759</v>
      </c>
      <c s="405">
        <v>81.546053748941432</v>
      </c>
      <c s="405">
        <v>51.069966016456952</v>
      </c>
      <c s="405">
        <v>46.454487578653293</v>
      </c>
      <c s="405">
        <v>78.086751899215656</v>
      </c>
      <c s="405">
        <v>27.301631234773978</v>
      </c>
      <c s="405">
        <v>247.98680419380352</v>
      </c>
      <c s="405">
        <v>80.567839890000002</v>
      </c>
      <c s="405">
        <v>78.286430352000011</v>
      </c>
      <c s="405">
        <v>82.232214760000119</v>
      </c>
      <c s="405">
        <v>84.580261481393435</v>
      </c>
      <c s="405">
        <v>84.051139379999867</v>
      </c>
      <c s="405">
        <v>86.030271190000221</v>
      </c>
      <c s="405">
        <v>86.41507610999993</v>
      </c>
      <c s="405">
        <v>81.241441829999616</v>
      </c>
      <c s="405">
        <v>81.577901089999813</v>
      </c>
      <c s="405">
        <v>89.389139729999883</v>
      </c>
      <c s="405">
        <v>87.893769510000467</v>
      </c>
      <c s="405">
        <v>89.482867250000396</v>
      </c>
      <c s="405">
        <v>95.886544449999789</v>
      </c>
      <c s="405">
        <v>89.385040150000236</v>
      </c>
      <c s="405">
        <v>84.803926500000088</v>
      </c>
      <c s="405">
        <v>91.223032999000111</v>
      </c>
      <c s="405">
        <v>120.3292969500002</v>
      </c>
      <c s="405">
        <v>99.641483430000108</v>
      </c>
      <c s="405">
        <v>97.183331220000127</v>
      </c>
      <c s="405">
        <v>96.276753679999686</v>
      </c>
      <c s="405">
        <v>86.602195949999825</v>
      </c>
      <c s="405">
        <v>96.220463439999463</v>
      </c>
      <c s="405">
        <v>96.253226439999992</v>
      </c>
      <c s="405">
        <v>94.33968401999995</v>
      </c>
      <c s="386">
        <v>103.18497196999998</v>
      </c>
      <c s="386">
        <v>99.55720691999943</v>
      </c>
      <c s="386">
        <v>92.359665199999966</v>
      </c>
      <c s="386">
        <v>100.36517569000011</v>
      </c>
      <c s="386">
        <v>121.97707665999995</v>
      </c>
      <c s="386">
        <v>82.024430529999847</v>
      </c>
      <c s="386">
        <v>104.65655279000005</v>
      </c>
      <c s="386">
        <v>104.10799023999972</v>
      </c>
      <c s="386">
        <v>97.973893690000352</v>
      </c>
      <c s="386">
        <v>118.91470902540009</v>
      </c>
      <c s="386">
        <v>120.05138122099989</v>
      </c>
      <c s="386">
        <v>117.85686764000002</v>
      </c>
      <c s="386">
        <v>109.83669973999997</v>
      </c>
      <c s="386">
        <v>110.89702030000004</v>
      </c>
      <c s="386">
        <v>105.64580398000001</v>
      </c>
      <c s="386">
        <v>87.907138670000023</v>
      </c>
      <c s="386">
        <v>101.77288228999997</v>
      </c>
      <c s="386">
        <v>101.718540623</v>
      </c>
      <c s="386">
        <v>105.24195431000001</v>
      </c>
      <c s="386">
        <v>98.057497970000014</v>
      </c>
      <c s="386">
        <v>101.20817840399994</v>
      </c>
      <c s="386">
        <v>102.15800545189998</v>
      </c>
      <c s="386">
        <v>101.71662862999992</v>
      </c>
      <c s="386">
        <v>104.74993371000004</v>
      </c>
      <c s="386">
        <v>93.256484015563046</v>
      </c>
      <c s="386">
        <v>98.366534495877858</v>
      </c>
      <c s="386">
        <v>98.625798820000412</v>
      </c>
      <c s="386">
        <v>97.57464073411991</v>
      </c>
      <c s="386">
        <v>107.22012425138998</v>
      </c>
      <c s="386">
        <v>100.71103589850311</v>
      </c>
      <c s="386">
        <v>95.63768331000027</v>
      </c>
      <c s="386">
        <v>99.251281540000164</v>
      </c>
      <c s="386">
        <v>98.945069279999828</v>
      </c>
      <c s="386">
        <v>96.066190990000237</v>
      </c>
      <c s="386">
        <v>99.492898406666399</v>
      </c>
      <c s="386">
        <v>98.871349622956771</v>
      </c>
      <c s="386">
        <v>103.48716182518329</v>
      </c>
      <c s="386">
        <v>108.61477431549726</v>
      </c>
      <c s="386">
        <v>105.61426911961993</v>
      </c>
      <c s="386">
        <v>110.15634715374</v>
      </c>
      <c s="386">
        <v>113.6324546810101</v>
      </c>
      <c s="386">
        <v>112.26317438961993</v>
      </c>
      <c s="386">
        <v>104.37807005961993</v>
      </c>
      <c s="386">
        <v>109.82009988962379</v>
      </c>
      <c s="386">
        <v>107.33450832537679</v>
      </c>
      <c s="386">
        <v>109.83605375328247</v>
      </c>
      <c s="386">
        <v>110.03271992354972</v>
      </c>
      <c s="386">
        <v>94.444222737864578</v>
      </c>
      <c r="EF19" s="386">
        <f t="shared" si="19"/>
        <v>1263.0299215763996</v>
      </c>
      <c s="386">
        <f t="shared" si="19"/>
        <v>1230.9102840788998</v>
      </c>
      <c s="386">
        <f t="shared" si="19"/>
        <v>1184.0190913650781</v>
      </c>
      <c s="386">
        <f t="shared" si="19"/>
        <v>1289.6138561739876</v>
      </c>
      <c s="386"/>
      <c s="382" t="s">
        <v>544</v>
      </c>
      <c s="386">
        <v>1263.0299215763996</v>
      </c>
      <c s="386">
        <v>1230.9102840788998</v>
      </c>
      <c s="386">
        <v>1184.0190913650781</v>
      </c>
      <c s="386">
        <v>1289.6138561739876</v>
      </c>
      <c s="386">
        <v>1298.3490854454012</v>
      </c>
      <c s="386">
        <v>1355.6023905263221</v>
      </c>
      <c s="386">
        <v>1386.220362883121</v>
      </c>
      <c s="386">
        <v>1436.0792719236304</v>
      </c>
      <c s="386">
        <v>1490.461909401886</v>
      </c>
      <c r="EV19" s="386">
        <f t="shared" si="15"/>
        <v>1.1683037485006309</v>
      </c>
      <c s="386">
        <f t="shared" si="15"/>
        <v>1.2396982071417582</v>
      </c>
      <c s="386">
        <f t="shared" si="15"/>
        <v>1.1152540227619658</v>
      </c>
      <c s="386">
        <f t="shared" si="15"/>
        <v>1.1168477290548964</v>
      </c>
      <c s="386">
        <f t="shared" si="15"/>
        <v>1.0793347841217686</v>
      </c>
      <c s="386">
        <f t="shared" si="15"/>
        <v>1.0881579201538116</v>
      </c>
      <c s="386">
        <f t="shared" si="15"/>
        <v>1.076302778396601</v>
      </c>
      <c s="386">
        <f t="shared" si="15"/>
        <v>1.0785043685338542</v>
      </c>
      <c s="386">
        <f t="shared" si="15"/>
        <v>1.0826912776792219</v>
      </c>
      <c r="FF19" s="386"/>
      <c s="386">
        <f t="shared" si="16"/>
        <v>0.071394458641127256</v>
      </c>
      <c s="386">
        <f t="shared" si="16"/>
        <v>-0.12444418437979232</v>
      </c>
      <c s="386">
        <f t="shared" si="16"/>
        <v>0.0015937062929305412</v>
      </c>
      <c s="386">
        <f t="shared" si="16"/>
        <v>-0.037512944933127734</v>
      </c>
      <c s="386">
        <f t="shared" si="16"/>
        <v>0.0088231360320429886</v>
      </c>
      <c s="386">
        <f t="shared" si="16"/>
        <v>-0.011855141757210585</v>
      </c>
    </row>
    <row r="20" spans="1:168" s="370" customFormat="1" ht="15">
      <c r="A20" s="369" t="s">
        <v>543</v>
      </c>
      <c s="369"/>
      <c s="365">
        <f t="shared" si="21" ref="C20:BN20">C21+C22</f>
        <v>264.15247644098821</v>
      </c>
      <c s="365">
        <f t="shared" si="21"/>
        <v>405.54417578312257</v>
      </c>
      <c s="365">
        <f t="shared" si="21"/>
        <v>186.44772297952562</v>
      </c>
      <c s="365">
        <f t="shared" si="21"/>
        <v>17.746279217503286</v>
      </c>
      <c s="365">
        <f t="shared" si="21"/>
        <v>148.06377349151495</v>
      </c>
      <c s="365">
        <f t="shared" si="21"/>
        <v>132.61895774927746</v>
      </c>
      <c s="365">
        <f t="shared" si="21"/>
        <v>211.81604323633803</v>
      </c>
      <c s="365">
        <f t="shared" si="21"/>
        <v>244.27994965501875</v>
      </c>
      <c s="365">
        <f t="shared" si="21"/>
        <v>275.50404052702947</v>
      </c>
      <c s="365">
        <f t="shared" si="21"/>
        <v>158.70490781411431</v>
      </c>
      <c s="365">
        <f t="shared" si="21"/>
        <v>146.49087644202768</v>
      </c>
      <c s="365">
        <f t="shared" si="21"/>
        <v>99.961243736186134</v>
      </c>
      <c s="365">
        <f t="shared" si="21"/>
        <v>317.59528304055641</v>
      </c>
      <c s="365">
        <f t="shared" si="21"/>
        <v>248.1585842308063</v>
      </c>
      <c s="365">
        <f t="shared" si="21"/>
        <v>108.24884547797404</v>
      </c>
      <c s="365">
        <f t="shared" si="21"/>
        <v>201.19280392106859</v>
      </c>
      <c s="365">
        <f t="shared" si="21"/>
        <v>335.53102657298246</v>
      </c>
      <c s="365">
        <f t="shared" si="21"/>
        <v>220.62460780674905</v>
      </c>
      <c s="365">
        <f t="shared" si="21"/>
        <v>424.77448214097961</v>
      </c>
      <c s="365">
        <f t="shared" si="21"/>
        <v>376.11227765762641</v>
      </c>
      <c s="365">
        <f t="shared" si="21"/>
        <v>169.14001689086223</v>
      </c>
      <c s="365">
        <f t="shared" si="21"/>
        <v>406.57181739794635</v>
      </c>
      <c s="365">
        <f t="shared" si="21"/>
        <v>242.38869809258262</v>
      </c>
      <c s="365">
        <f t="shared" si="21"/>
        <v>123.97217805332559</v>
      </c>
      <c s="365">
        <f t="shared" si="21"/>
        <v>461.47628587783879</v>
      </c>
      <c s="365">
        <f t="shared" si="21"/>
        <v>228.50639566091763</v>
      </c>
      <c s="365">
        <f t="shared" si="21"/>
        <v>323.724562169612</v>
      </c>
      <c s="365">
        <f t="shared" si="21"/>
        <v>386.0903404586723</v>
      </c>
      <c s="365">
        <f t="shared" si="21"/>
        <v>278.92872484234664</v>
      </c>
      <c s="365">
        <f t="shared" si="21"/>
        <v>529.03874715858342</v>
      </c>
      <c s="365">
        <f t="shared" si="21"/>
        <v>285.45147972613483</v>
      </c>
      <c s="365">
        <f t="shared" si="21"/>
        <v>406.42413389988133</v>
      </c>
      <c s="365">
        <f t="shared" si="21"/>
        <v>347.03918800437953</v>
      </c>
      <c s="365">
        <f t="shared" si="21"/>
        <v>279.90005731338698</v>
      </c>
      <c s="365">
        <f t="shared" si="21"/>
        <v>470.83733455234676</v>
      </c>
      <c s="365">
        <f t="shared" si="21"/>
        <v>193.27713749896685</v>
      </c>
      <c s="365">
        <f t="shared" si="21"/>
        <v>50.077551605359389</v>
      </c>
      <c s="365">
        <f t="shared" si="21"/>
        <v>117.41813994406567</v>
      </c>
      <c s="365">
        <f t="shared" si="21"/>
        <v>197.67087876238833</v>
      </c>
      <c s="365">
        <f t="shared" si="21"/>
        <v>143.05270886160207</v>
      </c>
      <c s="365">
        <f t="shared" si="21"/>
        <v>178.79987930405008</v>
      </c>
      <c s="365">
        <f t="shared" si="21"/>
        <v>217.27193865951079</v>
      </c>
      <c s="365">
        <f t="shared" si="21"/>
        <v>171.43067275448442</v>
      </c>
      <c s="365">
        <f t="shared" si="21"/>
        <v>81.593704329273805</v>
      </c>
      <c s="365">
        <f t="shared" si="21"/>
        <v>30.407640013568653</v>
      </c>
      <c s="365">
        <f t="shared" si="21"/>
        <v>84.028444034132008</v>
      </c>
      <c s="365">
        <f t="shared" si="21"/>
        <v>-14.952348318821805</v>
      </c>
      <c s="365">
        <f t="shared" si="21"/>
        <v>-187.56177021080316</v>
      </c>
      <c s="365">
        <f t="shared" si="21"/>
        <v>60.315706514553625</v>
      </c>
      <c s="365">
        <f t="shared" si="21"/>
        <v>69.674566296408187</v>
      </c>
      <c s="365">
        <f t="shared" si="21"/>
        <v>4.7933649270853493</v>
      </c>
      <c s="365">
        <f t="shared" si="21"/>
        <v>25.905979163600591</v>
      </c>
      <c s="365">
        <f t="shared" si="21"/>
        <v>11.017790569845261</v>
      </c>
      <c s="365">
        <f t="shared" si="21"/>
        <v>86.833162108186627</v>
      </c>
      <c s="365">
        <f t="shared" si="21"/>
        <v>25.124040216934077</v>
      </c>
      <c s="365">
        <f t="shared" si="21"/>
        <v>120.32193492021656</v>
      </c>
      <c s="365">
        <f t="shared" si="21"/>
        <v>60.264013057889258</v>
      </c>
      <c s="365">
        <f t="shared" si="21"/>
        <v>41.958939449753757</v>
      </c>
      <c s="365">
        <f t="shared" si="21"/>
        <v>72.578416782547606</v>
      </c>
      <c s="365">
        <f t="shared" si="21"/>
        <v>33.324196154584286</v>
      </c>
      <c s="365">
        <f t="shared" si="21"/>
        <v>305.48712919113353</v>
      </c>
      <c s="365">
        <f t="shared" si="21"/>
        <v>78.211047586192024</v>
      </c>
      <c s="365">
        <f t="shared" si="21"/>
        <v>262.83354310342281</v>
      </c>
      <c s="365">
        <f t="shared" si="21"/>
        <v>46.38201908814375</v>
      </c>
      <c s="365">
        <f t="shared" si="22" ref="BO20:DZ20">BO21+BO22</f>
        <v>114.11943983624909</v>
      </c>
      <c s="365">
        <f t="shared" si="22"/>
        <v>165.41451206788869</v>
      </c>
      <c s="365">
        <f t="shared" si="22"/>
        <v>178.63006784719039</v>
      </c>
      <c s="365">
        <f t="shared" si="22"/>
        <v>115.13764704414515</v>
      </c>
      <c s="365">
        <f t="shared" si="22"/>
        <v>110.72032904589071</v>
      </c>
      <c s="365">
        <f t="shared" si="22"/>
        <v>31.779775219159689</v>
      </c>
      <c s="365">
        <f t="shared" si="22"/>
        <v>124.37575648401352</v>
      </c>
      <c s="365">
        <f t="shared" si="22"/>
        <v>559.36481945323726</v>
      </c>
      <c s="365">
        <f t="shared" si="22"/>
        <v>319.40217356309046</v>
      </c>
      <c s="365">
        <f t="shared" si="22"/>
        <v>169.81295367851413</v>
      </c>
      <c s="365">
        <f t="shared" si="22"/>
        <v>515.75966279300746</v>
      </c>
      <c s="365">
        <f t="shared" si="22"/>
        <v>235.10141653366827</v>
      </c>
      <c s="365">
        <f t="shared" si="22"/>
        <v>274.86597387632168</v>
      </c>
      <c s="365">
        <f t="shared" si="22"/>
        <v>260.61702802158641</v>
      </c>
      <c s="365">
        <f t="shared" si="22"/>
        <v>257.42395440665632</v>
      </c>
      <c s="365">
        <f t="shared" si="22"/>
        <v>267.32017815276896</v>
      </c>
      <c s="365">
        <f t="shared" si="22"/>
        <v>239.67662072084411</v>
      </c>
      <c s="365">
        <f t="shared" si="22"/>
        <v>78.649565917944614</v>
      </c>
      <c s="365">
        <f t="shared" si="22"/>
        <v>208.16686033980179</v>
      </c>
      <c s="365">
        <f t="shared" si="22"/>
        <v>18.582339165795531</v>
      </c>
      <c s="365">
        <f t="shared" si="22"/>
        <v>67.619259259999978</v>
      </c>
      <c s="365">
        <f t="shared" si="22"/>
        <v>173.73344134999991</v>
      </c>
      <c s="365">
        <f t="shared" si="22"/>
        <v>263.47936578999986</v>
      </c>
      <c s="365">
        <f t="shared" si="22"/>
        <v>157.63316773999998</v>
      </c>
      <c s="365">
        <f t="shared" si="22"/>
        <v>331.50625017000004</v>
      </c>
      <c s="365">
        <f t="shared" si="22"/>
        <v>222.55631344999992</v>
      </c>
      <c s="365">
        <f t="shared" si="22"/>
        <v>246.15627741000014</v>
      </c>
      <c s="365">
        <f t="shared" si="22"/>
        <v>360.61547414999995</v>
      </c>
      <c s="365">
        <f t="shared" si="22"/>
        <v>258.64328425999997</v>
      </c>
      <c s="365">
        <f t="shared" si="22"/>
        <v>120.86574826000003</v>
      </c>
      <c s="365">
        <f t="shared" si="22"/>
        <v>229.29208573000003</v>
      </c>
      <c s="365">
        <f t="shared" si="22"/>
        <v>199.61009198573163</v>
      </c>
      <c s="365">
        <f t="shared" si="22"/>
        <v>201.98799120928919</v>
      </c>
      <c s="365">
        <f t="shared" si="22"/>
        <v>216.68467737648496</v>
      </c>
      <c s="365">
        <f t="shared" si="22"/>
        <v>188.321877106827</v>
      </c>
      <c s="365">
        <f t="shared" si="22"/>
        <v>153.42044968668057</v>
      </c>
      <c s="365">
        <f t="shared" si="22"/>
        <v>41.866362095322174</v>
      </c>
      <c s="365">
        <f t="shared" si="22"/>
        <v>-33.417057921423641</v>
      </c>
      <c s="365">
        <f t="shared" si="22"/>
        <v>21.974125350543254</v>
      </c>
      <c s="365">
        <f t="shared" si="22"/>
        <v>142.01842485206336</v>
      </c>
      <c s="365">
        <f t="shared" si="22"/>
        <v>186.53504320396843</v>
      </c>
      <c s="365">
        <f t="shared" si="22"/>
        <v>244.08273643231848</v>
      </c>
      <c s="365">
        <f t="shared" si="22"/>
        <v>198.9175963522143</v>
      </c>
      <c s="365">
        <f t="shared" si="22"/>
        <v>173.39919987080458</v>
      </c>
      <c s="365">
        <f t="shared" si="22"/>
        <v>72.075227500000011</v>
      </c>
      <c s="365">
        <f t="shared" si="22"/>
        <v>110.61694970999997</v>
      </c>
      <c s="365">
        <f t="shared" si="22"/>
        <v>319.20704525999986</v>
      </c>
      <c s="365">
        <f t="shared" si="22"/>
        <v>196.7503655300001</v>
      </c>
      <c s="365">
        <f t="shared" si="22"/>
        <v>248.4372585899998</v>
      </c>
      <c s="365">
        <f t="shared" si="22"/>
        <v>128.33850288999989</v>
      </c>
      <c s="365">
        <f t="shared" si="22"/>
        <v>177.20525660000055</v>
      </c>
      <c s="365">
        <f t="shared" si="22"/>
        <v>192.47101277000013</v>
      </c>
      <c s="365">
        <f t="shared" si="22"/>
        <v>678.48284137000053</v>
      </c>
      <c s="365">
        <f t="shared" si="22"/>
        <v>254.95966220999946</v>
      </c>
      <c s="365">
        <f t="shared" si="22"/>
        <v>214.89000287999977</v>
      </c>
      <c s="365">
        <f t="shared" si="22"/>
        <v>124.65637505999982</v>
      </c>
      <c s="365">
        <f t="shared" si="22"/>
        <v>124.126333877631</v>
      </c>
      <c s="365">
        <f t="shared" si="22"/>
        <v>269.72292933155717</v>
      </c>
      <c s="365">
        <f t="shared" si="22"/>
        <v>288.00993001675818</v>
      </c>
      <c s="365">
        <f t="shared" si="22"/>
        <v>297.40881467314517</v>
      </c>
      <c s="365">
        <f t="shared" si="22"/>
        <v>296.01917558536763</v>
      </c>
      <c s="365">
        <f t="shared" si="22"/>
        <v>264.34614597027735</v>
      </c>
      <c s="365">
        <f t="shared" si="22"/>
        <v>269.419332639505</v>
      </c>
      <c s="365">
        <f t="shared" si="22"/>
        <v>287.94171341818583</v>
      </c>
      <c s="365">
        <f>EA21+EA22</f>
        <v>291.67328965851027</v>
      </c>
      <c s="365">
        <f>EB21+EB22</f>
        <v>309.04360095922596</v>
      </c>
      <c s="365">
        <f>EC21+EC22</f>
        <v>199.45935646387173</v>
      </c>
      <c s="365">
        <f>ED21+ED22</f>
        <v>211.45983723324258</v>
      </c>
      <c r="EF20" s="386">
        <f t="shared" si="19"/>
        <v>2631.7107595557313</v>
      </c>
      <c s="386">
        <f t="shared" si="19"/>
        <v>1735.7914256150927</v>
      </c>
      <c s="386">
        <f t="shared" si="19"/>
        <v>2718.09050037</v>
      </c>
      <c s="386">
        <f t="shared" si="19"/>
        <v>3108.6304598272777</v>
      </c>
      <c s="386"/>
      <c s="369" t="s">
        <v>543</v>
      </c>
      <c s="386">
        <f>EL21+EL22</f>
        <v>2631.7107595557318</v>
      </c>
      <c s="386">
        <f t="shared" si="23" ref="EM20:ET20">EM21+EM22</f>
        <v>1735.7914256150927</v>
      </c>
      <c s="386">
        <f t="shared" si="23"/>
        <v>2718.09050037</v>
      </c>
      <c s="386">
        <f t="shared" si="23"/>
        <v>3108.6085391987117</v>
      </c>
      <c s="386">
        <f t="shared" si="23"/>
        <v>3081.2485070671764</v>
      </c>
      <c s="386">
        <f t="shared" si="23"/>
        <v>2945.4335224316701</v>
      </c>
      <c s="386">
        <f t="shared" si="23"/>
        <v>2845.4089073535542</v>
      </c>
      <c s="386">
        <f t="shared" si="23"/>
        <v>2807.2290778822194</v>
      </c>
      <c s="386">
        <f t="shared" si="23"/>
        <v>2747.0430444085036</v>
      </c>
      <c r="EV20" s="386">
        <f t="shared" si="15"/>
        <v>2.4343346842653735</v>
      </c>
      <c s="386">
        <f t="shared" si="15"/>
        <v>1.7481838815875352</v>
      </c>
      <c s="386">
        <f t="shared" si="15"/>
        <v>2.56023014060847</v>
      </c>
      <c s="386">
        <f t="shared" si="15"/>
        <v>2.6921565481817669</v>
      </c>
      <c s="386">
        <f t="shared" si="15"/>
        <v>2.5614826778731739</v>
      </c>
      <c s="386">
        <f t="shared" si="15"/>
        <v>2.3643339950707527</v>
      </c>
      <c s="386">
        <f t="shared" si="15"/>
        <v>2.2092602263391248</v>
      </c>
      <c s="386">
        <f t="shared" si="15"/>
        <v>2.1082463086565899</v>
      </c>
      <c s="386">
        <f t="shared" si="15"/>
        <v>1.9954884622204079</v>
      </c>
      <c r="FF20" s="386"/>
      <c s="386">
        <f t="shared" si="16"/>
        <v>-0.68615080267783823</v>
      </c>
      <c s="386">
        <f t="shared" si="16"/>
        <v>0.81204625902093475</v>
      </c>
      <c s="386">
        <f t="shared" si="16"/>
        <v>0.13192640757329688</v>
      </c>
      <c s="386">
        <f t="shared" si="16"/>
        <v>-0.13067387030859301</v>
      </c>
      <c s="386">
        <f t="shared" si="16"/>
        <v>-0.19714868280242115</v>
      </c>
      <c s="386">
        <f t="shared" si="16"/>
        <v>-0.15507376873162793</v>
      </c>
    </row>
    <row r="21" spans="1:168" s="370" customFormat="1" ht="15">
      <c r="A21" s="382" t="s">
        <v>542</v>
      </c>
      <c s="382"/>
      <c s="391">
        <v>248.31999999999999</v>
      </c>
      <c s="386">
        <v>390.95999999999998</v>
      </c>
      <c s="386">
        <v>172.11000000000001</v>
      </c>
      <c s="386">
        <v>9.4499999999999602</v>
      </c>
      <c s="386">
        <v>143.45999999999998</v>
      </c>
      <c s="386">
        <v>119.26000000000005</v>
      </c>
      <c s="386">
        <v>196.15999999999997</v>
      </c>
      <c s="386">
        <v>227.46999999999997</v>
      </c>
      <c s="386">
        <v>261.00999999999999</v>
      </c>
      <c s="386">
        <v>151.66461151920822</v>
      </c>
      <c s="386">
        <v>136.17328770972171</v>
      </c>
      <c s="386">
        <v>102.47334252856422</v>
      </c>
      <c s="386">
        <v>299.90314936812592</v>
      </c>
      <c s="386">
        <v>231.10623969284609</v>
      </c>
      <c s="386">
        <v>87.82955829887058</v>
      </c>
      <c s="386">
        <v>195.12523551999999</v>
      </c>
      <c s="386">
        <v>324.76821104863791</v>
      </c>
      <c s="386">
        <v>211.04223104000008</v>
      </c>
      <c s="386">
        <v>409.72907585000013</v>
      </c>
      <c s="386">
        <v>361.37424834000001</v>
      </c>
      <c s="386">
        <v>154.97308823760571</v>
      </c>
      <c s="386">
        <v>396.89212669000005</v>
      </c>
      <c s="386">
        <v>235.94421514737323</v>
      </c>
      <c s="386">
        <v>125.26965261000021</v>
      </c>
      <c s="386">
        <v>444.37134118999995</v>
      </c>
      <c s="386">
        <v>225.89813441999999</v>
      </c>
      <c s="386">
        <v>295.25382411000004</v>
      </c>
      <c s="386">
        <v>378.12568505000002</v>
      </c>
      <c s="386">
        <v>266.77526915000004</v>
      </c>
      <c s="386">
        <v>523.52481751999994</v>
      </c>
      <c s="386">
        <v>265.95499361999998</v>
      </c>
      <c s="386">
        <v>382.82271216000004</v>
      </c>
      <c s="386">
        <v>331.15002812</v>
      </c>
      <c s="386">
        <v>257.75687590999996</v>
      </c>
      <c s="386">
        <v>451.70733344999996</v>
      </c>
      <c s="386">
        <v>184.53626682000015</v>
      </c>
      <c s="386">
        <v>24.374769729999997</v>
      </c>
      <c s="386">
        <v>96.094630310000042</v>
      </c>
      <c s="386">
        <v>168.98898700999999</v>
      </c>
      <c s="386">
        <v>122.63486939999999</v>
      </c>
      <c s="386">
        <v>161.17873329000008</v>
      </c>
      <c s="386">
        <v>205.45433996000003</v>
      </c>
      <c s="386">
        <v>142.26880480999995</v>
      </c>
      <c s="386">
        <v>56.687052250000022</v>
      </c>
      <c s="386">
        <v>12.490974429999966</v>
      </c>
      <c s="386">
        <v>73.275092580000035</v>
      </c>
      <c s="386">
        <v>-28.526062550000063</v>
      </c>
      <c s="386">
        <v>-202.26713899999993</v>
      </c>
      <c s="386">
        <v>32.327507459999964</v>
      </c>
      <c s="386">
        <v>43.690649779999973</v>
      </c>
      <c s="386">
        <v>-15.824593869999973</v>
      </c>
      <c s="386">
        <v>16.958365799999996</v>
      </c>
      <c s="386">
        <v>2.3502106400000287</v>
      </c>
      <c s="386">
        <v>81.852339590000014</v>
      </c>
      <c s="386">
        <v>15.26244982999998</v>
      </c>
      <c s="386">
        <v>106.96854102</v>
      </c>
      <c s="386">
        <v>56.991682050000009</v>
      </c>
      <c s="386">
        <v>39.900068830000038</v>
      </c>
      <c s="386">
        <v>67.846096434444405</v>
      </c>
      <c s="386">
        <v>38.456551840000031</v>
      </c>
      <c s="386">
        <v>290.81359377999996</v>
      </c>
      <c s="386">
        <v>71.363456369999994</v>
      </c>
      <c s="386">
        <v>254.19087879000006</v>
      </c>
      <c s="386">
        <v>49.822214070000001</v>
      </c>
      <c s="386">
        <v>118.38725181999999</v>
      </c>
      <c s="386">
        <v>171.07920435</v>
      </c>
      <c s="386">
        <v>176.71425338000003</v>
      </c>
      <c s="386">
        <v>110.92015972999997</v>
      </c>
      <c s="386">
        <v>110.46866822000004</v>
      </c>
      <c s="386">
        <v>28.988192990000016</v>
      </c>
      <c s="386">
        <v>124.73977934000004</v>
      </c>
      <c s="386">
        <v>569.60453094000013</v>
      </c>
      <c s="386">
        <v>307.16999125000007</v>
      </c>
      <c s="386">
        <v>161.49388193000001</v>
      </c>
      <c s="386">
        <v>509.08198764999997</v>
      </c>
      <c s="386">
        <v>232.21139293000002</v>
      </c>
      <c s="386">
        <v>271.84252991999995</v>
      </c>
      <c s="386">
        <v>256.90356612999994</v>
      </c>
      <c s="386">
        <v>247.99763383000001</v>
      </c>
      <c s="386">
        <v>256.99447086000009</v>
      </c>
      <c s="386">
        <v>231.00336080000005</v>
      </c>
      <c s="386">
        <v>73.458455709999981</v>
      </c>
      <c s="386">
        <v>192.49882496000004</v>
      </c>
      <c s="386">
        <v>7.3632202399999471</v>
      </c>
      <c s="386">
        <v>65.435130729999983</v>
      </c>
      <c s="386">
        <v>163.95641091999994</v>
      </c>
      <c s="386">
        <v>252.25958821999996</v>
      </c>
      <c s="386">
        <v>148.34600087999996</v>
      </c>
      <c s="386">
        <v>318.50470838000001</v>
      </c>
      <c s="386">
        <v>214.48783173000004</v>
      </c>
      <c s="386">
        <v>231.89373677000003</v>
      </c>
      <c s="386">
        <v>347.77787970999998</v>
      </c>
      <c s="386">
        <v>245.74713847999999</v>
      </c>
      <c s="386">
        <v>102.10120055000002</v>
      </c>
      <c s="386">
        <v>208.95233382000001</v>
      </c>
      <c s="386">
        <v>189.13064999999997</v>
      </c>
      <c s="386">
        <v>176.37693426999999</v>
      </c>
      <c s="386">
        <v>198.01467452000014</v>
      </c>
      <c s="386">
        <v>162.45885964000013</v>
      </c>
      <c s="386">
        <v>138.63013594000006</v>
      </c>
      <c s="386">
        <v>25.787771750000005</v>
      </c>
      <c s="386">
        <v>-56.734720600000024</v>
      </c>
      <c s="386">
        <v>-1.3512794299999555</v>
      </c>
      <c s="386">
        <v>119.38020371999997</v>
      </c>
      <c s="386">
        <v>163.99681090999999</v>
      </c>
      <c s="386">
        <v>224.44365204000007</v>
      </c>
      <c s="386">
        <v>180.89479837999994</v>
      </c>
      <c s="386">
        <v>154.45501853000013</v>
      </c>
      <c s="386">
        <v>65.54409204000001</v>
      </c>
      <c s="386">
        <v>92.083221899999984</v>
      </c>
      <c s="386">
        <v>298.97457938999992</v>
      </c>
      <c s="386">
        <v>170.67832899000004</v>
      </c>
      <c s="386">
        <v>231.57015205999974</v>
      </c>
      <c s="386">
        <v>101.68966949999995</v>
      </c>
      <c s="386">
        <v>155.68356258000063</v>
      </c>
      <c s="386">
        <v>174.31121053000018</v>
      </c>
      <c s="386">
        <v>655.19602004000046</v>
      </c>
      <c s="386">
        <v>230.70663705999942</v>
      </c>
      <c s="386">
        <v>200.67466527999977</v>
      </c>
      <c s="386">
        <v>112.6856860299998</v>
      </c>
      <c s="386">
        <v>117.41545500991305</v>
      </c>
      <c s="386">
        <v>252.11240354383926</v>
      </c>
      <c s="386">
        <v>262.55903155904025</v>
      </c>
      <c s="386">
        <v>279.45035111542728</v>
      </c>
      <c s="386">
        <v>274.42486181764968</v>
      </c>
      <c s="386">
        <v>242.67543947886614</v>
      </c>
      <c s="386">
        <v>237.10701061163087</v>
      </c>
      <c s="386">
        <v>258.22615322978544</v>
      </c>
      <c s="386">
        <v>266.17488293566583</v>
      </c>
      <c s="386">
        <v>280.9673078432017</v>
      </c>
      <c s="386">
        <v>184.41504705606027</v>
      </c>
      <c s="386">
        <v>211.76966769039021</v>
      </c>
      <c r="EF21" s="386">
        <f t="shared" si="19"/>
        <v>2488.5926101900004</v>
      </c>
      <c s="386">
        <f t="shared" si="19"/>
        <v>1486.3528596700005</v>
      </c>
      <c s="386">
        <f t="shared" si="19"/>
        <v>2489.7978254</v>
      </c>
      <c s="386">
        <f t="shared" si="19"/>
        <v>2867.2976118914698</v>
      </c>
      <c s="386"/>
      <c s="382" t="s">
        <v>542</v>
      </c>
      <c s="386">
        <v>2488.5926101900004</v>
      </c>
      <c s="386">
        <v>1486.3528596700005</v>
      </c>
      <c s="386">
        <v>2489.7978254</v>
      </c>
      <c s="386">
        <v>2867.2976118325123</v>
      </c>
      <c s="386">
        <v>2814.0726929296197</v>
      </c>
      <c s="386">
        <v>2665.1426929296204</v>
      </c>
      <c s="386">
        <v>2550.5626929296204</v>
      </c>
      <c s="386">
        <v>2503.5626929296204</v>
      </c>
      <c s="386">
        <v>2431.8771696644471</v>
      </c>
      <c r="EV21" s="386">
        <f t="shared" si="15"/>
        <v>2.3019502747386644</v>
      </c>
      <c s="386">
        <f t="shared" si="15"/>
        <v>1.4969644816086487</v>
      </c>
      <c s="386">
        <f t="shared" si="15"/>
        <v>2.3451961719975047</v>
      </c>
      <c s="386">
        <f t="shared" si="15"/>
        <v>2.4831734018431852</v>
      </c>
      <c s="386">
        <f t="shared" si="15"/>
        <v>2.3393758863273622</v>
      </c>
      <c s="386">
        <f t="shared" si="15"/>
        <v>2.1393412625404431</v>
      </c>
      <c s="386">
        <f t="shared" si="15"/>
        <v>1.9803328434487348</v>
      </c>
      <c s="386">
        <f t="shared" si="15"/>
        <v>1.880190985283273</v>
      </c>
      <c s="386">
        <f t="shared" si="15"/>
        <v>1.7665477952667219</v>
      </c>
      <c r="FF21" s="386"/>
      <c s="386">
        <f t="shared" si="16"/>
        <v>-0.80498579313001573</v>
      </c>
      <c s="386">
        <f t="shared" si="16"/>
        <v>0.84823169038885604</v>
      </c>
      <c s="386">
        <f t="shared" si="16"/>
        <v>0.1379772298456805</v>
      </c>
      <c s="386">
        <f t="shared" si="16"/>
        <v>-0.14379751551582309</v>
      </c>
      <c s="386">
        <f t="shared" si="16"/>
        <v>-0.20003462378691905</v>
      </c>
      <c s="386">
        <f t="shared" si="16"/>
        <v>-0.15900841909170826</v>
      </c>
    </row>
    <row r="22" spans="1:168" s="370" customFormat="1" ht="15">
      <c r="A22" s="382" t="s">
        <v>490</v>
      </c>
      <c s="382"/>
      <c s="391">
        <v>15.832476440988216</v>
      </c>
      <c s="386">
        <v>14.584175783122589</v>
      </c>
      <c s="386">
        <v>14.337722979525608</v>
      </c>
      <c s="386">
        <v>8.2962792175033258</v>
      </c>
      <c s="386">
        <v>4.6037734915149713</v>
      </c>
      <c s="386">
        <v>13.358957749277408</v>
      </c>
      <c s="386">
        <v>15.656043236338064</v>
      </c>
      <c s="386">
        <v>16.809949655018784</v>
      </c>
      <c s="386">
        <v>14.494040527029483</v>
      </c>
      <c s="386">
        <v>7.040296294906085</v>
      </c>
      <c s="386">
        <v>10.317588732305978</v>
      </c>
      <c s="386">
        <v>-2.5120987923780831</v>
      </c>
      <c s="386">
        <v>17.692133672430487</v>
      </c>
      <c s="386">
        <v>17.052344537960209</v>
      </c>
      <c s="386">
        <v>20.419287179103463</v>
      </c>
      <c s="386">
        <v>6.0675684010685984</v>
      </c>
      <c s="386">
        <v>10.762815524344546</v>
      </c>
      <c s="386">
        <v>9.582376766748979</v>
      </c>
      <c s="386">
        <v>15.045406290979486</v>
      </c>
      <c s="386">
        <v>14.738029317626399</v>
      </c>
      <c s="386">
        <v>14.16692865325652</v>
      </c>
      <c s="386">
        <v>9.6796907079462926</v>
      </c>
      <c s="386">
        <v>6.444482945209387</v>
      </c>
      <c s="386">
        <v>-1.2974745566746151</v>
      </c>
      <c s="386">
        <v>17.104944687838838</v>
      </c>
      <c s="386">
        <v>2.608261240917642</v>
      </c>
      <c s="386">
        <v>28.470738059611961</v>
      </c>
      <c s="386">
        <v>7.9646554086722858</v>
      </c>
      <c s="386">
        <v>12.153455692346597</v>
      </c>
      <c s="386">
        <v>5.5139296385834768</v>
      </c>
      <c s="386">
        <v>19.496486106134853</v>
      </c>
      <c s="386">
        <v>23.601421739881289</v>
      </c>
      <c s="386">
        <v>15.889159884379524</v>
      </c>
      <c s="386">
        <v>22.143181403387018</v>
      </c>
      <c s="386">
        <v>19.130001102346796</v>
      </c>
      <c s="386">
        <v>8.7408706789667008</v>
      </c>
      <c s="386">
        <v>25.702781875359392</v>
      </c>
      <c s="386">
        <v>21.32350963406563</v>
      </c>
      <c s="386">
        <v>28.681891752388339</v>
      </c>
      <c s="386">
        <v>20.417839461602085</v>
      </c>
      <c s="386">
        <v>17.621146014049998</v>
      </c>
      <c s="386">
        <v>11.817598699510768</v>
      </c>
      <c s="386">
        <v>29.16186794448447</v>
      </c>
      <c s="386">
        <v>24.906652079273783</v>
      </c>
      <c s="386">
        <v>17.916665583568687</v>
      </c>
      <c s="386">
        <v>10.753351454131973</v>
      </c>
      <c s="386">
        <v>13.573714231178258</v>
      </c>
      <c s="386">
        <v>14.705368789196768</v>
      </c>
      <c s="386">
        <v>27.988199054553661</v>
      </c>
      <c s="386">
        <v>25.983916516408215</v>
      </c>
      <c s="386">
        <v>20.617958797085322</v>
      </c>
      <c s="386">
        <v>8.9476133636005954</v>
      </c>
      <c s="386">
        <v>8.6675799298452318</v>
      </c>
      <c s="386">
        <v>4.9808225181866135</v>
      </c>
      <c s="386">
        <v>9.8615903869340968</v>
      </c>
      <c s="386">
        <v>13.35339390021656</v>
      </c>
      <c s="386">
        <v>3.2723310078892496</v>
      </c>
      <c s="386">
        <v>2.0588706197537192</v>
      </c>
      <c s="386">
        <v>4.732320348103201</v>
      </c>
      <c s="386">
        <v>-5.1323556854157459</v>
      </c>
      <c s="386">
        <v>14.673535411133571</v>
      </c>
      <c s="386">
        <v>6.8475912161920292</v>
      </c>
      <c s="386">
        <v>8.6426643134227561</v>
      </c>
      <c s="386">
        <v>-3.4401949818562514</v>
      </c>
      <c s="386">
        <v>-4.267811983750903</v>
      </c>
      <c s="386">
        <v>-5.6646922821113037</v>
      </c>
      <c s="386">
        <v>1.9158144671903585</v>
      </c>
      <c s="386">
        <v>4.2174873141451883</v>
      </c>
      <c s="386">
        <v>0.25166082589066718</v>
      </c>
      <c s="386">
        <v>2.7915822291596726</v>
      </c>
      <c s="386">
        <v>-0.36402285598651929</v>
      </c>
      <c s="386">
        <v>-10.239711486762872</v>
      </c>
      <c s="386">
        <v>12.232182313090391</v>
      </c>
      <c s="386">
        <v>8.3190717485141192</v>
      </c>
      <c s="386">
        <v>6.677675143007491</v>
      </c>
      <c s="386">
        <v>2.8900236036682543</v>
      </c>
      <c s="386">
        <v>3.0234439563217279</v>
      </c>
      <c s="386">
        <v>3.7134618915864621</v>
      </c>
      <c s="386">
        <v>9.426320576656309</v>
      </c>
      <c s="386">
        <v>10.325707292768868</v>
      </c>
      <c s="386">
        <v>8.6732599208440604</v>
      </c>
      <c s="386">
        <v>5.1911102079446323</v>
      </c>
      <c s="386">
        <v>15.668035379801751</v>
      </c>
      <c s="386">
        <v>11.219118925795584</v>
      </c>
      <c s="386">
        <v>2.1841285299999953</v>
      </c>
      <c s="386">
        <v>9.777030429999968</v>
      </c>
      <c s="386">
        <v>11.219777569999906</v>
      </c>
      <c s="386">
        <v>9.2871668600000135</v>
      </c>
      <c s="386">
        <v>13.001541790000033</v>
      </c>
      <c s="386">
        <v>8.0684817199998804</v>
      </c>
      <c s="386">
        <v>14.262540640000111</v>
      </c>
      <c s="386">
        <v>12.837594439999975</v>
      </c>
      <c s="386">
        <v>12.896145779999983</v>
      </c>
      <c s="386">
        <v>18.764547710000016</v>
      </c>
      <c s="386">
        <v>20.339751910000018</v>
      </c>
      <c s="386">
        <v>10.479441985731654</v>
      </c>
      <c s="386">
        <v>25.611056939289199</v>
      </c>
      <c s="386">
        <v>18.670002856484814</v>
      </c>
      <c s="386">
        <v>25.863017466826875</v>
      </c>
      <c s="386">
        <v>14.790313746680511</v>
      </c>
      <c s="386">
        <v>16.078590345322169</v>
      </c>
      <c s="386">
        <v>23.317662678576383</v>
      </c>
      <c s="386">
        <v>23.325404780543209</v>
      </c>
      <c s="386">
        <v>22.638221132063393</v>
      </c>
      <c s="386">
        <v>22.538232293968434</v>
      </c>
      <c s="386">
        <v>19.639084392318409</v>
      </c>
      <c s="386">
        <v>18.022797972214363</v>
      </c>
      <c s="386">
        <v>18.944181340804448</v>
      </c>
      <c s="386">
        <v>6.5311354600000016</v>
      </c>
      <c s="386">
        <v>18.533727809999988</v>
      </c>
      <c s="386">
        <v>20.232465869999942</v>
      </c>
      <c s="386">
        <v>26.072036540000056</v>
      </c>
      <c s="386">
        <v>16.867106530000058</v>
      </c>
      <c s="386">
        <v>26.648833389999936</v>
      </c>
      <c s="386">
        <v>21.521694019999927</v>
      </c>
      <c s="386">
        <v>18.159802239999948</v>
      </c>
      <c s="386">
        <v>23.286821330000066</v>
      </c>
      <c s="386">
        <v>24.253025150000042</v>
      </c>
      <c s="386">
        <v>14.215337599999998</v>
      </c>
      <c s="386">
        <v>11.970689030000017</v>
      </c>
      <c s="386">
        <v>6.7108788677179518</v>
      </c>
      <c s="386">
        <v>17.610525787717904</v>
      </c>
      <c s="386">
        <v>25.450898457717926</v>
      </c>
      <c s="386">
        <v>17.958463557717891</v>
      </c>
      <c s="386">
        <v>21.594313767717949</v>
      </c>
      <c s="386">
        <v>21.67070649141121</v>
      </c>
      <c s="386">
        <v>32.312322027874131</v>
      </c>
      <c s="386">
        <v>29.715560188400389</v>
      </c>
      <c s="386">
        <v>25.498406722844436</v>
      </c>
      <c s="386">
        <v>28.07629311602426</v>
      </c>
      <c s="386">
        <v>15.044309407811454</v>
      </c>
      <c s="386">
        <v>-0.30983045714762625</v>
      </c>
      <c r="EF22" s="386">
        <f t="shared" si="19"/>
        <v>143.11814936573157</v>
      </c>
      <c s="386">
        <f t="shared" si="19"/>
        <v>249.43856594509219</v>
      </c>
      <c s="386">
        <f t="shared" si="19"/>
        <v>228.29267496999998</v>
      </c>
      <c s="386">
        <f t="shared" si="19"/>
        <v>241.33284793580788</v>
      </c>
      <c s="386"/>
      <c s="382" t="s">
        <v>490</v>
      </c>
      <c s="386">
        <v>143.11814936573157</v>
      </c>
      <c s="386">
        <v>249.43856594509219</v>
      </c>
      <c s="386">
        <v>228.29267496999998</v>
      </c>
      <c s="386">
        <v>241.31092736619956</v>
      </c>
      <c s="386">
        <v>267.1758141375567</v>
      </c>
      <c s="386">
        <v>280.29082950204975</v>
      </c>
      <c s="386">
        <v>294.84621442393382</v>
      </c>
      <c s="386">
        <v>303.66638495259895</v>
      </c>
      <c s="386">
        <v>315.16587474405651</v>
      </c>
      <c r="EV22" s="386">
        <f t="shared" si="15"/>
        <v>0.13238440952670913</v>
      </c>
      <c s="386">
        <f t="shared" si="15"/>
        <v>0.25121939997888654</v>
      </c>
      <c s="386">
        <f t="shared" si="15"/>
        <v>0.21503396861096577</v>
      </c>
      <c s="386">
        <f t="shared" si="15"/>
        <v>0.20898314633858162</v>
      </c>
      <c s="386">
        <f t="shared" si="15"/>
        <v>0.22210679154581214</v>
      </c>
      <c s="386">
        <f t="shared" si="15"/>
        <v>0.22499273253030957</v>
      </c>
      <c s="386">
        <f t="shared" si="15"/>
        <v>0.2289273828903903</v>
      </c>
      <c s="386">
        <f t="shared" si="15"/>
        <v>0.22805532337331688</v>
      </c>
      <c s="386">
        <f t="shared" si="15"/>
        <v>0.22894066695368603</v>
      </c>
      <c r="FF22" s="386"/>
      <c s="386">
        <f t="shared" si="16"/>
        <v>0.11883499045217741</v>
      </c>
      <c s="386">
        <f t="shared" si="16"/>
        <v>-0.036185431367920767</v>
      </c>
      <c s="386">
        <f t="shared" si="16"/>
        <v>-0.0060508222723841543</v>
      </c>
      <c s="386">
        <f t="shared" si="16"/>
        <v>0.013123645207230528</v>
      </c>
      <c s="386">
        <f t="shared" si="16"/>
        <v>0.0028859409844974315</v>
      </c>
      <c s="386">
        <f t="shared" si="16"/>
        <v>0.003934650360080727</v>
      </c>
    </row>
    <row r="23" spans="1:168" s="377" customFormat="1" ht="15">
      <c r="A23" s="392"/>
      <c s="392"/>
      <c s="391">
        <v>2353.6561323830324</v>
      </c>
      <c s="386">
        <v>2388.3811862964021</v>
      </c>
      <c s="386">
        <v>2750.8842640573821</v>
      </c>
      <c s="386">
        <v>2715.8269823211494</v>
      </c>
      <c s="386">
        <v>2649.0534908039858</v>
      </c>
      <c s="386">
        <v>2827.5450223727248</v>
      </c>
      <c s="386">
        <v>2616.2264607134775</v>
      </c>
      <c s="386">
        <v>3012.2187818356624</v>
      </c>
      <c s="386">
        <v>2858.4824563448242</v>
      </c>
      <c s="386">
        <v>3173.2618337602285</v>
      </c>
      <c s="386">
        <v>3158.6950008035606</v>
      </c>
      <c s="386">
        <v>4461.4601175898579</v>
      </c>
      <c s="386">
        <v>2456.6358850417946</v>
      </c>
      <c s="386">
        <v>3036.6287596917637</v>
      </c>
      <c s="386">
        <v>3344.7681072972855</v>
      </c>
      <c s="386">
        <v>3334.0637216560035</v>
      </c>
      <c s="386">
        <v>3006.995582572833</v>
      </c>
      <c s="386">
        <v>3236.7482922309823</v>
      </c>
      <c s="386">
        <v>3171.3696951426241</v>
      </c>
      <c s="386">
        <v>3566.1091758287025</v>
      </c>
      <c s="386">
        <v>3351.3697531573966</v>
      </c>
      <c s="386">
        <v>3807.2157310812786</v>
      </c>
      <c s="386">
        <v>3944.7237480937624</v>
      </c>
      <c s="386">
        <v>5585.7661987088632</v>
      </c>
      <c s="386">
        <v>2541.669571395249</v>
      </c>
      <c s="386">
        <v>3171.3647429114885</v>
      </c>
      <c s="386">
        <v>3229.2398311369593</v>
      </c>
      <c s="386">
        <v>3595.8718772125039</v>
      </c>
      <c s="386">
        <v>3010.045975794038</v>
      </c>
      <c s="386">
        <v>3303.3703596041332</v>
      </c>
      <c s="386">
        <v>3506.9502606975966</v>
      </c>
      <c s="386">
        <v>3470.7673639103687</v>
      </c>
      <c s="386">
        <v>3459.5373258307427</v>
      </c>
      <c s="386">
        <v>4108.1391368239638</v>
      </c>
      <c s="386">
        <v>3827.9579259479378</v>
      </c>
      <c s="386">
        <v>6284.3944813542239</v>
      </c>
      <c s="386">
        <v>2192.6712825846116</v>
      </c>
      <c s="386">
        <v>2980.2137367691512</v>
      </c>
      <c s="386">
        <v>3343.4998957177559</v>
      </c>
      <c s="386">
        <v>2859.058024910963</v>
      </c>
      <c s="386">
        <v>3303.9233129889926</v>
      </c>
      <c s="386">
        <v>3427.8368411150213</v>
      </c>
      <c s="386">
        <v>3109.8380923969066</v>
      </c>
      <c s="386">
        <v>3040.2372580545853</v>
      </c>
      <c s="386">
        <v>3111.1696369539468</v>
      </c>
      <c s="386">
        <v>3176.8314789549772</v>
      </c>
      <c s="386">
        <v>2937.2633516941719</v>
      </c>
      <c s="386">
        <v>5230.9927942107224</v>
      </c>
      <c s="386">
        <v>2295.9627364005778</v>
      </c>
      <c s="386">
        <v>2974.9064551698302</v>
      </c>
      <c s="386">
        <v>3408.7227408701128</v>
      </c>
      <c s="386">
        <v>2818.0051452086432</v>
      </c>
      <c s="386">
        <v>2682.2859282702016</v>
      </c>
      <c s="386">
        <v>3139.3705541140275</v>
      </c>
      <c s="386">
        <v>2776.185752312133</v>
      </c>
      <c s="386">
        <v>3248.5700975786913</v>
      </c>
      <c s="386">
        <v>3381.3082235222373</v>
      </c>
      <c s="386">
        <v>3129.214697737651</v>
      </c>
      <c s="386">
        <v>3448.0303178124377</v>
      </c>
      <c s="386">
        <v>5740.1533978308835</v>
      </c>
      <c s="386">
        <v>2180.7320930649466</v>
      </c>
      <c s="386">
        <v>2840.2721209972169</v>
      </c>
      <c s="386">
        <v>3889.9145256475108</v>
      </c>
      <c s="386">
        <v>3167.8757203222412</v>
      </c>
      <c s="386">
        <v>2940.2530296410978</v>
      </c>
      <c s="386">
        <v>3122.8971078497893</v>
      </c>
      <c s="386">
        <v>2732.4163267379713</v>
      </c>
      <c s="386">
        <v>3113.2736567754314</v>
      </c>
      <c s="386">
        <v>3078.6104555384372</v>
      </c>
      <c s="386">
        <v>2929.2092170223659</v>
      </c>
      <c s="386">
        <v>3382.5469302259276</v>
      </c>
      <c s="386">
        <v>6216.8198489930146</v>
      </c>
      <c s="386">
        <v>2273.4382391009535</v>
      </c>
      <c s="386">
        <v>2745.1635844535517</v>
      </c>
      <c s="386">
        <v>3718.2015795099114</v>
      </c>
      <c s="386">
        <v>3295.2441940841727</v>
      </c>
      <c s="386">
        <v>3115.4362087340824</v>
      </c>
      <c s="386">
        <v>3366.7619894513432</v>
      </c>
      <c s="386">
        <v>3223.2806903236351</v>
      </c>
      <c s="386">
        <v>3286.6844245773241</v>
      </c>
      <c s="386">
        <v>3669.818284484064</v>
      </c>
      <c s="386">
        <v>3279.3575490837015</v>
      </c>
      <c s="386">
        <v>3207.5909275736535</v>
      </c>
      <c s="386">
        <v>6119.3629042872135</v>
      </c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r="EF23" s="386"/>
      <c s="386"/>
      <c s="386"/>
      <c s="386"/>
      <c s="386"/>
      <c s="392"/>
      <c s="386"/>
      <c s="386"/>
      <c s="386"/>
      <c s="386"/>
      <c s="386"/>
      <c s="386"/>
      <c s="386"/>
      <c s="386"/>
      <c s="386"/>
      <c r="EV23" s="386"/>
      <c s="386"/>
      <c s="386"/>
      <c s="386"/>
      <c s="386"/>
      <c s="386"/>
      <c s="386"/>
      <c s="386"/>
      <c s="386"/>
      <c r="FF23" s="386"/>
      <c s="386"/>
      <c s="386"/>
      <c s="386"/>
      <c s="386"/>
      <c s="386"/>
      <c s="386"/>
    </row>
    <row r="24" spans="1:168" s="370" customFormat="1" ht="15">
      <c r="A24" s="369" t="s">
        <v>541</v>
      </c>
      <c s="369"/>
      <c s="365" t="e">
        <f t="shared" si="24" ref="C24:BN24">C25+C40</f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5" ref="BO24:DZ24">BO25+BO40</f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>
        <f t="shared" si="25"/>
        <v>2696.1832829421164</v>
      </c>
      <c s="365">
        <f t="shared" si="25"/>
        <v>2858.2119129091143</v>
      </c>
      <c s="365">
        <f t="shared" si="25"/>
        <v>3336.8579152549914</v>
      </c>
      <c s="365">
        <f t="shared" si="25"/>
        <v>3373.584377826232</v>
      </c>
      <c s="365">
        <f t="shared" si="25"/>
        <v>3397.4744869976043</v>
      </c>
      <c s="365">
        <f t="shared" si="25"/>
        <v>3146.3262500987976</v>
      </c>
      <c s="365">
        <f t="shared" si="25"/>
        <v>3424.7689520455192</v>
      </c>
      <c s="365">
        <f t="shared" si="25"/>
        <v>3168.5623755403285</v>
      </c>
      <c s="365">
        <f t="shared" si="25"/>
        <v>3321.6130903974149</v>
      </c>
      <c s="365">
        <f t="shared" si="25"/>
        <v>3124.1682354020627</v>
      </c>
      <c s="365">
        <f t="shared" si="25"/>
        <v>3175.4702103340674</v>
      </c>
      <c s="365">
        <f t="shared" si="25"/>
        <v>5095.0202568720579</v>
      </c>
      <c s="365">
        <f t="shared" si="25"/>
        <v>2837.6947330530761</v>
      </c>
      <c s="365">
        <f t="shared" si="25"/>
        <v>2785.2743647094248</v>
      </c>
      <c s="365">
        <f t="shared" si="25"/>
        <v>3200.7621896369778</v>
      </c>
      <c s="365">
        <f t="shared" si="25"/>
        <v>2717.7261878712825</v>
      </c>
      <c s="365">
        <f t="shared" si="25"/>
        <v>2538.6357982512823</v>
      </c>
      <c s="365">
        <f t="shared" si="25"/>
        <v>2776.1794917742659</v>
      </c>
      <c s="365">
        <f t="shared" si="25"/>
        <v>2844.0628105806891</v>
      </c>
      <c s="365">
        <f t="shared" si="25"/>
        <v>3086.7228905121701</v>
      </c>
      <c s="365">
        <f t="shared" si="25"/>
        <v>2518.9823659967919</v>
      </c>
      <c s="365">
        <f t="shared" si="25"/>
        <v>2968.1978942620226</v>
      </c>
      <c s="365">
        <f t="shared" si="25"/>
        <v>2919.2580929362875</v>
      </c>
      <c s="365">
        <f t="shared" si="25"/>
        <v>5086.6111947790441</v>
      </c>
      <c s="365">
        <f t="shared" si="25"/>
        <v>2309.9272287713334</v>
      </c>
      <c s="365">
        <f t="shared" si="25"/>
        <v>2357.4885232148708</v>
      </c>
      <c s="365">
        <f t="shared" si="25"/>
        <v>3438.7699025882298</v>
      </c>
      <c s="365">
        <f t="shared" si="25"/>
        <v>2782.254365161577</v>
      </c>
      <c s="365">
        <f t="shared" si="25"/>
        <v>3151.9249678658152</v>
      </c>
      <c s="365">
        <f t="shared" si="25"/>
        <v>3042.3939035704543</v>
      </c>
      <c s="365">
        <f t="shared" si="25"/>
        <v>3108.1282335233059</v>
      </c>
      <c s="365">
        <f t="shared" si="25"/>
        <v>3250.5550387362036</v>
      </c>
      <c s="365">
        <f t="shared" si="25"/>
        <v>2879.1998525692293</v>
      </c>
      <c s="365">
        <f t="shared" si="25"/>
        <v>2924.6711351584336</v>
      </c>
      <c s="365">
        <f t="shared" si="25"/>
        <v>3127.1449948308032</v>
      </c>
      <c s="365">
        <f t="shared" si="25"/>
        <v>5327.3106714968471</v>
      </c>
      <c s="365">
        <f t="shared" si="25"/>
        <v>2680.6099038664611</v>
      </c>
      <c s="365">
        <f t="shared" si="25"/>
        <v>3076.6652006037111</v>
      </c>
      <c s="365">
        <f t="shared" si="25"/>
        <v>3406.5045618798072</v>
      </c>
      <c s="365">
        <f t="shared" si="25"/>
        <v>3393.8364789211664</v>
      </c>
      <c s="365">
        <f t="shared" si="25"/>
        <v>3551.1854389833479</v>
      </c>
      <c s="365">
        <f t="shared" si="25"/>
        <v>3487.3174901027683</v>
      </c>
      <c s="365">
        <f t="shared" si="25"/>
        <v>3532.1572595930393</v>
      </c>
      <c s="365">
        <f t="shared" si="25"/>
        <v>3553.7438713396068</v>
      </c>
      <c s="365">
        <f>EA25+EA40</f>
        <v>3315.1674805838265</v>
      </c>
      <c s="365">
        <f>EB25+EB40</f>
        <v>3257.264204990493</v>
      </c>
      <c s="365">
        <f>EC25+EC40</f>
        <v>3332.8586072686057</v>
      </c>
      <c s="365">
        <f>ED25+ED40</f>
        <v>4038.6218488403761</v>
      </c>
      <c s="371"/>
      <c s="365">
        <f>EF25+EF40</f>
        <v>40118.2413466203</v>
      </c>
      <c s="365">
        <f>EG25+EG40</f>
        <v>36280.108014363315</v>
      </c>
      <c s="365">
        <f>EH25+EH40</f>
        <v>37699.7688174871</v>
      </c>
      <c s="365">
        <f>EI25+EI40</f>
        <v>40625.932346973204</v>
      </c>
      <c s="365"/>
      <c s="369" t="s">
        <v>541</v>
      </c>
      <c s="365">
        <f t="shared" si="26" ref="EL24:ET24">EL25+EL40</f>
        <v>40118.2413466203</v>
      </c>
      <c s="365">
        <f t="shared" si="26"/>
        <v>36279.315860893315</v>
      </c>
      <c s="365">
        <f t="shared" si="26"/>
        <v>37699.695447908765</v>
      </c>
      <c s="365">
        <f t="shared" si="26"/>
        <v>40625.709635026491</v>
      </c>
      <c s="365">
        <f t="shared" si="26"/>
        <v>41264.427746577014</v>
      </c>
      <c s="365">
        <f t="shared" si="26"/>
        <v>41580.091273806866</v>
      </c>
      <c s="365">
        <f t="shared" si="26"/>
        <v>42356.6745202936</v>
      </c>
      <c s="365">
        <f t="shared" si="26"/>
        <v>42911.208529734329</v>
      </c>
      <c s="365">
        <f t="shared" si="26"/>
        <v>44172.53984107641</v>
      </c>
      <c r="EV24" s="365">
        <f t="shared" si="27" ref="EV24:FD35">EL24/EL$73*100</f>
        <v>37.109407265672886</v>
      </c>
      <c s="365">
        <f t="shared" si="27"/>
        <v>36.538327293881089</v>
      </c>
      <c s="365">
        <f t="shared" si="27"/>
        <v>35.510185023036286</v>
      </c>
      <c s="365">
        <f t="shared" si="27"/>
        <v>35.183191720453664</v>
      </c>
      <c s="365">
        <f t="shared" si="27"/>
        <v>34.303665102888047</v>
      </c>
      <c s="365">
        <f t="shared" si="27"/>
        <v>33.376826388410521</v>
      </c>
      <c s="365">
        <f t="shared" si="27"/>
        <v>32.886983693570457</v>
      </c>
      <c s="365">
        <f t="shared" si="27"/>
        <v>32.226581612304471</v>
      </c>
      <c s="365">
        <f t="shared" si="27"/>
        <v>32.087518169493748</v>
      </c>
      <c r="FF24" s="365"/>
      <c s="365">
        <f t="shared" si="28" ref="FG24:FL53">EW24-EV24</f>
        <v>-0.57107997179179648</v>
      </c>
      <c s="365">
        <f t="shared" si="28"/>
        <v>-1.0281422708448034</v>
      </c>
      <c s="365">
        <f t="shared" si="28"/>
        <v>-0.32699330258262194</v>
      </c>
      <c s="365">
        <f t="shared" si="28"/>
        <v>-0.87952661756561668</v>
      </c>
      <c s="365">
        <f t="shared" si="28"/>
        <v>-0.92683871447752608</v>
      </c>
      <c s="365">
        <f t="shared" si="28"/>
        <v>-0.48984269484006404</v>
      </c>
    </row>
    <row r="25" spans="1:168" s="370" customFormat="1" ht="15">
      <c r="A25" s="369" t="s">
        <v>540</v>
      </c>
      <c s="369"/>
      <c s="365" t="e">
        <f t="shared" si="29" ref="C25:BN25">C26+C37+C43</f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30" ref="BO25:DZ25">BO26+BO37+BO43</f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>
        <f t="shared" si="30"/>
        <v>2449.464114197151</v>
      </c>
      <c s="365">
        <f t="shared" si="30"/>
        <v>2755.2863692208057</v>
      </c>
      <c s="365">
        <f t="shared" si="30"/>
        <v>2967.6518694665365</v>
      </c>
      <c s="365">
        <f t="shared" si="30"/>
        <v>3161.2536078987087</v>
      </c>
      <c s="365">
        <f t="shared" si="30"/>
        <v>3179.2647775298478</v>
      </c>
      <c s="365">
        <f t="shared" si="30"/>
        <v>2843.2067379389</v>
      </c>
      <c s="365">
        <f t="shared" si="30"/>
        <v>3078.6569234906215</v>
      </c>
      <c s="365">
        <f t="shared" si="30"/>
        <v>3070.3335959837286</v>
      </c>
      <c s="365">
        <f t="shared" si="30"/>
        <v>3024.5309428213304</v>
      </c>
      <c s="365">
        <f t="shared" si="30"/>
        <v>2904.1464418684627</v>
      </c>
      <c s="365">
        <f t="shared" si="30"/>
        <v>2971.2488387737731</v>
      </c>
      <c s="365">
        <f t="shared" si="30"/>
        <v>4791.8014506905738</v>
      </c>
      <c s="365">
        <f t="shared" si="30"/>
        <v>2496.4461734120259</v>
      </c>
      <c s="365">
        <f t="shared" si="30"/>
        <v>2684.0643804609545</v>
      </c>
      <c s="365">
        <f t="shared" si="30"/>
        <v>2832.3426667909803</v>
      </c>
      <c s="365">
        <f t="shared" si="30"/>
        <v>2451.2773640175978</v>
      </c>
      <c s="365">
        <f t="shared" si="30"/>
        <v>2436.9398796606897</v>
      </c>
      <c s="365">
        <f t="shared" si="30"/>
        <v>2422.9113931259167</v>
      </c>
      <c s="365">
        <f t="shared" si="30"/>
        <v>2502.552073971739</v>
      </c>
      <c s="365">
        <f t="shared" si="30"/>
        <v>2599.1851033019407</v>
      </c>
      <c s="365">
        <f t="shared" si="30"/>
        <v>2382.0151600644122</v>
      </c>
      <c s="365">
        <f t="shared" si="30"/>
        <v>2877.2800174546028</v>
      </c>
      <c s="365">
        <f t="shared" si="30"/>
        <v>2829.0578886189614</v>
      </c>
      <c s="365">
        <f t="shared" si="30"/>
        <v>4976.2703115252243</v>
      </c>
      <c s="365">
        <f t="shared" si="30"/>
        <v>2159.7797664927257</v>
      </c>
      <c s="365">
        <f t="shared" si="30"/>
        <v>2258.7275219167482</v>
      </c>
      <c s="365">
        <f t="shared" si="30"/>
        <v>3302.1026896021172</v>
      </c>
      <c s="365">
        <f t="shared" si="30"/>
        <v>2708.3199045431465</v>
      </c>
      <c s="365">
        <f t="shared" si="30"/>
        <v>3028.3309232352685</v>
      </c>
      <c s="365">
        <f t="shared" si="30"/>
        <v>2955.7193771601974</v>
      </c>
      <c s="365">
        <f t="shared" si="30"/>
        <v>2971.5669724565023</v>
      </c>
      <c s="365">
        <f t="shared" si="30"/>
        <v>3143.6398241164034</v>
      </c>
      <c s="365">
        <f t="shared" si="30"/>
        <v>2747.5194096457626</v>
      </c>
      <c s="365">
        <f t="shared" si="30"/>
        <v>2816.1250883921912</v>
      </c>
      <c s="365">
        <f t="shared" si="30"/>
        <v>3003.6404588742107</v>
      </c>
      <c s="365">
        <f t="shared" si="30"/>
        <v>5240.0290564253719</v>
      </c>
      <c s="365">
        <f t="shared" si="30"/>
        <v>2438.6562373831912</v>
      </c>
      <c s="365">
        <f t="shared" si="30"/>
        <v>2955.4780792366482</v>
      </c>
      <c s="365">
        <f t="shared" si="30"/>
        <v>3269.0365214703565</v>
      </c>
      <c s="365">
        <f t="shared" si="30"/>
        <v>3250.1943591364025</v>
      </c>
      <c s="365">
        <f t="shared" si="30"/>
        <v>3460.0316237204679</v>
      </c>
      <c s="365">
        <f t="shared" si="30"/>
        <v>3361.063528584848</v>
      </c>
      <c s="365">
        <f t="shared" si="30"/>
        <v>3262.6339441167502</v>
      </c>
      <c s="365">
        <f t="shared" si="30"/>
        <v>3474.7378367872789</v>
      </c>
      <c s="365">
        <f>EA26+EA37+EA43</f>
        <v>3185.4659782366389</v>
      </c>
      <c s="365">
        <f>EB26+EB37+EB43</f>
        <v>3117.5557579369524</v>
      </c>
      <c s="365">
        <f>EC26+EC37+EC43</f>
        <v>3232.8829465517201</v>
      </c>
      <c s="365">
        <f>ED26+ED37+ED43</f>
        <v>3940.9636180051593</v>
      </c>
      <c s="371"/>
      <c s="365">
        <f>EF26+EF37+EF43</f>
        <v>37196.845669880437</v>
      </c>
      <c s="365">
        <f>EG26+EG37+EG43</f>
        <v>33490.342412405043</v>
      </c>
      <c s="365">
        <f>EH26+EH37+EH43</f>
        <v>36335.500992860645</v>
      </c>
      <c s="365">
        <f>EI26+EI37+EI43</f>
        <v>38948.700431166413</v>
      </c>
      <c s="365"/>
      <c s="369" t="s">
        <v>540</v>
      </c>
      <c s="365">
        <f t="shared" si="31" ref="EL25:ET25">EL26+EL37+EL43</f>
        <v>37196.845669880437</v>
      </c>
      <c s="365">
        <f t="shared" si="31"/>
        <v>33489.550258935044</v>
      </c>
      <c s="365">
        <f t="shared" si="31"/>
        <v>36335.42762328231</v>
      </c>
      <c s="365">
        <f t="shared" si="31"/>
        <v>38948.433169754295</v>
      </c>
      <c s="365">
        <f t="shared" si="31"/>
        <v>39438.427746577014</v>
      </c>
      <c s="365">
        <f t="shared" si="31"/>
        <v>39487.091273806866</v>
      </c>
      <c s="365">
        <f t="shared" si="31"/>
        <v>39842.949386442066</v>
      </c>
      <c s="365">
        <f t="shared" si="31"/>
        <v>40226.791879941549</v>
      </c>
      <c s="365">
        <f t="shared" si="31"/>
        <v>41354.210185222284</v>
      </c>
      <c r="EV25" s="365">
        <f t="shared" si="27"/>
        <v>34.407113787360963</v>
      </c>
      <c s="365">
        <f t="shared" si="27"/>
        <v>33.728644525098787</v>
      </c>
      <c s="365">
        <f t="shared" si="27"/>
        <v>34.225150693239115</v>
      </c>
      <c s="365">
        <f t="shared" si="27"/>
        <v>33.730615507606466</v>
      </c>
      <c s="365">
        <f t="shared" si="27"/>
        <v>32.785687127704094</v>
      </c>
      <c s="365">
        <f t="shared" si="27"/>
        <v>31.696750768303605</v>
      </c>
      <c s="365">
        <f t="shared" si="27"/>
        <v>30.935252628198796</v>
      </c>
      <c s="365">
        <f t="shared" si="27"/>
        <v>30.210568192732961</v>
      </c>
      <c s="365">
        <f t="shared" si="27"/>
        <v>30.040246168263973</v>
      </c>
      <c r="FF25" s="365"/>
      <c s="365">
        <f t="shared" si="28"/>
        <v>-0.67846926226217619</v>
      </c>
      <c s="365">
        <f t="shared" si="28"/>
        <v>0.49650616814032844</v>
      </c>
      <c s="365">
        <f t="shared" si="28"/>
        <v>-0.49453518563264964</v>
      </c>
      <c s="365">
        <f t="shared" si="28"/>
        <v>-0.94492837990237177</v>
      </c>
      <c s="365">
        <f t="shared" si="28"/>
        <v>-1.0889363594004884</v>
      </c>
      <c s="365">
        <f t="shared" si="28"/>
        <v>-0.7614981401048091</v>
      </c>
    </row>
    <row r="26" spans="1:168" s="370" customFormat="1" ht="15">
      <c r="A26" s="369" t="s">
        <v>539</v>
      </c>
      <c s="369"/>
      <c s="365">
        <f t="shared" si="32" ref="C26:BN26">C27+C29+C30+C31</f>
        <v>1491.8457616966666</v>
      </c>
      <c s="365">
        <f t="shared" si="32"/>
        <v>1584.5831897766666</v>
      </c>
      <c s="365">
        <f t="shared" si="32"/>
        <v>1873.2094373866667</v>
      </c>
      <c s="365">
        <f t="shared" si="32"/>
        <v>1821.1624280666665</v>
      </c>
      <c s="365">
        <f t="shared" si="32"/>
        <v>1813.5793259666666</v>
      </c>
      <c s="365">
        <f t="shared" si="32"/>
        <v>1763.657071836667</v>
      </c>
      <c s="365">
        <f t="shared" si="32"/>
        <v>1729.0643374266665</v>
      </c>
      <c s="365">
        <f t="shared" si="32"/>
        <v>1914.7521046366671</v>
      </c>
      <c s="365">
        <f t="shared" si="32"/>
        <v>1796.7319543081421</v>
      </c>
      <c s="365">
        <f t="shared" si="32"/>
        <v>1933.3806435771517</v>
      </c>
      <c s="365">
        <f t="shared" si="32"/>
        <v>1970.3752264542311</v>
      </c>
      <c s="365">
        <f t="shared" si="32"/>
        <v>2590.0443345909416</v>
      </c>
      <c s="365">
        <f t="shared" si="32"/>
        <v>1650.637612857955</v>
      </c>
      <c s="365">
        <f t="shared" si="32"/>
        <v>1953.9273802618061</v>
      </c>
      <c s="365">
        <f t="shared" si="32"/>
        <v>2121.7257868217762</v>
      </c>
      <c s="365">
        <f t="shared" si="32"/>
        <v>2035.7600105854385</v>
      </c>
      <c s="365">
        <f t="shared" si="32"/>
        <v>1911.6287606214473</v>
      </c>
      <c s="365">
        <f t="shared" si="32"/>
        <v>1977.0578113278325</v>
      </c>
      <c s="365">
        <f t="shared" si="32"/>
        <v>1906.988446247826</v>
      </c>
      <c s="365">
        <f t="shared" si="32"/>
        <v>2254.581982966647</v>
      </c>
      <c s="365">
        <f t="shared" si="32"/>
        <v>1959.5831967248118</v>
      </c>
      <c s="365">
        <f t="shared" si="32"/>
        <v>2104.9054672615976</v>
      </c>
      <c s="365">
        <f t="shared" si="32"/>
        <v>2113.2308347093449</v>
      </c>
      <c s="365">
        <f t="shared" si="32"/>
        <v>3034.2869109932089</v>
      </c>
      <c s="365">
        <f t="shared" si="32"/>
        <v>1747.349789318283</v>
      </c>
      <c s="365">
        <f t="shared" si="32"/>
        <v>1831.956648177038</v>
      </c>
      <c s="365">
        <f t="shared" si="32"/>
        <v>1896.7348032078999</v>
      </c>
      <c s="365">
        <f t="shared" si="32"/>
        <v>2273.4460776700002</v>
      </c>
      <c s="365">
        <f t="shared" si="32"/>
        <v>1891.2674227899997</v>
      </c>
      <c s="365">
        <f t="shared" si="32"/>
        <v>1945.1430144300007</v>
      </c>
      <c s="365">
        <f t="shared" si="32"/>
        <v>2126.4648591499999</v>
      </c>
      <c s="365">
        <f t="shared" si="32"/>
        <v>2199.1894317800006</v>
      </c>
      <c s="365">
        <f t="shared" si="32"/>
        <v>2021.4277996499993</v>
      </c>
      <c s="365">
        <f t="shared" si="32"/>
        <v>2365.0532867000002</v>
      </c>
      <c s="365">
        <f t="shared" si="32"/>
        <v>2238.6741607900003</v>
      </c>
      <c s="365">
        <f t="shared" si="32"/>
        <v>3844.2852768100001</v>
      </c>
      <c s="365">
        <f t="shared" si="32"/>
        <v>1570.3567241500004</v>
      </c>
      <c s="365">
        <f t="shared" si="32"/>
        <v>1957.5462121400005</v>
      </c>
      <c s="365">
        <f t="shared" si="32"/>
        <v>2098.6573143100004</v>
      </c>
      <c s="365">
        <f t="shared" si="32"/>
        <v>1980.9691572900001</v>
      </c>
      <c s="365">
        <f t="shared" si="32"/>
        <v>1961.5756069000004</v>
      </c>
      <c s="365">
        <f t="shared" si="32"/>
        <v>2068.0976826800002</v>
      </c>
      <c s="365">
        <f t="shared" si="32"/>
        <v>2135.6094091399996</v>
      </c>
      <c s="365">
        <f t="shared" si="32"/>
        <v>2134.6033133199999</v>
      </c>
      <c s="365">
        <f t="shared" si="32"/>
        <v>2029.5107072300004</v>
      </c>
      <c s="365">
        <f t="shared" si="32"/>
        <v>1991.8033165500005</v>
      </c>
      <c s="365">
        <f t="shared" si="32"/>
        <v>2026.3715902399999</v>
      </c>
      <c s="365">
        <f t="shared" si="32"/>
        <v>2804.0698284609998</v>
      </c>
      <c s="365">
        <f t="shared" si="32"/>
        <v>1643.7170240466667</v>
      </c>
      <c s="365">
        <f t="shared" si="32"/>
        <v>2095.5101883466668</v>
      </c>
      <c s="365">
        <f t="shared" si="32"/>
        <v>2021.5509259066664</v>
      </c>
      <c s="365">
        <f t="shared" si="32"/>
        <v>1903.6501440766665</v>
      </c>
      <c s="365">
        <f t="shared" si="32"/>
        <v>1856.6718736466664</v>
      </c>
      <c s="365">
        <f t="shared" si="32"/>
        <v>1866.897138726667</v>
      </c>
      <c s="365">
        <f t="shared" si="32"/>
        <v>1745.2068458466665</v>
      </c>
      <c s="365">
        <f t="shared" si="32"/>
        <v>2133.4769389066669</v>
      </c>
      <c s="365">
        <f t="shared" si="32"/>
        <v>1913.9130030566671</v>
      </c>
      <c s="365">
        <f t="shared" si="32"/>
        <v>1936.1647431466663</v>
      </c>
      <c s="365">
        <f t="shared" si="32"/>
        <v>1984.5872290566658</v>
      </c>
      <c s="365">
        <f t="shared" si="32"/>
        <v>2813.7259187466661</v>
      </c>
      <c s="365">
        <f t="shared" si="32"/>
        <v>1726.6250646313549</v>
      </c>
      <c s="365">
        <f t="shared" si="32"/>
        <v>1916.0443740437465</v>
      </c>
      <c s="365">
        <f t="shared" si="32"/>
        <v>2305.1250127149465</v>
      </c>
      <c s="365">
        <f t="shared" si="32"/>
        <v>2159.7514443826267</v>
      </c>
      <c s="365">
        <f t="shared" si="33" ref="BO26:DZ26">BO27+BO29+BO30+BO31</f>
        <v>2123.0713350906672</v>
      </c>
      <c s="365">
        <f t="shared" si="33"/>
        <v>2126.0811507252665</v>
      </c>
      <c s="365">
        <f t="shared" si="33"/>
        <v>2029.313829115667</v>
      </c>
      <c s="365">
        <f t="shared" si="33"/>
        <v>2334.3039684466667</v>
      </c>
      <c s="365">
        <f t="shared" si="33"/>
        <v>2022.3003692466673</v>
      </c>
      <c s="365">
        <f t="shared" si="33"/>
        <v>2082.4857204766663</v>
      </c>
      <c s="365">
        <f t="shared" si="33"/>
        <v>2110.0241921666666</v>
      </c>
      <c s="365">
        <f t="shared" si="33"/>
        <v>3142.3634224966677</v>
      </c>
      <c s="365">
        <f t="shared" si="33"/>
        <v>1886.8256097175436</v>
      </c>
      <c s="365">
        <f t="shared" si="33"/>
        <v>2075.735675052807</v>
      </c>
      <c s="365">
        <f t="shared" si="33"/>
        <v>2334.6509635085968</v>
      </c>
      <c s="365">
        <f t="shared" si="33"/>
        <v>2252.0478990354381</v>
      </c>
      <c s="365">
        <f t="shared" si="33"/>
        <v>2337.4585866328071</v>
      </c>
      <c s="365">
        <f t="shared" si="33"/>
        <v>2281.2106690528067</v>
      </c>
      <c s="365">
        <f t="shared" si="33"/>
        <v>2305.4977084717543</v>
      </c>
      <c s="365">
        <f t="shared" si="33"/>
        <v>2683.3074197112282</v>
      </c>
      <c s="365">
        <f t="shared" si="33"/>
        <v>2281.437319672807</v>
      </c>
      <c s="365">
        <f t="shared" si="33"/>
        <v>2394.5432069528069</v>
      </c>
      <c s="365">
        <f t="shared" si="33"/>
        <v>2330.6379368349121</v>
      </c>
      <c s="365">
        <f t="shared" si="33"/>
        <v>3626.1645762196495</v>
      </c>
      <c s="365">
        <f t="shared" si="33"/>
        <v>1982.8788179771509</v>
      </c>
      <c s="365">
        <f t="shared" si="33"/>
        <v>2224.0629745208057</v>
      </c>
      <c s="365">
        <f t="shared" si="33"/>
        <v>2419.177383106537</v>
      </c>
      <c s="365">
        <f t="shared" si="33"/>
        <v>2435.1166080287089</v>
      </c>
      <c s="365">
        <f t="shared" si="33"/>
        <v>2430.8544180398476</v>
      </c>
      <c s="365">
        <f t="shared" si="33"/>
        <v>2225.9937584488998</v>
      </c>
      <c s="365">
        <f t="shared" si="33"/>
        <v>2410.7389425806214</v>
      </c>
      <c s="365">
        <f t="shared" si="33"/>
        <v>2443.5023871437297</v>
      </c>
      <c s="365">
        <f t="shared" si="33"/>
        <v>2310.3728897033307</v>
      </c>
      <c s="365">
        <f t="shared" si="33"/>
        <v>2251.8456303384619</v>
      </c>
      <c s="365">
        <f t="shared" si="33"/>
        <v>2372.9677422037744</v>
      </c>
      <c s="365">
        <f t="shared" si="33"/>
        <v>3477.2436847951822</v>
      </c>
      <c s="365">
        <f t="shared" si="33"/>
        <v>2082.6660534084208</v>
      </c>
      <c s="365">
        <f t="shared" si="33"/>
        <v>2182.7398836736843</v>
      </c>
      <c s="365">
        <f t="shared" si="33"/>
        <v>2379.8902784057896</v>
      </c>
      <c s="365">
        <f t="shared" si="33"/>
        <v>2162.3275795810523</v>
      </c>
      <c s="365">
        <f t="shared" si="33"/>
        <v>2004.3626473936845</v>
      </c>
      <c s="365">
        <f t="shared" si="33"/>
        <v>1987.0903301078952</v>
      </c>
      <c s="365">
        <f t="shared" si="33"/>
        <v>1929.4065958431579</v>
      </c>
      <c s="365">
        <f t="shared" si="33"/>
        <v>2108.2431835313537</v>
      </c>
      <c s="365">
        <f t="shared" si="33"/>
        <v>1780.9705813736844</v>
      </c>
      <c s="365">
        <f t="shared" si="33"/>
        <v>2175.4248144051576</v>
      </c>
      <c s="365">
        <f t="shared" si="33"/>
        <v>2028.4723183739648</v>
      </c>
      <c s="365">
        <f t="shared" si="33"/>
        <v>3462.5958970577481</v>
      </c>
      <c s="365">
        <f t="shared" si="33"/>
        <v>1929.1625513727258</v>
      </c>
      <c s="365">
        <f t="shared" si="33"/>
        <v>1905.4162043467477</v>
      </c>
      <c s="365">
        <f t="shared" si="33"/>
        <v>2403.6192932921172</v>
      </c>
      <c s="365">
        <f t="shared" si="33"/>
        <v>2144.0724002331458</v>
      </c>
      <c s="365">
        <f t="shared" si="33"/>
        <v>2254.5564400352687</v>
      </c>
      <c s="365">
        <f t="shared" si="33"/>
        <v>2230.1860615701967</v>
      </c>
      <c s="365">
        <f t="shared" si="33"/>
        <v>2257.5868431378522</v>
      </c>
      <c s="365">
        <f t="shared" si="33"/>
        <v>2393.9807311530699</v>
      </c>
      <c s="365">
        <f t="shared" si="33"/>
        <v>2060.6540809295143</v>
      </c>
      <c s="365">
        <f t="shared" si="33"/>
        <v>2088.9903345484404</v>
      </c>
      <c s="365">
        <f t="shared" si="33"/>
        <v>2191.8866432942104</v>
      </c>
      <c s="365">
        <f t="shared" si="33"/>
        <v>3319.4039217277295</v>
      </c>
      <c s="365">
        <f t="shared" si="33"/>
        <v>2136.5647944268567</v>
      </c>
      <c s="365">
        <f t="shared" si="33"/>
        <v>2489.8287731675669</v>
      </c>
      <c s="365">
        <f t="shared" si="33"/>
        <v>2784.5444773353147</v>
      </c>
      <c s="365">
        <f t="shared" si="33"/>
        <v>2722.5679440025397</v>
      </c>
      <c s="365">
        <f t="shared" si="33"/>
        <v>2785.4993425906259</v>
      </c>
      <c s="365">
        <f t="shared" si="33"/>
        <v>2731.1096459449909</v>
      </c>
      <c s="365">
        <f t="shared" si="33"/>
        <v>2639.30568813634</v>
      </c>
      <c s="365">
        <f t="shared" si="33"/>
        <v>2848.5864767025896</v>
      </c>
      <c s="365">
        <f>EA27+EA29+EA30+EA31</f>
        <v>2566.9064750645366</v>
      </c>
      <c s="365">
        <f>EB27+EB29+EB30+EB31</f>
        <v>2555.5893257368152</v>
      </c>
      <c s="365">
        <f>EC27+EC29+EC30+EC31</f>
        <v>2639.7104318137558</v>
      </c>
      <c s="365">
        <f>ED27+ED29+ED30+ED31</f>
        <v>3174.6754109247177</v>
      </c>
      <c s="371"/>
      <c s="365">
        <f>EF27+EF29+EF30+EF31</f>
        <v>28984.755236887049</v>
      </c>
      <c s="365">
        <f>EG27+EG29+EG30+EG31</f>
        <v>26525.030163155592</v>
      </c>
      <c s="365">
        <f>EH27+EH29+EH30+EH31</f>
        <v>27935.705505641017</v>
      </c>
      <c s="365">
        <f>EI27+EI29+EI30+EI31</f>
        <v>32074.888785846648</v>
      </c>
      <c s="365"/>
      <c s="369" t="s">
        <v>539</v>
      </c>
      <c s="365">
        <f t="shared" si="34" ref="EL26:ET26">EL27+EL29+EL30+EL31</f>
        <v>29698.055236887052</v>
      </c>
      <c s="365">
        <f t="shared" si="34"/>
        <v>27600.680163155594</v>
      </c>
      <c s="365">
        <f t="shared" si="34"/>
        <v>29235.732136062685</v>
      </c>
      <c s="365">
        <f>EO27+EO29+EO30+EO31</f>
        <v>32074.733519304293</v>
      </c>
      <c s="365">
        <f t="shared" si="34"/>
        <v>32196.493618020286</v>
      </c>
      <c s="365">
        <f t="shared" si="34"/>
        <v>32118.091273806866</v>
      </c>
      <c s="365">
        <f t="shared" si="34"/>
        <v>32374.281109852367</v>
      </c>
      <c s="365">
        <f t="shared" si="34"/>
        <v>32586.958633519123</v>
      </c>
      <c s="365">
        <f t="shared" si="34"/>
        <v>33454.746627373592</v>
      </c>
      <c r="EV26" s="365">
        <f t="shared" si="27"/>
        <v>27.470726277908835</v>
      </c>
      <c s="365">
        <f t="shared" si="27"/>
        <v>27.797731611091031</v>
      </c>
      <c s="365">
        <f t="shared" si="27"/>
        <v>27.537788968878836</v>
      </c>
      <c s="365">
        <f t="shared" si="27"/>
        <v>27.777767057616799</v>
      </c>
      <c s="365">
        <f t="shared" si="27"/>
        <v>26.765371407615309</v>
      </c>
      <c s="365">
        <f t="shared" si="27"/>
        <v>25.781568138314181</v>
      </c>
      <c s="365">
        <f t="shared" si="27"/>
        <v>25.136356123535474</v>
      </c>
      <c s="365">
        <f t="shared" si="27"/>
        <v>24.473006421438946</v>
      </c>
      <c s="365">
        <f t="shared" si="27"/>
        <v>24.301971182182779</v>
      </c>
      <c r="FF26" s="365"/>
      <c s="365">
        <f t="shared" si="28"/>
        <v>0.32700533318219627</v>
      </c>
      <c s="365">
        <f t="shared" si="28"/>
        <v>-0.2599426422121951</v>
      </c>
      <c s="365">
        <f t="shared" si="28"/>
        <v>0.23997808873796345</v>
      </c>
      <c s="365">
        <f t="shared" si="28"/>
        <v>-1.0123956500014906</v>
      </c>
      <c s="365">
        <f t="shared" si="28"/>
        <v>-0.98380326930112716</v>
      </c>
      <c s="365">
        <f t="shared" si="28"/>
        <v>-0.64521201477870704</v>
      </c>
    </row>
    <row r="27" spans="1:168" s="370" customFormat="1" ht="15">
      <c r="A27" s="382" t="s">
        <v>538</v>
      </c>
      <c s="382"/>
      <c s="391">
        <v>486.89655204999985</v>
      </c>
      <c s="386">
        <v>633.06896836999988</v>
      </c>
      <c s="386">
        <v>687.46528190000015</v>
      </c>
      <c s="386">
        <v>597.88667880999992</v>
      </c>
      <c s="386">
        <v>610.18513181999992</v>
      </c>
      <c s="386">
        <v>589.56660407000038</v>
      </c>
      <c s="386">
        <v>624.83543769999972</v>
      </c>
      <c s="386">
        <v>707.46533452000028</v>
      </c>
      <c s="386">
        <v>603.19142198999964</v>
      </c>
      <c s="386">
        <v>658.65603515000043</v>
      </c>
      <c s="386">
        <v>671.39303470307698</v>
      </c>
      <c s="386">
        <v>1125.9078104561536</v>
      </c>
      <c s="386">
        <v>560.35600578999981</v>
      </c>
      <c s="386">
        <v>646.00540845999979</v>
      </c>
      <c s="386">
        <v>745.30366911999988</v>
      </c>
      <c s="386">
        <v>649.48785897999983</v>
      </c>
      <c s="386">
        <v>644.47413034000033</v>
      </c>
      <c s="386">
        <v>632.16889197999978</v>
      </c>
      <c s="386">
        <v>676.17116335999981</v>
      </c>
      <c s="386">
        <v>760.25558209999997</v>
      </c>
      <c s="386">
        <v>649.54555525999979</v>
      </c>
      <c s="386">
        <v>675.12568390000035</v>
      </c>
      <c s="386">
        <v>691.65364285999965</v>
      </c>
      <c s="386">
        <v>1212.5877560199995</v>
      </c>
      <c s="386">
        <v>520.7610615100001</v>
      </c>
      <c s="386">
        <v>736.29853247000005</v>
      </c>
      <c s="386">
        <v>718.31918916999996</v>
      </c>
      <c s="386">
        <v>727.29095134000033</v>
      </c>
      <c s="386">
        <v>679.59397850999994</v>
      </c>
      <c s="386">
        <v>606.21988290000024</v>
      </c>
      <c s="386">
        <v>786.87046632999977</v>
      </c>
      <c s="386">
        <v>815.5762544300004</v>
      </c>
      <c s="386">
        <v>655.4983201499997</v>
      </c>
      <c s="386">
        <v>780.80792590000021</v>
      </c>
      <c s="386">
        <v>732.11135454000032</v>
      </c>
      <c s="386">
        <v>1296.6378205499998</v>
      </c>
      <c s="386">
        <v>525.23427819999995</v>
      </c>
      <c s="386">
        <v>798.57924453000021</v>
      </c>
      <c s="386">
        <v>809.3195767499999</v>
      </c>
      <c s="386">
        <v>760.79031957999973</v>
      </c>
      <c s="386">
        <v>709.95808471000021</v>
      </c>
      <c s="386">
        <v>737.24821754999994</v>
      </c>
      <c s="386">
        <v>751.92391315999942</v>
      </c>
      <c s="386">
        <v>855.19578250699954</v>
      </c>
      <c s="386">
        <v>740.41791159200011</v>
      </c>
      <c s="386">
        <v>761.43344225000021</v>
      </c>
      <c s="386">
        <v>745.25551950999989</v>
      </c>
      <c s="386">
        <v>1288.0185419509999</v>
      </c>
      <c s="386">
        <v>631.93790089999993</v>
      </c>
      <c s="386">
        <v>800.04251052000018</v>
      </c>
      <c s="386">
        <v>822.29599051999969</v>
      </c>
      <c s="386">
        <v>765.9513000899999</v>
      </c>
      <c s="386">
        <v>738.90401849999989</v>
      </c>
      <c s="386">
        <v>749.59059434000005</v>
      </c>
      <c s="386">
        <v>736.14847544999975</v>
      </c>
      <c s="386">
        <v>870.30226171999993</v>
      </c>
      <c s="386">
        <v>737.55807014000038</v>
      </c>
      <c s="386">
        <v>770.48607559999994</v>
      </c>
      <c s="386">
        <v>754.04409616999942</v>
      </c>
      <c s="386">
        <v>1247.5446227199998</v>
      </c>
      <c s="386">
        <v>740.96502305000013</v>
      </c>
      <c s="386">
        <v>838.86019637999971</v>
      </c>
      <c s="386">
        <v>886.07548002999977</v>
      </c>
      <c s="386">
        <v>874.80571021999992</v>
      </c>
      <c s="386">
        <v>819.29093370000032</v>
      </c>
      <c s="386">
        <v>832.03130902099963</v>
      </c>
      <c s="386">
        <v>830.54774980900004</v>
      </c>
      <c s="386">
        <v>971.25692562000006</v>
      </c>
      <c s="386">
        <v>829.09444653000037</v>
      </c>
      <c s="386">
        <v>855.04045884999971</v>
      </c>
      <c s="386">
        <v>843.95448319999991</v>
      </c>
      <c s="386">
        <v>1424.0988935300009</v>
      </c>
      <c s="386">
        <v>775.7893627499999</v>
      </c>
      <c s="386">
        <v>871.77433096000004</v>
      </c>
      <c s="386">
        <v>922.40256804000023</v>
      </c>
      <c s="386">
        <v>860.27718559999994</v>
      </c>
      <c s="386">
        <v>912.3253458800001</v>
      </c>
      <c s="386">
        <v>865.50077876999978</v>
      </c>
      <c s="386">
        <v>872.67811516999973</v>
      </c>
      <c s="386">
        <v>986.79379731000017</v>
      </c>
      <c s="386">
        <v>855.40054550000013</v>
      </c>
      <c s="386">
        <v>889.53756768000005</v>
      </c>
      <c s="386">
        <v>873.08930135999981</v>
      </c>
      <c s="386">
        <v>1458.8730174999998</v>
      </c>
      <c s="386">
        <v>741.08909337999853</v>
      </c>
      <c s="386">
        <v>927.19610316000353</v>
      </c>
      <c s="386">
        <v>910.35065681100002</v>
      </c>
      <c s="386">
        <v>876.63963497001168</v>
      </c>
      <c s="386">
        <v>853.77870063010846</v>
      </c>
      <c s="386">
        <v>854.6972293220997</v>
      </c>
      <c s="386">
        <v>856.68205753802272</v>
      </c>
      <c s="386">
        <v>984.51047880008298</v>
      </c>
      <c s="386">
        <v>861.63307043017039</v>
      </c>
      <c s="386">
        <v>868.86100659007866</v>
      </c>
      <c s="386">
        <v>858.74838986001066</v>
      </c>
      <c s="386">
        <v>1425.5373680601176</v>
      </c>
      <c s="386">
        <v>776.34000000000003</v>
      </c>
      <c s="386">
        <v>886.83000000000004</v>
      </c>
      <c s="386">
        <v>928.87</v>
      </c>
      <c s="386">
        <v>842.04999999999995</v>
      </c>
      <c s="386">
        <v>790.92999999999995</v>
      </c>
      <c s="386">
        <v>812.13</v>
      </c>
      <c s="386">
        <v>833.00999999999999</v>
      </c>
      <c s="386">
        <v>962.59000000000003</v>
      </c>
      <c s="386">
        <v>733.99000000000001</v>
      </c>
      <c s="386">
        <v>823.04999999999995</v>
      </c>
      <c s="386">
        <v>745.71000000000004</v>
      </c>
      <c s="386">
        <v>1305.74</v>
      </c>
      <c s="386">
        <v>700.28066091798894</v>
      </c>
      <c s="386">
        <v>724.79107192201093</v>
      </c>
      <c s="386">
        <v>891.12989594000999</v>
      </c>
      <c s="386">
        <v>783.77082380998979</v>
      </c>
      <c s="386">
        <v>818.56934465000029</v>
      </c>
      <c s="386">
        <v>766.02570403003995</v>
      </c>
      <c s="386">
        <v>800.55098224994958</v>
      </c>
      <c s="386">
        <v>891.84827892999988</v>
      </c>
      <c s="386">
        <v>794.33602819000066</v>
      </c>
      <c s="386">
        <v>794.30445056998838</v>
      </c>
      <c s="386">
        <v>780.38003811999999</v>
      </c>
      <c s="386">
        <v>1284.3572705000004</v>
      </c>
      <c s="386">
        <v>726.20337448281634</v>
      </c>
      <c s="386">
        <v>908.23070956280833</v>
      </c>
      <c s="386">
        <v>930.31935878281399</v>
      </c>
      <c s="386">
        <v>857.11487404281854</v>
      </c>
      <c s="386">
        <v>911.67499702119039</v>
      </c>
      <c s="386">
        <v>911.30811226294429</v>
      </c>
      <c s="386">
        <v>907.02237313242017</v>
      </c>
      <c s="386">
        <v>1007.4853449222011</v>
      </c>
      <c s="386">
        <v>892.17741702079911</v>
      </c>
      <c s="386">
        <v>894.63219501328331</v>
      </c>
      <c s="386">
        <v>896.58334656976206</v>
      </c>
      <c s="386">
        <v>1290.2577510692354</v>
      </c>
      <c s="371"/>
      <c s="386">
        <f t="shared" si="35" ref="EF27:EI28">SUMIF($CI$1:$ED$1,EF$2,$CI27:$ED27)</f>
        <v>11019.723789551705</v>
      </c>
      <c s="386">
        <f t="shared" si="35"/>
        <v>10441.24</v>
      </c>
      <c s="386">
        <f t="shared" si="35"/>
        <v>10030.344549829979</v>
      </c>
      <c s="386">
        <f t="shared" si="35"/>
        <v>11133.009853883093</v>
      </c>
      <c s="386"/>
      <c s="382" t="s">
        <v>538</v>
      </c>
      <c s="393">
        <f>EF27+EF75</f>
        <v>11613.723789551705</v>
      </c>
      <c s="393">
        <f>EG27+EG75</f>
        <v>11393.51</v>
      </c>
      <c s="393">
        <f>EH27+EH75</f>
        <v>11152.844549829979</v>
      </c>
      <c s="393">
        <v>11133.009682735899</v>
      </c>
      <c s="393">
        <v>11195.558877303898</v>
      </c>
      <c s="393">
        <v>11314.895934666691</v>
      </c>
      <c s="393">
        <v>11494.2669775582</v>
      </c>
      <c s="393">
        <v>11631.231460893099</v>
      </c>
      <c s="393">
        <v>12025.009734575371</v>
      </c>
      <c r="EV27" s="393">
        <f t="shared" si="27"/>
        <v>10.742704353709541</v>
      </c>
      <c s="393">
        <f t="shared" si="27"/>
        <v>11.474852475232328</v>
      </c>
      <c s="393">
        <f t="shared" si="27"/>
        <v>10.505113338245629</v>
      </c>
      <c s="393">
        <f t="shared" si="27"/>
        <v>9.6415500827499248</v>
      </c>
      <c s="393">
        <f t="shared" si="27"/>
        <v>9.3070163174274487</v>
      </c>
      <c s="393">
        <f t="shared" si="27"/>
        <v>9.0825995240708828</v>
      </c>
      <c s="393">
        <f t="shared" si="27"/>
        <v>8.9244912387867448</v>
      </c>
      <c s="393">
        <f t="shared" si="27"/>
        <v>8.7351263869984397</v>
      </c>
      <c s="393">
        <f t="shared" si="27"/>
        <v>8.7351263869984397</v>
      </c>
      <c r="FF27" s="393"/>
      <c s="393">
        <f t="shared" si="28"/>
        <v>0.73214812152278697</v>
      </c>
      <c s="393">
        <f t="shared" si="28"/>
        <v>-0.96973913698669989</v>
      </c>
      <c s="393">
        <f t="shared" si="28"/>
        <v>-0.86356325549570379</v>
      </c>
      <c s="393">
        <f t="shared" si="28"/>
        <v>-0.33453376532247603</v>
      </c>
      <c s="393">
        <f t="shared" si="28"/>
        <v>-0.22441679335656595</v>
      </c>
      <c s="393">
        <f t="shared" si="28"/>
        <v>-0.15810828528413801</v>
      </c>
    </row>
    <row r="28" spans="1:168" s="370" customFormat="1" ht="15">
      <c r="A28" s="382" t="s">
        <v>537</v>
      </c>
      <c s="382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621</v>
      </c>
      <c s="386">
        <v>791</v>
      </c>
      <c s="386">
        <v>767</v>
      </c>
      <c s="386">
        <v>739</v>
      </c>
      <c s="386">
        <v>724</v>
      </c>
      <c s="386">
        <v>721</v>
      </c>
      <c s="386">
        <v>720</v>
      </c>
      <c s="386">
        <v>840</v>
      </c>
      <c s="386">
        <v>719</v>
      </c>
      <c s="386">
        <v>731</v>
      </c>
      <c s="386">
        <v>725</v>
      </c>
      <c s="386">
        <v>1200</v>
      </c>
      <c s="386">
        <v>650.36419643000022</v>
      </c>
      <c s="386">
        <v>730.28311356999973</v>
      </c>
      <c s="386">
        <v>770.15772534999792</v>
      </c>
      <c s="386">
        <v>707.6320023300018</v>
      </c>
      <c s="386">
        <v>651.95308154999998</v>
      </c>
      <c s="386">
        <v>670.72336275000123</v>
      </c>
      <c s="386">
        <v>691.11043908000215</v>
      </c>
      <c s="386">
        <v>806.09874343999661</v>
      </c>
      <c s="386">
        <v>598.98601537999912</v>
      </c>
      <c s="386">
        <v>655.94714835000275</v>
      </c>
      <c s="386">
        <v>603.94990625999696</v>
      </c>
      <c s="386">
        <v>1054.9683429000004</v>
      </c>
      <c s="386">
        <v>574.86587667798904</v>
      </c>
      <c s="386">
        <v>587.32160551201105</v>
      </c>
      <c s="386">
        <v>723.75062096000988</v>
      </c>
      <c s="386">
        <v>642.38156684998989</v>
      </c>
      <c s="386">
        <v>672.92306300000018</v>
      </c>
      <c s="386">
        <v>617.81018687003996</v>
      </c>
      <c s="386">
        <v>656.76273785994954</v>
      </c>
      <c s="386">
        <v>733.71000000000004</v>
      </c>
      <c s="386">
        <v>648.09614782000062</v>
      </c>
      <c s="386">
        <v>649.89783666998846</v>
      </c>
      <c s="386">
        <v>634.07000000000005</v>
      </c>
      <c s="386">
        <v>1075.6428285300001</v>
      </c>
      <c s="386">
        <v>600.95132836999801</v>
      </c>
      <c s="386">
        <v>777.01131241998996</v>
      </c>
      <c s="386">
        <v>773.20982859999549</v>
      </c>
      <c s="386">
        <v>721.49000000000001</v>
      </c>
      <c s="386">
        <v>772.78255126837189</v>
      </c>
      <c s="386">
        <v>771.39811654012601</v>
      </c>
      <c s="386">
        <v>770.69484642293503</v>
      </c>
      <c s="386">
        <v>876.60294352826895</v>
      </c>
      <c s="386">
        <v>768.55349100125795</v>
      </c>
      <c s="386">
        <v>767.24137150001195</v>
      </c>
      <c s="386">
        <v>769.56142673093598</v>
      </c>
      <c s="386">
        <v>1081.5029547030799</v>
      </c>
      <c s="371"/>
      <c s="386">
        <f t="shared" si="35"/>
        <v>9298</v>
      </c>
      <c s="386">
        <f t="shared" si="35"/>
        <v>8592.1740773899983</v>
      </c>
      <c s="386">
        <f t="shared" si="35"/>
        <v>8217.2324707499793</v>
      </c>
      <c s="386">
        <f t="shared" si="35"/>
        <v>9451.000171084972</v>
      </c>
      <c s="386"/>
      <c s="382" t="s">
        <v>537</v>
      </c>
      <c s="393">
        <v>9891.9864599799985</v>
      </c>
      <c s="393">
        <v>9544.4439022299975</v>
      </c>
      <c s="393">
        <v>9339.7368289599799</v>
      </c>
      <c s="393">
        <v>9451.000171084972</v>
      </c>
      <c s="393">
        <v>9473.7534332314717</v>
      </c>
      <c s="393">
        <v>9567.4460405283717</v>
      </c>
      <c s="393">
        <v>9724.2610302761695</v>
      </c>
      <c s="393">
        <v>9843.6631370830146</v>
      </c>
      <c s="393">
        <v>10093.573243199606</v>
      </c>
      <c r="EV28" s="393">
        <f t="shared" si="27"/>
        <v>9.150095863831881</v>
      </c>
      <c s="393">
        <f t="shared" si="27"/>
        <v>9.6125852117758264</v>
      </c>
      <c s="393">
        <f t="shared" si="27"/>
        <v>8.7973066870287475</v>
      </c>
      <c s="393">
        <f t="shared" si="27"/>
        <v>8.1848748971177461</v>
      </c>
      <c s="393">
        <f t="shared" si="27"/>
        <v>7.8756566560617456</v>
      </c>
      <c s="393">
        <f t="shared" si="27"/>
        <v>7.6799010221596546</v>
      </c>
      <c s="393">
        <f t="shared" si="27"/>
        <v>7.5502059015868737</v>
      </c>
      <c s="393">
        <f t="shared" si="27"/>
        <v>7.3926515780002626</v>
      </c>
      <c s="393">
        <f t="shared" si="27"/>
        <v>7.3321053306313777</v>
      </c>
      <c r="FF28" s="393"/>
      <c s="393">
        <f t="shared" si="28"/>
        <v>0.46248934794394536</v>
      </c>
      <c s="393">
        <f t="shared" si="28"/>
        <v>-0.81527852474707885</v>
      </c>
      <c s="393">
        <f t="shared" si="28"/>
        <v>-0.61243178991100145</v>
      </c>
      <c s="393">
        <f t="shared" si="28"/>
        <v>-0.30921824105600049</v>
      </c>
      <c s="393">
        <f t="shared" si="28"/>
        <v>-0.19575563390209094</v>
      </c>
      <c s="393">
        <f t="shared" si="28"/>
        <v>-0.12969512057278099</v>
      </c>
    </row>
    <row r="29" spans="1:168" s="370" customFormat="1" ht="15">
      <c r="A29" s="382" t="s">
        <v>536</v>
      </c>
      <c s="382"/>
      <c s="391">
        <v>132.18919991000001</v>
      </c>
      <c s="386">
        <v>202.03239464999999</v>
      </c>
      <c s="386">
        <v>233.4234008</v>
      </c>
      <c s="386">
        <v>278.18695776000004</v>
      </c>
      <c s="386">
        <v>213.08161007999996</v>
      </c>
      <c s="386">
        <v>231.43688250999995</v>
      </c>
      <c s="386">
        <v>246.91144311000002</v>
      </c>
      <c s="386">
        <v>238.85805565000004</v>
      </c>
      <c s="386">
        <v>212.94820417</v>
      </c>
      <c s="386">
        <v>232.65741697000001</v>
      </c>
      <c s="386">
        <v>261.07976980333319</v>
      </c>
      <c s="386">
        <v>353.15328792448429</v>
      </c>
      <c s="386">
        <v>190.67022582999996</v>
      </c>
      <c s="386">
        <v>229.44246313999997</v>
      </c>
      <c s="386">
        <v>286.15897245999992</v>
      </c>
      <c s="386">
        <v>316.73669995</v>
      </c>
      <c s="386">
        <v>295.42121989000015</v>
      </c>
      <c s="386">
        <v>284.22029539000005</v>
      </c>
      <c s="386">
        <v>318.67912804999986</v>
      </c>
      <c s="386">
        <v>316.62743392999988</v>
      </c>
      <c s="386">
        <v>275.60181463000009</v>
      </c>
      <c s="386">
        <v>306.83024594999995</v>
      </c>
      <c s="386">
        <v>376.65831664000018</v>
      </c>
      <c s="386">
        <v>565.54225160999988</v>
      </c>
      <c s="386">
        <v>101.92936450999997</v>
      </c>
      <c s="386">
        <v>197.17730165999987</v>
      </c>
      <c s="386">
        <v>230.23294840999998</v>
      </c>
      <c s="386">
        <v>284.89706433000003</v>
      </c>
      <c s="386">
        <v>282.07217297999995</v>
      </c>
      <c s="386">
        <v>301.84513020000014</v>
      </c>
      <c s="386">
        <v>316.92893781999993</v>
      </c>
      <c s="386">
        <v>360.98451780999989</v>
      </c>
      <c s="386">
        <v>373.99692936999998</v>
      </c>
      <c s="386">
        <v>526.7610857699998</v>
      </c>
      <c s="386">
        <v>568.96982830000013</v>
      </c>
      <c s="386">
        <v>1176.5105596799999</v>
      </c>
      <c s="386">
        <v>223.40988761666705</v>
      </c>
      <c s="386">
        <v>283.49754735666698</v>
      </c>
      <c s="386">
        <v>360.87471744666698</v>
      </c>
      <c s="386">
        <v>346.28772477666701</v>
      </c>
      <c s="386">
        <v>333.54542325666699</v>
      </c>
      <c s="386">
        <v>365.52487281666697</v>
      </c>
      <c s="386">
        <v>406.48020532666692</v>
      </c>
      <c s="386">
        <v>349.64027419966703</v>
      </c>
      <c s="386">
        <v>379.57836707466686</v>
      </c>
      <c s="386">
        <v>354.64388902666724</v>
      </c>
      <c s="386">
        <v>421.25990350666711</v>
      </c>
      <c s="386">
        <v>428.00641340666675</v>
      </c>
      <c s="386">
        <v>206.53948621999999</v>
      </c>
      <c s="386">
        <v>244.39528777999999</v>
      </c>
      <c s="386">
        <v>304.16594137000004</v>
      </c>
      <c s="386">
        <v>325.93642190999992</v>
      </c>
      <c s="386">
        <v>357.87928704000001</v>
      </c>
      <c s="386">
        <v>315.36074420000023</v>
      </c>
      <c s="386">
        <v>298.82102092999992</v>
      </c>
      <c s="386">
        <v>320.78545288999999</v>
      </c>
      <c s="386">
        <v>330.69097710999995</v>
      </c>
      <c s="386">
        <v>314.74833292999983</v>
      </c>
      <c s="386">
        <v>356.00938965</v>
      </c>
      <c s="386">
        <v>421.00633059999996</v>
      </c>
      <c s="386">
        <v>179.02640234</v>
      </c>
      <c s="386">
        <v>265.4471076399999</v>
      </c>
      <c s="386">
        <v>396.74984772000016</v>
      </c>
      <c s="386">
        <v>333.90117271999998</v>
      </c>
      <c s="386">
        <v>363.12881105000008</v>
      </c>
      <c s="386">
        <v>367.61490112000013</v>
      </c>
      <c s="386">
        <v>370.49545215000012</v>
      </c>
      <c s="386">
        <v>304.5674465300001</v>
      </c>
      <c s="386">
        <v>304.18001808999998</v>
      </c>
      <c s="386">
        <v>329.51363651999998</v>
      </c>
      <c s="386">
        <v>297.70901229000015</v>
      </c>
      <c s="386">
        <v>490.9097993700002</v>
      </c>
      <c s="386">
        <v>150.30682162000008</v>
      </c>
      <c s="386">
        <v>254.24439674000004</v>
      </c>
      <c s="386">
        <v>361.99573121000003</v>
      </c>
      <c s="386">
        <v>378.28161048000004</v>
      </c>
      <c s="386">
        <v>415.40168320999993</v>
      </c>
      <c s="386">
        <v>397.78954779999992</v>
      </c>
      <c s="386">
        <v>392.04059627000009</v>
      </c>
      <c s="386">
        <v>391.66500943999978</v>
      </c>
      <c s="386">
        <v>401.71965985999998</v>
      </c>
      <c s="386">
        <v>442.12304105999999</v>
      </c>
      <c s="386">
        <v>444.68142363999993</v>
      </c>
      <c s="386">
        <v>704.53137106000031</v>
      </c>
      <c s="386">
        <v>83.594731179999698</v>
      </c>
      <c s="386">
        <v>204.03958533000082</v>
      </c>
      <c s="386">
        <v>214.54308124999844</v>
      </c>
      <c s="386">
        <v>347.51647546000078</v>
      </c>
      <c s="386">
        <v>264.37289763999041</v>
      </c>
      <c s="386">
        <v>244.21688883999875</v>
      </c>
      <c s="386">
        <v>256.27593740000742</v>
      </c>
      <c s="386">
        <v>215.37703467000262</v>
      </c>
      <c s="386">
        <v>244.65520343760946</v>
      </c>
      <c s="386">
        <v>243.27074404000237</v>
      </c>
      <c s="386">
        <v>283.73679839998556</v>
      </c>
      <c s="386">
        <v>524.19062990802286</v>
      </c>
      <c s="386">
        <v>118.48</v>
      </c>
      <c s="386">
        <v>220.66999999999999</v>
      </c>
      <c s="386">
        <v>221.36000000000001</v>
      </c>
      <c s="386">
        <v>206.25</v>
      </c>
      <c s="386">
        <v>138.84</v>
      </c>
      <c s="386">
        <v>125.59</v>
      </c>
      <c s="386">
        <v>146.13999999999999</v>
      </c>
      <c s="386">
        <v>142.84999999999999</v>
      </c>
      <c s="386">
        <v>167.83000000000001</v>
      </c>
      <c s="386">
        <v>222.46000000000001</v>
      </c>
      <c s="386">
        <v>253.31</v>
      </c>
      <c s="386">
        <v>373.43000000000001</v>
      </c>
      <c s="386">
        <v>22.380450580000002</v>
      </c>
      <c s="386">
        <v>103.08100723999999</v>
      </c>
      <c s="386">
        <v>194.01307644000201</v>
      </c>
      <c s="386">
        <v>178.93164493999802</v>
      </c>
      <c s="386">
        <v>241.69449754000499</v>
      </c>
      <c s="386">
        <v>210.55571402594401</v>
      </c>
      <c s="386">
        <v>198.38763520001095</v>
      </c>
      <c s="386">
        <v>163.11651320000001</v>
      </c>
      <c s="386">
        <v>166.67629570003996</v>
      </c>
      <c s="386">
        <v>188.64305433003003</v>
      </c>
      <c s="386">
        <v>211.43984991999997</v>
      </c>
      <c s="386">
        <v>447.4630762988665</v>
      </c>
      <c s="386">
        <v>44.817293658859526</v>
      </c>
      <c s="386">
        <v>231.42729125885953</v>
      </c>
      <c s="386">
        <v>211.13085249885825</v>
      </c>
      <c s="386">
        <v>158.56223723886546</v>
      </c>
      <c s="386">
        <v>274.94199736080554</v>
      </c>
      <c s="386">
        <v>264.81839135456653</v>
      </c>
      <c s="386">
        <v>221.20166510343017</v>
      </c>
      <c s="386">
        <v>203.89909413695455</v>
      </c>
      <c s="386">
        <v>189.25318829686569</v>
      </c>
      <c s="386">
        <v>185.82761216860607</v>
      </c>
      <c s="386">
        <v>207.82359940141939</v>
      </c>
      <c s="386">
        <v>240.30691009992253</v>
      </c>
      <c s="371"/>
      <c s="386">
        <v>3125.790007555619</v>
      </c>
      <c s="386">
        <v>2337.2099999999996</v>
      </c>
      <c s="386">
        <v>2326.3828154148964</v>
      </c>
      <c s="386">
        <v>2434.0101325780129</v>
      </c>
      <c s="386"/>
      <c s="382" t="s">
        <v>536</v>
      </c>
      <c s="393">
        <v>3245.0900075556192</v>
      </c>
      <c s="393">
        <v>2460.5899999999997</v>
      </c>
      <c s="393">
        <v>2503.9828154148963</v>
      </c>
      <c s="393">
        <v>2434</v>
      </c>
      <c s="393">
        <v>2429.0071077373632</v>
      </c>
      <c s="393">
        <v>2445</v>
      </c>
      <c s="393">
        <v>2477.2773036543367</v>
      </c>
      <c s="393">
        <v>2501.9770979653845</v>
      </c>
      <c s="393">
        <v>2586.682163438627</v>
      </c>
      <c r="EV29" s="393">
        <f t="shared" si="27"/>
        <v>3.001711008807515</v>
      </c>
      <c s="393">
        <f t="shared" si="27"/>
        <v>2.4781570606452195</v>
      </c>
      <c s="393">
        <f t="shared" si="27"/>
        <v>2.3585573308608403</v>
      </c>
      <c s="393">
        <f t="shared" si="27"/>
        <v>2.1079235148609201</v>
      </c>
      <c s="393">
        <f t="shared" si="27"/>
        <v>2.019265767311389</v>
      </c>
      <c s="393">
        <f t="shared" si="27"/>
        <v>1.9626301438898275</v>
      </c>
      <c s="393">
        <f t="shared" si="27"/>
        <v>1.9234318844058216</v>
      </c>
      <c s="393">
        <f t="shared" si="27"/>
        <v>1.8790001937099337</v>
      </c>
      <c s="393">
        <f t="shared" si="27"/>
        <v>1.8790001937099332</v>
      </c>
      <c r="FF29" s="393"/>
      <c s="393">
        <f t="shared" si="28"/>
        <v>-0.5235539481622955</v>
      </c>
      <c s="393">
        <f t="shared" si="28"/>
        <v>-0.11959972978437916</v>
      </c>
      <c s="393">
        <f t="shared" si="28"/>
        <v>-0.25063381599992018</v>
      </c>
      <c s="393">
        <f t="shared" si="28"/>
        <v>-0.088657747549531152</v>
      </c>
      <c s="393">
        <f t="shared" si="28"/>
        <v>-0.056635623421561476</v>
      </c>
      <c s="393">
        <f t="shared" si="28"/>
        <v>-0.039198259484005904</v>
      </c>
    </row>
    <row r="30" spans="1:168" s="370" customFormat="1" ht="15">
      <c r="A30" s="382" t="s">
        <v>535</v>
      </c>
      <c s="382"/>
      <c s="391">
        <v>205.37564220000002</v>
      </c>
      <c s="386">
        <v>211.02387155000005</v>
      </c>
      <c s="386">
        <v>265.40355069999998</v>
      </c>
      <c s="386">
        <v>266.52931530000001</v>
      </c>
      <c s="386">
        <v>236.761079</v>
      </c>
      <c s="386">
        <v>247.44057199999997</v>
      </c>
      <c s="386">
        <v>228.71589899999998</v>
      </c>
      <c s="386">
        <v>247.06757400000009</v>
      </c>
      <c s="386">
        <v>278.2710670714759</v>
      </c>
      <c s="386">
        <v>288.09422900078062</v>
      </c>
      <c s="386">
        <v>311.25933033115416</v>
      </c>
      <c s="386">
        <v>405.7533911836374</v>
      </c>
      <c s="386">
        <v>225.60749745461175</v>
      </c>
      <c s="386">
        <v>259.25175009062076</v>
      </c>
      <c s="386">
        <v>279.54245594386566</v>
      </c>
      <c s="386">
        <v>313.70692448112408</v>
      </c>
      <c s="386">
        <v>240.70441507020024</v>
      </c>
      <c s="386">
        <v>238.98425429570591</v>
      </c>
      <c s="386">
        <v>241.57367969343971</v>
      </c>
      <c s="386">
        <v>305.29641222502016</v>
      </c>
      <c s="386">
        <v>240.9195188197192</v>
      </c>
      <c s="386">
        <v>241.00724645603992</v>
      </c>
      <c s="386">
        <v>267.23626506345147</v>
      </c>
      <c s="386">
        <v>478.07504436620115</v>
      </c>
      <c s="386">
        <v>245.04761500000001</v>
      </c>
      <c s="386">
        <v>259.63590684000002</v>
      </c>
      <c s="386">
        <v>314.22500897999998</v>
      </c>
      <c s="386">
        <v>263.23879873999999</v>
      </c>
      <c s="386">
        <v>268.04358360000003</v>
      </c>
      <c s="386">
        <v>268.99483332</v>
      </c>
      <c s="386">
        <v>266.80601581999997</v>
      </c>
      <c s="386">
        <v>374.36060774000009</v>
      </c>
      <c s="386">
        <v>270.90224469999998</v>
      </c>
      <c s="386">
        <v>275.22690597999997</v>
      </c>
      <c s="386">
        <v>272.98155925000003</v>
      </c>
      <c s="386">
        <v>509.11679571000002</v>
      </c>
      <c s="386">
        <v>284.62631886000003</v>
      </c>
      <c s="386">
        <v>299.49239473</v>
      </c>
      <c s="386">
        <v>357.55883884000002</v>
      </c>
      <c s="386">
        <v>316.01415788999998</v>
      </c>
      <c s="386">
        <v>302.69602508999998</v>
      </c>
      <c s="386">
        <v>350.74065824000002</v>
      </c>
      <c s="386">
        <v>331.95308718000001</v>
      </c>
      <c s="386">
        <v>397.93519701000008</v>
      </c>
      <c s="386">
        <v>316.57078788999996</v>
      </c>
      <c s="386">
        <v>320.95447956000004</v>
      </c>
      <c s="386">
        <v>322.75244383999996</v>
      </c>
      <c s="386">
        <v>540.79471000000001</v>
      </c>
      <c s="386">
        <v>332.07940707</v>
      </c>
      <c s="386">
        <v>335.31004030999998</v>
      </c>
      <c s="386">
        <v>394.34830764000003</v>
      </c>
      <c s="386">
        <v>341.22567387999999</v>
      </c>
      <c s="386">
        <v>341.66603999</v>
      </c>
      <c s="386">
        <v>348.81726056999997</v>
      </c>
      <c s="386">
        <v>344.74406154000002</v>
      </c>
      <c s="386">
        <v>453.92947937999998</v>
      </c>
      <c s="386">
        <v>366.11869457000006</v>
      </c>
      <c s="386">
        <v>362.38787560999998</v>
      </c>
      <c s="386">
        <v>356.59416698000001</v>
      </c>
      <c s="386">
        <v>608.21242029000007</v>
      </c>
      <c s="386">
        <v>364.00048076000002</v>
      </c>
      <c s="386">
        <v>381.90816781000001</v>
      </c>
      <c s="386">
        <v>420.89430857999997</v>
      </c>
      <c s="386">
        <v>377.62641795000002</v>
      </c>
      <c s="386">
        <v>379.80954841000005</v>
      </c>
      <c s="386">
        <v>402.14629802000002</v>
      </c>
      <c s="386">
        <v>362.02094101</v>
      </c>
      <c s="386">
        <v>484.56046861000004</v>
      </c>
      <c s="386">
        <v>389.99280053999991</v>
      </c>
      <c s="386">
        <v>394.80314447000001</v>
      </c>
      <c s="386">
        <v>391.9493061</v>
      </c>
      <c s="386">
        <v>584.30784763999998</v>
      </c>
      <c s="386">
        <v>391.89265280000001</v>
      </c>
      <c s="386">
        <v>387.75628379</v>
      </c>
      <c s="386">
        <v>452.35539606000003</v>
      </c>
      <c s="386">
        <v>389.42193347</v>
      </c>
      <c s="386">
        <v>394.00747226999999</v>
      </c>
      <c s="386">
        <v>511.09581056000002</v>
      </c>
      <c s="386">
        <v>420.97105819000006</v>
      </c>
      <c s="386">
        <v>492.38797479999988</v>
      </c>
      <c s="386">
        <v>413.88275696000005</v>
      </c>
      <c s="386">
        <v>410.65312442999999</v>
      </c>
      <c s="386">
        <v>415.87763785999999</v>
      </c>
      <c s="386">
        <v>672.2688337400001</v>
      </c>
      <c s="386">
        <v>446.85847954999997</v>
      </c>
      <c s="386">
        <v>462.26608584999991</v>
      </c>
      <c s="386">
        <v>639.71981888000005</v>
      </c>
      <c s="386">
        <v>479.04649282000014</v>
      </c>
      <c s="386">
        <v>494.90302518000004</v>
      </c>
      <c s="386">
        <v>494.41620423999996</v>
      </c>
      <c s="386">
        <v>493.29168256000008</v>
      </c>
      <c s="386">
        <v>588.76577540000005</v>
      </c>
      <c s="386">
        <v>501.38778840000009</v>
      </c>
      <c s="386">
        <v>514.30394791999993</v>
      </c>
      <c s="386">
        <v>515.91653704000009</v>
      </c>
      <c s="386">
        <v>819.80380678000017</v>
      </c>
      <c s="386">
        <v>492.95892201999982</v>
      </c>
      <c s="386">
        <v>521.13070361000018</v>
      </c>
      <c s="386">
        <v>564.69424734000006</v>
      </c>
      <c s="386">
        <v>506.70387801999993</v>
      </c>
      <c s="386">
        <v>499.13500106000009</v>
      </c>
      <c s="386">
        <v>484.55305640000006</v>
      </c>
      <c s="386">
        <v>517.50114308000002</v>
      </c>
      <c s="386">
        <v>638.11039040000014</v>
      </c>
      <c s="386">
        <v>569.3970478</v>
      </c>
      <c s="386">
        <v>553.03938606999998</v>
      </c>
      <c s="386">
        <v>547.59326326999974</v>
      </c>
      <c s="386">
        <v>934.75688192999974</v>
      </c>
      <c s="386">
        <v>506.35000000000002</v>
      </c>
      <c s="386">
        <v>519.51999999999998</v>
      </c>
      <c s="386">
        <v>631.28999999999996</v>
      </c>
      <c s="386">
        <v>534.88999999999999</v>
      </c>
      <c s="386">
        <v>623.13</v>
      </c>
      <c s="386">
        <v>585.97000000000003</v>
      </c>
      <c s="386">
        <v>547.76999999999998</v>
      </c>
      <c s="386">
        <v>622.61000000000001</v>
      </c>
      <c s="386">
        <v>551.92999999999995</v>
      </c>
      <c s="386">
        <v>557.58000000000004</v>
      </c>
      <c s="386">
        <v>557.29999999999995</v>
      </c>
      <c s="386">
        <v>940.13999999999999</v>
      </c>
      <c s="386">
        <v>572.87088896936507</v>
      </c>
      <c s="386">
        <v>573.71781338936478</v>
      </c>
      <c s="386">
        <v>648.64880884936485</v>
      </c>
      <c s="386">
        <v>596.6235114493652</v>
      </c>
      <c s="386">
        <v>619.152586439365</v>
      </c>
      <c s="386">
        <v>626.91116161696311</v>
      </c>
      <c s="386">
        <v>595.28192769560917</v>
      </c>
      <c s="386">
        <v>725.6242608965099</v>
      </c>
      <c s="386">
        <v>610.34452680273023</v>
      </c>
      <c s="386">
        <v>605.75245020426564</v>
      </c>
      <c s="386">
        <v>618.91427078414722</v>
      </c>
      <c s="386">
        <v>791.98704332551358</v>
      </c>
      <c s="371"/>
      <c s="386">
        <v>6450.6796446199996</v>
      </c>
      <c s="386">
        <v>6829.5739209999992</v>
      </c>
      <c s="386">
        <v>7178.4800000000005</v>
      </c>
      <c s="386">
        <v>7585.8292504225619</v>
      </c>
      <c s="386"/>
      <c s="382" t="s">
        <v>535</v>
      </c>
      <c s="386">
        <v>6450.6796446200005</v>
      </c>
      <c s="386">
        <v>6829.5739210000002</v>
      </c>
      <c s="386">
        <v>7178.4710846899989</v>
      </c>
      <c s="386">
        <v>7585.8000000000002</v>
      </c>
      <c s="386">
        <v>7957.44518593471</v>
      </c>
      <c s="386">
        <v>8176.094963508328</v>
      </c>
      <c s="386">
        <v>8514.8083537240254</v>
      </c>
      <c s="386">
        <v>8672.471680880044</v>
      </c>
      <c s="386">
        <v>9000.8880104535401</v>
      </c>
      <c r="EV30" s="386">
        <f t="shared" si="27"/>
        <v>5.9668841414145373</v>
      </c>
      <c s="386">
        <f t="shared" si="27"/>
        <v>6.8783327712152804</v>
      </c>
      <c s="386">
        <f t="shared" si="27"/>
        <v>6.7615622187737809</v>
      </c>
      <c s="386">
        <f t="shared" si="27"/>
        <v>6.5695506158718038</v>
      </c>
      <c s="386">
        <f t="shared" si="27"/>
        <v>6.615129535039693</v>
      </c>
      <c s="386">
        <f t="shared" si="27"/>
        <v>6.5630472125510195</v>
      </c>
      <c s="386">
        <f t="shared" si="27"/>
        <v>6.6111508198934636</v>
      </c>
      <c s="386">
        <f t="shared" si="27"/>
        <v>6.5130795887656729</v>
      </c>
      <c s="386">
        <f t="shared" si="27"/>
        <v>6.5383643009006658</v>
      </c>
      <c r="FF30" s="386"/>
      <c s="386">
        <f t="shared" si="28"/>
        <v>0.91144862980074315</v>
      </c>
      <c s="386">
        <f t="shared" si="28"/>
        <v>-0.11677055244149948</v>
      </c>
      <c s="386">
        <f t="shared" si="28"/>
        <v>-0.19201160290197716</v>
      </c>
      <c s="386">
        <f t="shared" si="28"/>
        <v>0.045578919167889254</v>
      </c>
      <c s="386">
        <f t="shared" si="28"/>
        <v>-0.052082322488673505</v>
      </c>
      <c s="386">
        <f t="shared" si="28"/>
        <v>0.048103607342444121</v>
      </c>
    </row>
    <row r="31" spans="1:168" s="370" customFormat="1" ht="15">
      <c r="A31" s="382" t="s">
        <v>490</v>
      </c>
      <c s="382"/>
      <c s="400">
        <f t="shared" si="36" ref="C31:BN31">C32+C33+C34+C35</f>
        <v>667.38436753666667</v>
      </c>
      <c s="400">
        <f t="shared" si="36"/>
        <v>538.45795520666672</v>
      </c>
      <c s="400">
        <f t="shared" si="36"/>
        <v>686.91720398666666</v>
      </c>
      <c s="400">
        <f t="shared" si="36"/>
        <v>678.55947619666665</v>
      </c>
      <c s="400">
        <f t="shared" si="36"/>
        <v>753.55150506666666</v>
      </c>
      <c s="400">
        <f t="shared" si="36"/>
        <v>695.21301325666661</v>
      </c>
      <c s="400">
        <f t="shared" si="36"/>
        <v>628.6015576166667</v>
      </c>
      <c s="400">
        <f t="shared" si="36"/>
        <v>721.36114046666671</v>
      </c>
      <c s="400">
        <f t="shared" si="36"/>
        <v>702.3212610766667</v>
      </c>
      <c s="400">
        <f t="shared" si="36"/>
        <v>753.97296245637062</v>
      </c>
      <c s="400">
        <f t="shared" si="36"/>
        <v>726.64309161666665</v>
      </c>
      <c s="400">
        <f t="shared" si="36"/>
        <v>705.22984502666668</v>
      </c>
      <c s="400">
        <f t="shared" si="36"/>
        <v>674.00388378334367</v>
      </c>
      <c s="400">
        <f t="shared" si="36"/>
        <v>819.22775857118563</v>
      </c>
      <c s="400">
        <f t="shared" si="36"/>
        <v>810.72068929791067</v>
      </c>
      <c s="400">
        <f t="shared" si="36"/>
        <v>755.82852717431467</v>
      </c>
      <c s="400">
        <f t="shared" si="36"/>
        <v>731.02899532124661</v>
      </c>
      <c s="400">
        <f t="shared" si="36"/>
        <v>821.68436966212664</v>
      </c>
      <c s="400">
        <f t="shared" si="36"/>
        <v>670.56447514438651</v>
      </c>
      <c s="400">
        <f t="shared" si="36"/>
        <v>872.40255471162709</v>
      </c>
      <c s="400">
        <f t="shared" si="36"/>
        <v>793.51630801509282</v>
      </c>
      <c s="400">
        <f t="shared" si="36"/>
        <v>881.94229095555761</v>
      </c>
      <c s="400">
        <f t="shared" si="36"/>
        <v>777.6826101458937</v>
      </c>
      <c s="400">
        <f t="shared" si="36"/>
        <v>778.08185899700879</v>
      </c>
      <c s="400">
        <f t="shared" si="36"/>
        <v>879.61174829828292</v>
      </c>
      <c s="400">
        <f t="shared" si="36"/>
        <v>638.84490720703798</v>
      </c>
      <c s="400">
        <f t="shared" si="36"/>
        <v>633.95765664790008</v>
      </c>
      <c s="400">
        <f t="shared" si="36"/>
        <v>998.01926325999989</v>
      </c>
      <c s="400">
        <f t="shared" si="36"/>
        <v>661.55768769999986</v>
      </c>
      <c s="400">
        <f t="shared" si="36"/>
        <v>768.08316801000012</v>
      </c>
      <c s="400">
        <f t="shared" si="36"/>
        <v>755.85943917999998</v>
      </c>
      <c s="400">
        <f t="shared" si="36"/>
        <v>648.26805179999997</v>
      </c>
      <c s="400">
        <f t="shared" si="36"/>
        <v>721.03030542999977</v>
      </c>
      <c s="400">
        <f t="shared" si="36"/>
        <v>782.25736905000008</v>
      </c>
      <c s="400">
        <f t="shared" si="36"/>
        <v>664.61141869999994</v>
      </c>
      <c s="400">
        <f t="shared" si="36"/>
        <v>862.02010087000008</v>
      </c>
      <c s="400">
        <f t="shared" si="36"/>
        <v>537.08623947333331</v>
      </c>
      <c s="400">
        <f t="shared" si="36"/>
        <v>575.97702552333328</v>
      </c>
      <c s="400">
        <f t="shared" si="36"/>
        <v>570.90418127333328</v>
      </c>
      <c s="400">
        <f t="shared" si="36"/>
        <v>557.87695504333328</v>
      </c>
      <c s="400">
        <f t="shared" si="36"/>
        <v>615.3760738433333</v>
      </c>
      <c s="400">
        <f t="shared" si="36"/>
        <v>614.58393407333324</v>
      </c>
      <c s="400">
        <f t="shared" si="36"/>
        <v>645.25220347333322</v>
      </c>
      <c s="400">
        <f t="shared" si="36"/>
        <v>531.83205960333328</v>
      </c>
      <c s="400">
        <f t="shared" si="36"/>
        <v>592.94364067333345</v>
      </c>
      <c s="400">
        <f t="shared" si="36"/>
        <v>554.77150571333334</v>
      </c>
      <c s="400">
        <f t="shared" si="36"/>
        <v>537.1037233833332</v>
      </c>
      <c s="400">
        <f t="shared" si="36"/>
        <v>547.25016310333331</v>
      </c>
      <c s="400">
        <f t="shared" si="36"/>
        <v>473.16022985666666</v>
      </c>
      <c s="400">
        <f t="shared" si="36"/>
        <v>715.76234973666669</v>
      </c>
      <c s="400">
        <f t="shared" si="36"/>
        <v>500.74068637666664</v>
      </c>
      <c s="400">
        <f t="shared" si="36"/>
        <v>470.53674819666674</v>
      </c>
      <c s="400">
        <f t="shared" si="36"/>
        <v>418.22252811666664</v>
      </c>
      <c s="400">
        <f t="shared" si="36"/>
        <v>453.12853961666667</v>
      </c>
      <c s="400">
        <f t="shared" si="36"/>
        <v>365.4932879266666</v>
      </c>
      <c s="400">
        <f t="shared" si="36"/>
        <v>488.45974491666686</v>
      </c>
      <c s="400">
        <f t="shared" si="36"/>
        <v>479.54526123666665</v>
      </c>
      <c s="400">
        <f t="shared" si="36"/>
        <v>488.54245900666672</v>
      </c>
      <c s="400">
        <f t="shared" si="36"/>
        <v>517.93957625666656</v>
      </c>
      <c s="400">
        <f t="shared" si="36"/>
        <v>536.96254513666656</v>
      </c>
      <c s="400">
        <f t="shared" si="36"/>
        <v>442.63315848135471</v>
      </c>
      <c s="400">
        <f t="shared" si="36"/>
        <v>429.82890221374669</v>
      </c>
      <c s="400">
        <f t="shared" si="36"/>
        <v>601.40537638494663</v>
      </c>
      <c s="400">
        <f t="shared" si="36"/>
        <v>573.41814349262677</v>
      </c>
      <c s="400">
        <f t="shared" si="37" ref="BO31:CH31">BO32+BO33+BO34+BO35</f>
        <v>560.84204193066671</v>
      </c>
      <c s="400">
        <f t="shared" si="37"/>
        <v>524.28864256426664</v>
      </c>
      <c s="400">
        <f t="shared" si="37"/>
        <v>466.2496861466667</v>
      </c>
      <c s="400">
        <f t="shared" si="37"/>
        <v>573.91912768666657</v>
      </c>
      <c s="400">
        <f t="shared" si="37"/>
        <v>499.03310408666698</v>
      </c>
      <c s="400">
        <f t="shared" si="37"/>
        <v>503.1284806366665</v>
      </c>
      <c s="400">
        <f t="shared" si="37"/>
        <v>576.41139057666669</v>
      </c>
      <c s="400">
        <f t="shared" si="37"/>
        <v>643.04688195666677</v>
      </c>
      <c s="400">
        <f t="shared" si="37"/>
        <v>568.83677254754377</v>
      </c>
      <c s="400">
        <f t="shared" si="37"/>
        <v>561.96066356280699</v>
      </c>
      <c s="400">
        <f t="shared" si="37"/>
        <v>597.89726819859652</v>
      </c>
      <c s="400">
        <f t="shared" si="37"/>
        <v>624.06716948543828</v>
      </c>
      <c s="400">
        <f t="shared" si="37"/>
        <v>615.72408527280709</v>
      </c>
      <c s="400">
        <f t="shared" si="37"/>
        <v>506.82453192280707</v>
      </c>
      <c s="400">
        <f t="shared" si="37"/>
        <v>619.80793884175444</v>
      </c>
      <c s="400">
        <f t="shared" si="37"/>
        <v>812.46063816122819</v>
      </c>
      <c s="400">
        <f t="shared" si="37"/>
        <v>610.43435735280707</v>
      </c>
      <c s="400">
        <f t="shared" si="37"/>
        <v>652.22947378280696</v>
      </c>
      <c s="400">
        <f t="shared" si="37"/>
        <v>596.98957397491233</v>
      </c>
      <c s="400">
        <f t="shared" si="37"/>
        <v>790.4913539196491</v>
      </c>
      <c s="400">
        <f>CI32+CI33+CI34+CI35</f>
        <v>711.3365138671528</v>
      </c>
      <c s="400">
        <f t="shared" si="38" ref="CJ31:EI31">CJ32+CJ33+CJ34+CJ35</f>
        <v>630.56120018080162</v>
      </c>
      <c s="400">
        <f t="shared" si="38"/>
        <v>654.56382616553867</v>
      </c>
      <c s="400">
        <f t="shared" si="38"/>
        <v>731.91400477869638</v>
      </c>
      <c s="400">
        <f t="shared" si="38"/>
        <v>817.7997945897489</v>
      </c>
      <c s="400">
        <f t="shared" si="38"/>
        <v>632.66343604680162</v>
      </c>
      <c s="400">
        <f t="shared" si="38"/>
        <v>804.48926508259137</v>
      </c>
      <c s="400">
        <f t="shared" si="38"/>
        <v>654.84909827364368</v>
      </c>
      <c s="400">
        <f t="shared" si="38"/>
        <v>702.69682743555086</v>
      </c>
      <c s="400">
        <f t="shared" si="38"/>
        <v>625.40993178838073</v>
      </c>
      <c s="400">
        <f t="shared" si="38"/>
        <v>714.56601690377795</v>
      </c>
      <c s="400">
        <f t="shared" si="38"/>
        <v>707.71188004704163</v>
      </c>
      <c s="400">
        <f t="shared" si="38"/>
        <v>694.88713138842104</v>
      </c>
      <c s="400">
        <f t="shared" si="38"/>
        <v>554.10918006368422</v>
      </c>
      <c s="400">
        <f t="shared" si="38"/>
        <v>664.96603106578959</v>
      </c>
      <c s="400">
        <f t="shared" si="38"/>
        <v>607.32370156105264</v>
      </c>
      <c s="400">
        <f t="shared" si="38"/>
        <v>575.45764633368435</v>
      </c>
      <c s="400">
        <f t="shared" si="38"/>
        <v>564.81727370789497</v>
      </c>
      <c s="400">
        <f t="shared" si="38"/>
        <v>432.7554527631579</v>
      </c>
      <c s="400">
        <f t="shared" si="38"/>
        <v>364.69279313135337</v>
      </c>
      <c s="400">
        <f t="shared" si="38"/>
        <v>309.75353357368431</v>
      </c>
      <c s="400">
        <f t="shared" si="38"/>
        <v>576.87542833515772</v>
      </c>
      <c s="400">
        <f t="shared" si="38"/>
        <v>481.85905510396503</v>
      </c>
      <c s="400">
        <f t="shared" si="38"/>
        <v>848.66901512774848</v>
      </c>
      <c s="400">
        <f t="shared" si="38"/>
        <v>700.15143987473687</v>
      </c>
      <c s="400">
        <f t="shared" si="38"/>
        <v>558.02412518473682</v>
      </c>
      <c s="400">
        <f t="shared" si="38"/>
        <v>687.1863209121052</v>
      </c>
      <c s="400">
        <f t="shared" si="38"/>
        <v>646.47993148315811</v>
      </c>
      <c s="400">
        <f t="shared" si="38"/>
        <v>571.16259784526324</v>
      </c>
      <c s="400">
        <f t="shared" si="38"/>
        <v>667.63464351421271</v>
      </c>
      <c s="400">
        <f t="shared" si="38"/>
        <v>710.8782256878917</v>
      </c>
      <c s="400">
        <f t="shared" si="38"/>
        <v>716.40593902307012</v>
      </c>
      <c s="400">
        <f t="shared" si="38"/>
        <v>547.71175703947381</v>
      </c>
      <c s="400">
        <f t="shared" si="38"/>
        <v>548.46282964842192</v>
      </c>
      <c s="400">
        <f t="shared" si="38"/>
        <v>642.76675525421035</v>
      </c>
      <c s="400">
        <f t="shared" si="38"/>
        <v>647.44357492886286</v>
      </c>
      <c s="400">
        <f t="shared" si="38"/>
        <v>792.67323731581575</v>
      </c>
      <c s="400">
        <f t="shared" si="38"/>
        <v>776.45295895653396</v>
      </c>
      <c s="400">
        <f t="shared" si="38"/>
        <v>994.44545720427777</v>
      </c>
      <c s="400">
        <f t="shared" si="38"/>
        <v>1110.2673212714906</v>
      </c>
      <c s="400">
        <f t="shared" si="38"/>
        <v>979.72976176926522</v>
      </c>
      <c s="400">
        <f t="shared" si="38"/>
        <v>928.0719807105171</v>
      </c>
      <c s="400">
        <f t="shared" si="38"/>
        <v>915.79972220488014</v>
      </c>
      <c s="400">
        <f t="shared" si="38"/>
        <v>911.57777674692375</v>
      </c>
      <c s="400">
        <f t="shared" si="38"/>
        <v>875.13134294414169</v>
      </c>
      <c s="400">
        <f t="shared" si="38"/>
        <v>869.37706835066035</v>
      </c>
      <c s="400">
        <f t="shared" si="38"/>
        <v>916.38921505842711</v>
      </c>
      <c s="400">
        <f t="shared" si="38"/>
        <v>852.12370643004601</v>
      </c>
      <c s="371"/>
      <c s="400">
        <f t="shared" si="38"/>
        <v>8388.5617951597269</v>
      </c>
      <c s="400">
        <f t="shared" si="38"/>
        <v>6917.006242155594</v>
      </c>
      <c s="400">
        <f t="shared" si="38"/>
        <v>8400.4981403961428</v>
      </c>
      <c s="400">
        <f t="shared" si="38"/>
        <v>10922.039548962979</v>
      </c>
      <c s="400"/>
      <c s="382" t="s">
        <v>490</v>
      </c>
      <c s="400">
        <f>SUM(EL32:EL35)</f>
        <v>8388.5617951597269</v>
      </c>
      <c s="400">
        <f t="shared" si="39" ref="EM31:ET31">SUM(EM32:EM35)</f>
        <v>6917.0062421555931</v>
      </c>
      <c s="400">
        <f t="shared" si="39"/>
        <v>8400.4336861278098</v>
      </c>
      <c s="400">
        <f t="shared" si="39"/>
        <v>10921.923836568392</v>
      </c>
      <c s="400">
        <f t="shared" si="39"/>
        <v>10614.482447044311</v>
      </c>
      <c s="400">
        <f t="shared" si="39"/>
        <v>10182.100375631846</v>
      </c>
      <c s="400">
        <f t="shared" si="39"/>
        <v>9887.9284749158032</v>
      </c>
      <c s="400">
        <f t="shared" si="39"/>
        <v>9781.278393780598</v>
      </c>
      <c s="400">
        <f t="shared" si="39"/>
        <v>9842.1667189060518</v>
      </c>
      <c r="EV31" s="400">
        <f t="shared" si="27"/>
        <v>7.7594267739772418</v>
      </c>
      <c s="400">
        <f t="shared" si="27"/>
        <v>6.9663893039982039</v>
      </c>
      <c s="400">
        <f t="shared" si="27"/>
        <v>7.9125560809985851</v>
      </c>
      <c s="400">
        <f t="shared" si="27"/>
        <v>9.4587428441341483</v>
      </c>
      <c s="400">
        <f t="shared" si="27"/>
        <v>8.8239597878367757</v>
      </c>
      <c s="400">
        <f t="shared" si="27"/>
        <v>8.1732912578024521</v>
      </c>
      <c s="400">
        <f t="shared" si="27"/>
        <v>7.6772821804494447</v>
      </c>
      <c s="400">
        <f t="shared" si="27"/>
        <v>7.3458002519649011</v>
      </c>
      <c s="400">
        <f t="shared" si="27"/>
        <v>7.1494803005737424</v>
      </c>
      <c r="FF31" s="400"/>
      <c s="400">
        <f t="shared" si="28"/>
        <v>-0.7930374699790379</v>
      </c>
      <c s="400">
        <f t="shared" si="28"/>
        <v>0.94616677700038121</v>
      </c>
      <c s="400">
        <f t="shared" si="28"/>
        <v>1.5461867631355632</v>
      </c>
      <c s="400">
        <f t="shared" si="28"/>
        <v>-0.63478305629737264</v>
      </c>
      <c s="400">
        <f t="shared" si="28"/>
        <v>-0.65066853003432357</v>
      </c>
      <c s="400">
        <f t="shared" si="28"/>
        <v>-0.49600907735300748</v>
      </c>
    </row>
    <row r="32" spans="1:168" s="370" customFormat="1" ht="15">
      <c r="A32" s="382" t="s">
        <v>534</v>
      </c>
      <c s="382"/>
      <c s="391">
        <v>436.04000786</v>
      </c>
      <c s="386">
        <v>314.14145411000004</v>
      </c>
      <c s="386">
        <v>377.55803372000003</v>
      </c>
      <c s="386">
        <v>438.38543036999999</v>
      </c>
      <c s="386">
        <v>517.05505909999999</v>
      </c>
      <c s="386">
        <v>471.88324086</v>
      </c>
      <c s="386">
        <v>384.16854729000005</v>
      </c>
      <c s="386">
        <v>481.60710781</v>
      </c>
      <c s="386">
        <v>482.47884677999997</v>
      </c>
      <c s="386">
        <v>502.66963227970393</v>
      </c>
      <c s="386">
        <v>497.33999999999997</v>
      </c>
      <c s="386">
        <v>460</v>
      </c>
      <c s="386">
        <v>385.30096948569997</v>
      </c>
      <c s="386">
        <v>532.32877681599996</v>
      </c>
      <c s="386">
        <v>526.12890875549999</v>
      </c>
      <c s="386">
        <v>429.11437639420001</v>
      </c>
      <c s="386">
        <v>435.20640242730002</v>
      </c>
      <c s="386">
        <v>547.76253045349995</v>
      </c>
      <c s="386">
        <v>370.2032421335</v>
      </c>
      <c s="386">
        <v>560.95753777419998</v>
      </c>
      <c s="386">
        <v>505.56203160262902</v>
      </c>
      <c s="386">
        <v>556.34751163736507</v>
      </c>
      <c s="386">
        <v>477.65577731333099</v>
      </c>
      <c s="386">
        <v>469.38482710430003</v>
      </c>
      <c s="386">
        <v>574.52999999999997</v>
      </c>
      <c s="386">
        <v>424.19999999999999</v>
      </c>
      <c s="386">
        <v>375.97000000000003</v>
      </c>
      <c s="386">
        <v>759.60799999999995</v>
      </c>
      <c s="386">
        <v>444.524</v>
      </c>
      <c s="386">
        <v>536.97000000000003</v>
      </c>
      <c s="386">
        <v>534.50999999999999</v>
      </c>
      <c s="386">
        <v>436.29221667000002</v>
      </c>
      <c s="386">
        <v>518.80841944999997</v>
      </c>
      <c s="386">
        <v>543.04187922999995</v>
      </c>
      <c s="386">
        <v>444.58999999999997</v>
      </c>
      <c s="386">
        <v>649.33000000000004</v>
      </c>
      <c s="386">
        <v>330.78893319000002</v>
      </c>
      <c s="386">
        <v>355.26002927999997</v>
      </c>
      <c s="386">
        <v>303.81608180000001</v>
      </c>
      <c s="386">
        <v>322.08574862</v>
      </c>
      <c s="386">
        <v>372.26078969999998</v>
      </c>
      <c s="386">
        <v>372.05171577999999</v>
      </c>
      <c s="386">
        <v>394.19974999999999</v>
      </c>
      <c s="386">
        <v>292.37533708999996</v>
      </c>
      <c s="386">
        <v>358.25949800000001</v>
      </c>
      <c s="386">
        <v>315.60297955999999</v>
      </c>
      <c s="386">
        <v>314.87865216</v>
      </c>
      <c s="386">
        <v>298.73962639000001</v>
      </c>
      <c s="386">
        <v>226.37103673999999</v>
      </c>
      <c s="386">
        <v>437.15318075999994</v>
      </c>
      <c s="386">
        <v>224.85332938000002</v>
      </c>
      <c s="386">
        <v>197.82946648000001</v>
      </c>
      <c s="386">
        <v>156.50720532999998</v>
      </c>
      <c s="386">
        <v>195.45139906999998</v>
      </c>
      <c s="386">
        <v>110.06424593000001</v>
      </c>
      <c s="386">
        <v>204.35305542999996</v>
      </c>
      <c s="386">
        <v>219.54365858000003</v>
      </c>
      <c s="386">
        <v>221.24247122</v>
      </c>
      <c s="386">
        <v>261.21751230000001</v>
      </c>
      <c s="386">
        <v>229.55656442999998</v>
      </c>
      <c s="386">
        <v>199.26363371000002</v>
      </c>
      <c s="386">
        <v>177.36337415</v>
      </c>
      <c s="386">
        <v>287.67592550000001</v>
      </c>
      <c s="386">
        <v>298.10428167999999</v>
      </c>
      <c s="386">
        <v>257.58554071999998</v>
      </c>
      <c s="386">
        <v>247.49140204</v>
      </c>
      <c s="386">
        <v>187.70502598000004</v>
      </c>
      <c s="386">
        <v>305.36707016999998</v>
      </c>
      <c s="386">
        <v>235.14987337000002</v>
      </c>
      <c s="386">
        <v>220.34413722999997</v>
      </c>
      <c s="386">
        <v>279.74302853999995</v>
      </c>
      <c s="386">
        <v>296.33029844999999</v>
      </c>
      <c s="386">
        <v>297.02632020999994</v>
      </c>
      <c s="386">
        <v>288.36022114999997</v>
      </c>
      <c s="386">
        <v>279.40608118000006</v>
      </c>
      <c s="386">
        <v>331.90214456999996</v>
      </c>
      <c s="386">
        <v>312.99870339</v>
      </c>
      <c s="386">
        <v>238.97013509000001</v>
      </c>
      <c s="386">
        <v>353.16282654000003</v>
      </c>
      <c s="386">
        <v>500.43795374000001</v>
      </c>
      <c s="386">
        <v>333.40437370000001</v>
      </c>
      <c s="386">
        <v>351.95682991999996</v>
      </c>
      <c s="386">
        <v>306.75688512000005</v>
      </c>
      <c s="386">
        <v>416.36864903000003</v>
      </c>
      <c s="386">
        <v>505.89525739999999</v>
      </c>
      <c s="386">
        <v>344.90046427000004</v>
      </c>
      <c s="386">
        <v>339.1923481</v>
      </c>
      <c s="386">
        <v>275.85855005999997</v>
      </c>
      <c s="386">
        <v>412.19093857999997</v>
      </c>
      <c s="386">
        <v>339.77024239999997</v>
      </c>
      <c s="386">
        <v>464.40599242000002</v>
      </c>
      <c s="386">
        <v>354.84162131000005</v>
      </c>
      <c s="386">
        <v>366.93480273</v>
      </c>
      <c s="386">
        <v>391.27430940999994</v>
      </c>
      <c s="386">
        <v>392.51664699000003</v>
      </c>
      <c s="386">
        <v>285.13740255000005</v>
      </c>
      <c s="386">
        <v>476.69295521999999</v>
      </c>
      <c s="386">
        <v>272.95451202999999</v>
      </c>
      <c s="386">
        <v>264.69058583000003</v>
      </c>
      <c s="386">
        <v>374.56286939</v>
      </c>
      <c s="386">
        <v>304.79159718</v>
      </c>
      <c s="386">
        <v>261.55586900999998</v>
      </c>
      <c s="386">
        <v>165.98212997000002</v>
      </c>
      <c s="386">
        <v>91.79718213999999</v>
      </c>
      <c s="386">
        <v>101.58159299000002</v>
      </c>
      <c s="386">
        <v>259.59770334999996</v>
      </c>
      <c s="386">
        <v>207.52249794999997</v>
      </c>
      <c s="386">
        <v>404.69388719</v>
      </c>
      <c s="386">
        <v>385.71305339000008</v>
      </c>
      <c s="386">
        <v>302.31407806999994</v>
      </c>
      <c s="386">
        <v>366.43885327999999</v>
      </c>
      <c s="386">
        <v>377.89032003</v>
      </c>
      <c s="386">
        <v>253.23248788000006</v>
      </c>
      <c s="386">
        <v>320.92574182999999</v>
      </c>
      <c s="386">
        <v>512.0371055899999</v>
      </c>
      <c s="386">
        <v>495.74508110000005</v>
      </c>
      <c s="386">
        <v>352.05254938999991</v>
      </c>
      <c s="386">
        <v>340.93203809000005</v>
      </c>
      <c s="386">
        <v>373.49365516</v>
      </c>
      <c s="386">
        <v>431.54804972000005</v>
      </c>
      <c s="386">
        <v>471.14459958999993</v>
      </c>
      <c s="386">
        <v>478.2636405799999</v>
      </c>
      <c s="386">
        <v>647.13402488999998</v>
      </c>
      <c s="386">
        <v>749</v>
      </c>
      <c s="386">
        <v>574.87266145986962</v>
      </c>
      <c s="386">
        <v>570.57495200161304</v>
      </c>
      <c s="386">
        <v>539.17697196087397</v>
      </c>
      <c s="386">
        <v>532.80484123133397</v>
      </c>
      <c s="386">
        <v>501.95030195141499</v>
      </c>
      <c s="386">
        <v>501.23071761180995</v>
      </c>
      <c s="386">
        <v>498.92259489892672</v>
      </c>
      <c s="386">
        <v>488.56388289372569</v>
      </c>
      <c s="371"/>
      <c s="386">
        <f t="shared" si="40" ref="EF32:EI33">SUMIF($CI$1:$ED$1,EF$2,$CI32:$ED32)</f>
        <v>4472.9185762200004</v>
      </c>
      <c s="386">
        <f t="shared" si="40"/>
        <v>3186.42338225</v>
      </c>
      <c s="386">
        <f t="shared" si="40"/>
        <v>4512.3230135299991</v>
      </c>
      <c s="386">
        <f t="shared" si="40"/>
        <v>6553.6391890695677</v>
      </c>
      <c s="386"/>
      <c s="382" t="s">
        <v>534</v>
      </c>
      <c s="386">
        <v>4472.9185762200004</v>
      </c>
      <c s="386">
        <v>3186.42338225</v>
      </c>
      <c s="386">
        <v>4512.32301353</v>
      </c>
      <c s="386">
        <v>6553.6391894315329</v>
      </c>
      <c s="386">
        <v>6104</v>
      </c>
      <c s="386">
        <v>5588</v>
      </c>
      <c s="386">
        <v>5272</v>
      </c>
      <c s="386">
        <v>5117.2196313184686</v>
      </c>
      <c s="386">
        <v>5068.7553958866147</v>
      </c>
      <c r="EV32" s="386">
        <f t="shared" si="27"/>
        <v>4.1374534760139738</v>
      </c>
      <c s="386">
        <f t="shared" si="27"/>
        <v>3.2091724354434747</v>
      </c>
      <c s="386">
        <f t="shared" si="27"/>
        <v>4.2502578121766561</v>
      </c>
      <c s="386">
        <f t="shared" si="27"/>
        <v>5.6756656348877526</v>
      </c>
      <c s="386">
        <f t="shared" si="27"/>
        <v>5.0743360134298241</v>
      </c>
      <c s="386">
        <f t="shared" si="27"/>
        <v>4.4855530650537236</v>
      </c>
      <c s="386">
        <f t="shared" si="27"/>
        <v>4.0933378268266774</v>
      </c>
      <c s="386">
        <f t="shared" si="27"/>
        <v>3.8430634262491186</v>
      </c>
      <c s="386">
        <f t="shared" si="27"/>
        <v>3.6820110740154317</v>
      </c>
      <c r="FF32" s="386"/>
      <c s="386">
        <f t="shared" si="28"/>
        <v>-0.92828104057049909</v>
      </c>
      <c s="386">
        <f t="shared" si="28"/>
        <v>1.0410853767331814</v>
      </c>
      <c s="386">
        <f t="shared" si="28"/>
        <v>1.4254078227110965</v>
      </c>
      <c s="386">
        <f t="shared" si="28"/>
        <v>-0.60132962145792845</v>
      </c>
      <c s="386">
        <f t="shared" si="28"/>
        <v>-0.58878294837610046</v>
      </c>
      <c s="386">
        <f t="shared" si="28"/>
        <v>-0.39221523822704629</v>
      </c>
    </row>
    <row r="33" spans="1:168" s="370" customFormat="1" ht="15">
      <c r="A33" s="398" t="s">
        <v>533</v>
      </c>
      <c s="398"/>
      <c s="391">
        <v>157.495</v>
      </c>
      <c s="386">
        <v>143.93299999999999</v>
      </c>
      <c s="386">
        <v>158.77799999999999</v>
      </c>
      <c s="386">
        <v>147.88400000000001</v>
      </c>
      <c s="386">
        <v>156.03300000000002</v>
      </c>
      <c s="386">
        <v>147.643</v>
      </c>
      <c s="386">
        <v>151.22399999999999</v>
      </c>
      <c s="386">
        <v>150.09200000000001</v>
      </c>
      <c s="386">
        <v>141.92400000000001</v>
      </c>
      <c s="386">
        <v>146.12700000000001</v>
      </c>
      <c s="386">
        <v>135.98798500000001</v>
      </c>
      <c s="386">
        <v>151.07723666000001</v>
      </c>
      <c s="386">
        <v>144.69764871097703</v>
      </c>
      <c s="386">
        <v>128.658529118519</v>
      </c>
      <c s="386">
        <v>139.27787737574397</v>
      </c>
      <c s="386">
        <v>143.20468621344799</v>
      </c>
      <c s="386">
        <v>144.57890785728</v>
      </c>
      <c s="386">
        <v>142.03578690195999</v>
      </c>
      <c s="386">
        <v>144.2820445942198</v>
      </c>
      <c s="386">
        <v>141.17159273076041</v>
      </c>
      <c s="386">
        <v>134.21715110579723</v>
      </c>
      <c s="386">
        <v>139.66621670152603</v>
      </c>
      <c s="386">
        <v>134.55291962589601</v>
      </c>
      <c s="386">
        <v>137.76175086604201</v>
      </c>
      <c s="386">
        <v>137.53946919828297</v>
      </c>
      <c s="386">
        <v>124.41833687703799</v>
      </c>
      <c s="386">
        <v>136.10074981790001</v>
      </c>
      <c s="386">
        <v>131.00618552</v>
      </c>
      <c s="386">
        <v>136.96135831999999</v>
      </c>
      <c s="386">
        <v>132.04531474999999</v>
      </c>
      <c s="386">
        <v>135.48359463</v>
      </c>
      <c s="386">
        <v>136.756146</v>
      </c>
      <c s="386">
        <v>130.27065664</v>
      </c>
      <c s="386">
        <v>133.91199999999998</v>
      </c>
      <c s="386">
        <v>135.446</v>
      </c>
      <c s="386">
        <v>123.19500000000001</v>
      </c>
      <c s="386">
        <v>125.02200000000001</v>
      </c>
      <c s="386">
        <v>115.32100000000001</v>
      </c>
      <c s="386">
        <v>128.44300000000001</v>
      </c>
      <c s="386">
        <v>122.375</v>
      </c>
      <c s="386">
        <v>121.682</v>
      </c>
      <c s="386">
        <v>118.74199999999999</v>
      </c>
      <c s="386">
        <v>120.425</v>
      </c>
      <c s="386">
        <v>120.473</v>
      </c>
      <c s="386">
        <v>115.88399999999999</v>
      </c>
      <c s="386">
        <v>118.413</v>
      </c>
      <c s="386">
        <v>116.188</v>
      </c>
      <c s="386">
        <v>123.107</v>
      </c>
      <c s="386">
        <v>123.63499999999999</v>
      </c>
      <c s="386">
        <v>113.41606737000001</v>
      </c>
      <c s="386">
        <v>119.98644191</v>
      </c>
      <c s="386">
        <v>118.16</v>
      </c>
      <c s="386">
        <v>124.443</v>
      </c>
      <c s="386">
        <v>121.73599999999999</v>
      </c>
      <c s="386">
        <v>125.74600000000001</v>
      </c>
      <c s="386">
        <v>125.117</v>
      </c>
      <c s="386">
        <v>120.72943261</v>
      </c>
      <c s="386">
        <v>120.08823178999999</v>
      </c>
      <c s="386">
        <v>115.733</v>
      </c>
      <c s="386">
        <v>122.63000000000001</v>
      </c>
      <c s="386">
        <v>111.65679468468801</v>
      </c>
      <c s="386">
        <v>105.03898431707999</v>
      </c>
      <c s="386">
        <v>116.38355998828</v>
      </c>
      <c s="386">
        <v>113.82952472596</v>
      </c>
      <c s="386">
        <v>117.906726784</v>
      </c>
      <c s="386">
        <v>117.5826353276</v>
      </c>
      <c s="386">
        <v>122.70627451</v>
      </c>
      <c s="386">
        <v>111.1922859</v>
      </c>
      <c s="386">
        <v>110.46503143</v>
      </c>
      <c s="386">
        <v>117.12959273</v>
      </c>
      <c s="386">
        <v>119.00588911</v>
      </c>
      <c s="386">
        <v>122.52139674</v>
      </c>
      <c s="386">
        <v>130.47367828421054</v>
      </c>
      <c s="386">
        <v>118.57303639947369</v>
      </c>
      <c s="386">
        <v>126.30304591526316</v>
      </c>
      <c s="386">
        <v>123.599243132105</v>
      </c>
      <c s="386">
        <v>129.9602273294737</v>
      </c>
      <c s="386">
        <v>127.37965733947368</v>
      </c>
      <c s="386">
        <v>129.87877469842107</v>
      </c>
      <c s="386">
        <v>130.54352232789478</v>
      </c>
      <c s="386">
        <v>124.96694834947371</v>
      </c>
      <c s="386">
        <v>127.59094718947368</v>
      </c>
      <c s="386">
        <v>116.72382390157894</v>
      </c>
      <c s="386">
        <v>118.33427925631578</v>
      </c>
      <c s="386">
        <v>121.73562132684211</v>
      </c>
      <c s="386">
        <v>111.9452326631579</v>
      </c>
      <c s="386">
        <v>120.61637567789475</v>
      </c>
      <c s="386">
        <v>115.53191331105263</v>
      </c>
      <c s="386">
        <v>121.52044930210526</v>
      </c>
      <c s="386">
        <v>118.06972571315789</v>
      </c>
      <c s="386">
        <v>121.01880383894738</v>
      </c>
      <c s="386">
        <v>118.59955916000001</v>
      </c>
      <c s="386">
        <v>117.25420024368422</v>
      </c>
      <c s="386">
        <v>100.82850320473683</v>
      </c>
      <c s="386">
        <v>117.3823676731579</v>
      </c>
      <c s="386">
        <v>122.23351717052631</v>
      </c>
      <c s="386">
        <v>120.75626469842106</v>
      </c>
      <c s="386">
        <v>112.49721997368421</v>
      </c>
      <c s="386">
        <v>126.0267862657895</v>
      </c>
      <c s="386">
        <v>45.751452991052638</v>
      </c>
      <c s="386">
        <v>85.395705813684216</v>
      </c>
      <c s="386">
        <v>100.90829073789475</v>
      </c>
      <c s="386">
        <v>109.2744707331579</v>
      </c>
      <c s="386">
        <v>107.58584867421052</v>
      </c>
      <c s="386">
        <v>104.60360012368422</v>
      </c>
      <c s="386">
        <v>106.62304313315788</v>
      </c>
      <c s="386">
        <v>105.50812073596491</v>
      </c>
      <c s="386">
        <v>107.51787831774854</v>
      </c>
      <c s="386">
        <v>106.52887825473684</v>
      </c>
      <c s="386">
        <v>98.426105784736848</v>
      </c>
      <c s="386">
        <v>110.74935517210527</v>
      </c>
      <c s="386">
        <v>108.05043668315791</v>
      </c>
      <c s="386">
        <v>110.26721876526317</v>
      </c>
      <c s="386">
        <v>106.74690570421053</v>
      </c>
      <c s="386">
        <v>112.44268266789473</v>
      </c>
      <c s="386">
        <v>109.48574863307017</v>
      </c>
      <c s="386">
        <v>105.80197655947369</v>
      </c>
      <c s="386">
        <v>109.25926615842107</v>
      </c>
      <c s="386">
        <v>106.85794987421053</v>
      </c>
      <c s="386">
        <v>50.91954848289474</v>
      </c>
      <c s="386">
        <v>120.39</v>
      </c>
      <c s="386">
        <v>117.406400241002</v>
      </c>
      <c s="386">
        <v>129.03816245853366</v>
      </c>
      <c s="386">
        <v>126.45972353732367</v>
      </c>
      <c s="386">
        <v>128.58174240223468</v>
      </c>
      <c s="386">
        <v>125.21529924713165</v>
      </c>
      <c s="386">
        <v>130.55007014975499</v>
      </c>
      <c s="386">
        <v>136.03799269164821</v>
      </c>
      <c s="386">
        <v>130.42797470113135</v>
      </c>
      <c s="386">
        <v>123.65608754240493</v>
      </c>
      <c s="386">
        <v>123.43232189771786</v>
      </c>
      <c s="386">
        <v>112.0050097130714</v>
      </c>
      <c s="371"/>
      <c s="386">
        <f t="shared" si="40"/>
        <v>1406.7362692852632</v>
      </c>
      <c s="386">
        <f t="shared" si="40"/>
        <v>1232.4486821984506</v>
      </c>
      <c s="386">
        <f t="shared" si="40"/>
        <v>1235.5360727401755</v>
      </c>
      <c s="386">
        <f t="shared" si="40"/>
        <v>1503.2007845819544</v>
      </c>
      <c s="386"/>
      <c s="398" t="s">
        <v>533</v>
      </c>
      <c s="386">
        <v>1406.736269285263</v>
      </c>
      <c s="386">
        <v>1232.4486821984503</v>
      </c>
      <c s="386">
        <v>1235.4716184718422</v>
      </c>
      <c s="386">
        <v>1503.2007298770184</v>
      </c>
      <c s="386">
        <v>1498.7666717499174</v>
      </c>
      <c s="386">
        <v>1579.1693161068772</v>
      </c>
      <c s="386">
        <v>1434.0559215495839</v>
      </c>
      <c s="386">
        <v>1434.0559215495839</v>
      </c>
      <c s="386">
        <v>1434.0559215495839</v>
      </c>
      <c r="EV33" s="386">
        <f t="shared" si="27"/>
        <v>1.3012322419935261</v>
      </c>
      <c s="386">
        <f t="shared" si="27"/>
        <v>1.2412475884535765</v>
      </c>
      <c s="386">
        <f t="shared" si="27"/>
        <v>1.1637183070421544</v>
      </c>
      <c s="386">
        <f t="shared" si="27"/>
        <v>1.3018209392209801</v>
      </c>
      <c s="386">
        <f t="shared" si="27"/>
        <v>1.2459445770296464</v>
      </c>
      <c s="386">
        <f t="shared" si="27"/>
        <v>1.267617710469219</v>
      </c>
      <c s="386">
        <f t="shared" si="27"/>
        <v>1.1134437309301406</v>
      </c>
      <c s="386">
        <f t="shared" si="27"/>
        <v>1.0769848199545053</v>
      </c>
      <c s="386">
        <f t="shared" si="27"/>
        <v>1.0417172207970338</v>
      </c>
      <c r="FF33" s="386"/>
      <c s="386">
        <f t="shared" si="28"/>
        <v>-0.059984653539949528</v>
      </c>
      <c s="386">
        <f t="shared" si="28"/>
        <v>-0.077529281411422124</v>
      </c>
      <c s="386">
        <f t="shared" si="28"/>
        <v>0.13810263217882568</v>
      </c>
      <c s="386">
        <f t="shared" si="28"/>
        <v>-0.055876362191333628</v>
      </c>
      <c s="386">
        <f t="shared" si="28"/>
        <v>0.021673133439572556</v>
      </c>
      <c s="386">
        <f t="shared" si="28"/>
        <v>-0.15417397953907841</v>
      </c>
    </row>
    <row r="34" spans="1:168" s="370" customFormat="1" ht="15">
      <c r="A34" s="399" t="s">
        <v>532</v>
      </c>
      <c s="397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53.347477500000004</v>
      </c>
      <c s="386">
        <v>50.365327500000006</v>
      </c>
      <c s="386">
        <v>52.888007500000001</v>
      </c>
      <c s="386">
        <v>52.427647499999999</v>
      </c>
      <c s="386">
        <v>51.646000000000001</v>
      </c>
      <c s="386">
        <v>53.200845000000001</v>
      </c>
      <c s="386">
        <v>53.8052475</v>
      </c>
      <c s="386">
        <v>53.079370000000004</v>
      </c>
      <c s="386">
        <v>52.759517500000001</v>
      </c>
      <c s="386">
        <v>52.295000999999999</v>
      </c>
      <c s="386">
        <v>52.350369499999999</v>
      </c>
      <c s="386">
        <v>52.611443000000001</v>
      </c>
      <c s="386">
        <v>49.958804999999998</v>
      </c>
      <c s="386">
        <v>49.596830529999998</v>
      </c>
      <c s="386">
        <v>53.604777780000006</v>
      </c>
      <c s="386">
        <v>51.354404649999999</v>
      </c>
      <c s="386">
        <v>49.795859460000003</v>
      </c>
      <c s="386">
        <v>53.384</v>
      </c>
      <c s="386">
        <v>48.842167000000003</v>
      </c>
      <c s="386">
        <v>49.869658540000003</v>
      </c>
      <c s="386">
        <v>47.907527680000001</v>
      </c>
      <c s="386">
        <v>51.558009300000002</v>
      </c>
      <c s="386">
        <v>49.252297740000003</v>
      </c>
      <c s="386">
        <v>49.558999999999997</v>
      </c>
      <c s="386">
        <v>47.350363699999988</v>
      </c>
      <c s="386">
        <v>48.301423180000008</v>
      </c>
      <c s="386">
        <v>48.521007789999992</v>
      </c>
      <c s="386">
        <v>48.392806890000017</v>
      </c>
      <c s="386">
        <v>48.969324669999999</v>
      </c>
      <c s="386">
        <v>48.814340629999997</v>
      </c>
      <c s="386">
        <v>49.001189339999996</v>
      </c>
      <c s="386">
        <v>48.579251999999997</v>
      </c>
      <c s="386">
        <v>47.750054000000006</v>
      </c>
      <c s="386">
        <v>48.607080250000003</v>
      </c>
      <c s="386">
        <v>48.834822959999997</v>
      </c>
      <c s="386">
        <v>48.836749599999997</v>
      </c>
      <c s="386">
        <v>49.091029020000001</v>
      </c>
      <c s="386">
        <v>47.570838100000003</v>
      </c>
      <c s="386">
        <v>47.32517150999999</v>
      </c>
      <c s="386">
        <v>47.594318760000021</v>
      </c>
      <c s="386">
        <v>47.698712699999987</v>
      </c>
      <c s="386">
        <v>47.501440299999985</v>
      </c>
      <c s="386">
        <v>44.838335240000006</v>
      </c>
      <c s="386">
        <v>47.92734120000005</v>
      </c>
      <c s="386">
        <v>47.219348319999931</v>
      </c>
      <c s="386">
        <v>47.524428790000023</v>
      </c>
      <c s="386">
        <v>47.830016459999982</v>
      </c>
      <c s="386">
        <v>46.912204809999999</v>
      </c>
      <c s="386">
        <v>52.315230640000003</v>
      </c>
      <c s="386">
        <v>56.640631540000008</v>
      </c>
      <c s="386">
        <v>66.363</v>
      </c>
      <c s="386">
        <v>66.833252470000005</v>
      </c>
      <c s="386">
        <v>54.679367760000019</v>
      </c>
      <c s="386">
        <v>52.881356300000007</v>
      </c>
      <c s="386">
        <v>70.446271149999987</v>
      </c>
      <c s="386">
        <v>75.979252410000001</v>
      </c>
      <c s="386">
        <v>69.135843390000005</v>
      </c>
      <c s="386">
        <v>72.556321949999997</v>
      </c>
      <c s="386">
        <v>72.113248210000052</v>
      </c>
      <c s="386">
        <v>71.25</v>
      </c>
      <c s="386">
        <v>69.856848420000006</v>
      </c>
      <c s="386">
        <v>71.263743900000009</v>
      </c>
      <c s="386">
        <v>73.534064409999999</v>
      </c>
      <c s="386">
        <v>86.532529520000011</v>
      </c>
      <c s="386">
        <v>84.019684780000006</v>
      </c>
      <c s="386">
        <v>84.385436609999999</v>
      </c>
      <c s="386">
        <v>81.872187789999984</v>
      </c>
      <c s="386">
        <v>76.763600920000002</v>
      </c>
      <c s="386">
        <v>66.653572759999989</v>
      </c>
      <c s="386">
        <v>64.799999999999997</v>
      </c>
      <c s="386">
        <v>65.050000000000011</v>
      </c>
      <c s="386">
        <v>0</v>
      </c>
      <c s="386">
        <v>88.184609599999973</v>
      </c>
      <c s="386">
        <v>92.434623699999975</v>
      </c>
      <c s="386">
        <v>103.90429035999999</v>
      </c>
      <c s="386">
        <v>102.78647634000006</v>
      </c>
      <c s="386">
        <v>98.290700000000015</v>
      </c>
      <c s="386">
        <v>0.15020000000004075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99.811720140000006</v>
      </c>
      <c s="386">
        <v>101.26051292999999</v>
      </c>
      <c s="386">
        <v>102.60112823</v>
      </c>
      <c s="386">
        <v>100.33726804</v>
      </c>
      <c s="386">
        <v>110.38119458639487</v>
      </c>
      <c s="386">
        <v>113.59401153766886</v>
      </c>
      <c s="386">
        <v>120.52890886351609</v>
      </c>
      <c s="386">
        <v>118.83990853742651</v>
      </c>
      <c s="386">
        <v>122.9827603105723</v>
      </c>
      <c s="386">
        <v>122.51177485357903</v>
      </c>
      <c s="386">
        <v>122.11095594292595</v>
      </c>
      <c s="386">
        <v>122.03933164093687</v>
      </c>
      <c s="371"/>
      <c s="386">
        <f>SUMIF($CI$1:$ED$1,EF$2,$CI34:$ED34)</f>
        <v>781.19377582000004</v>
      </c>
      <c s="393">
        <f>SUMIF($CI$1:$ED$1,EG$2,$CI34:$ED34)+EG77</f>
        <v>1065.5716691099999</v>
      </c>
      <c s="393">
        <f>SUMIF($CI$1:$ED$1,EH$2,$CI34:$ED34)+EH77</f>
        <v>1241.9409000000001</v>
      </c>
      <c s="393">
        <f>SUMIF($CI$1:$ED$1,EI$2,$CI34:$ED34)+EI77</f>
        <v>1356.9994756130204</v>
      </c>
      <c s="386"/>
      <c s="399" t="s">
        <v>532</v>
      </c>
      <c s="393">
        <v>781.19377582000004</v>
      </c>
      <c s="393">
        <v>1065.5716691099999</v>
      </c>
      <c s="393">
        <v>1241.9409000000001</v>
      </c>
      <c s="393">
        <v>1357.0839172598417</v>
      </c>
      <c s="393">
        <v>1443.7157752943933</v>
      </c>
      <c s="393">
        <v>1504.9310595249694</v>
      </c>
      <c s="393">
        <v>1555.8725533662196</v>
      </c>
      <c s="393">
        <v>1608.5431368894017</v>
      </c>
      <c s="393">
        <v>1663.0007703495769</v>
      </c>
      <c r="EV34" s="393">
        <f t="shared" si="27"/>
        <v>0.72260490508154673</v>
      </c>
      <c s="393">
        <f t="shared" si="27"/>
        <v>1.0731791787451213</v>
      </c>
      <c s="393">
        <f t="shared" si="27"/>
        <v>1.169811867780554</v>
      </c>
      <c s="393">
        <f t="shared" si="27"/>
        <v>1.1752790060935052</v>
      </c>
      <c s="393">
        <f t="shared" si="27"/>
        <v>1.2001800379641383</v>
      </c>
      <c s="393">
        <f t="shared" si="27"/>
        <v>1.2080257921880413</v>
      </c>
      <c s="393">
        <f t="shared" si="27"/>
        <v>1.2080257921880413</v>
      </c>
      <c s="393">
        <f t="shared" si="27"/>
        <v>1.2080257921880413</v>
      </c>
      <c s="393">
        <f t="shared" si="27"/>
        <v>1.2080257921880411</v>
      </c>
      <c r="FF34" s="393"/>
      <c s="393">
        <f t="shared" si="28"/>
        <v>0.35057427366357452</v>
      </c>
      <c s="393">
        <f t="shared" si="28"/>
        <v>0.096632689035432762</v>
      </c>
      <c s="393">
        <f t="shared" si="28"/>
        <v>0.005467138312951203</v>
      </c>
      <c s="393">
        <f t="shared" si="28"/>
        <v>0.024901031870633084</v>
      </c>
      <c s="393">
        <f t="shared" si="28"/>
        <v>0.0078457542239029898</v>
      </c>
      <c s="393">
        <f t="shared" si="28"/>
        <v>0</v>
      </c>
    </row>
    <row r="35" spans="1:168" s="370" customFormat="1" ht="15">
      <c r="A35" s="398" t="s">
        <v>490</v>
      </c>
      <c s="398"/>
      <c s="391">
        <v>73.849359676666694</v>
      </c>
      <c s="386">
        <v>80.383501096666663</v>
      </c>
      <c s="386">
        <v>150.58117026666667</v>
      </c>
      <c s="386">
        <v>92.290045826666642</v>
      </c>
      <c s="386">
        <v>80.463445966666654</v>
      </c>
      <c s="386">
        <v>75.686772396666626</v>
      </c>
      <c s="386">
        <v>93.209010326666672</v>
      </c>
      <c s="386">
        <v>89.662032656666668</v>
      </c>
      <c s="386">
        <v>77.918414296666668</v>
      </c>
      <c s="386">
        <v>105.17633017666664</v>
      </c>
      <c s="386">
        <v>93.315106616666654</v>
      </c>
      <c s="386">
        <v>94.152608366666669</v>
      </c>
      <c s="386">
        <v>144.00526558666672</v>
      </c>
      <c s="386">
        <v>158.24045263666667</v>
      </c>
      <c s="386">
        <v>145.31390316666665</v>
      </c>
      <c s="386">
        <v>183.50946456666668</v>
      </c>
      <c s="386">
        <v>151.24368503666662</v>
      </c>
      <c s="386">
        <v>131.88605230666667</v>
      </c>
      <c s="386">
        <v>156.07918841666671</v>
      </c>
      <c s="386">
        <v>170.27342420666676</v>
      </c>
      <c s="386">
        <v>153.73712530666666</v>
      </c>
      <c s="386">
        <v>185.92856261666654</v>
      </c>
      <c s="386">
        <v>165.47391320666668</v>
      </c>
      <c s="386">
        <v>170.9352810266667</v>
      </c>
      <c s="386">
        <v>167.5422791</v>
      </c>
      <c s="386">
        <v>90.226570329999987</v>
      </c>
      <c s="386">
        <v>121.88690683000003</v>
      </c>
      <c s="386">
        <v>107.40507773999997</v>
      </c>
      <c s="386">
        <v>80.072329379999928</v>
      </c>
      <c s="386">
        <v>99.067853260000064</v>
      </c>
      <c s="386">
        <v>85.865844550000062</v>
      </c>
      <c s="386">
        <v>75.219689129999992</v>
      </c>
      <c s="386">
        <v>71.951229339999827</v>
      </c>
      <c s="386">
        <v>105.30348982000012</v>
      </c>
      <c s="386">
        <v>84.575418700000029</v>
      </c>
      <c s="386">
        <v>89.495100870000016</v>
      </c>
      <c s="386">
        <v>27.927828783333322</v>
      </c>
      <c s="386">
        <v>55.030668743333337</v>
      </c>
      <c s="386">
        <v>85.757091973333331</v>
      </c>
      <c s="386">
        <v>60.98855892333335</v>
      </c>
      <c s="386">
        <v>69.787284143333267</v>
      </c>
      <c s="386">
        <v>70.589373293333352</v>
      </c>
      <c s="386">
        <v>76.822205973333297</v>
      </c>
      <c s="386">
        <v>65.904352513333293</v>
      </c>
      <c s="386">
        <v>66.040625173333396</v>
      </c>
      <c s="386">
        <v>68.460525153333279</v>
      </c>
      <c s="386">
        <v>53.68670172333325</v>
      </c>
      <c s="386">
        <v>72.79209371333333</v>
      </c>
      <c s="386">
        <v>73.195388116666678</v>
      </c>
      <c s="386">
        <v>115.59627107666668</v>
      </c>
      <c s="386">
        <v>102.29613730666662</v>
      </c>
      <c s="386">
        <v>103.19287706666668</v>
      </c>
      <c s="386">
        <v>87.476463326666632</v>
      </c>
      <c s="386">
        <v>82.557140546666702</v>
      </c>
      <c s="386">
        <v>80.840874996666557</v>
      </c>
      <c s="386">
        <v>109.1200309466669</v>
      </c>
      <c s="386">
        <v>91.364642366666587</v>
      </c>
      <c s="386">
        <v>95.653746696666758</v>
      </c>
      <c s="386">
        <v>91.736766216666538</v>
      </c>
      <c s="386">
        <v>135.21698070666659</v>
      </c>
      <c s="386">
        <v>84.362366386666679</v>
      </c>
      <c s="386">
        <v>99.125120566666681</v>
      </c>
      <c s="386">
        <v>148.82488310666662</v>
      </c>
      <c s="386">
        <v>113.09153019666668</v>
      </c>
      <c s="386">
        <v>136.38044975666671</v>
      </c>
      <c s="386">
        <v>110.40026456666661</v>
      </c>
      <c s="386">
        <v>106.83719631666671</v>
      </c>
      <c s="386">
        <v>108.78051961666661</v>
      </c>
      <c s="386">
        <v>105.66814528666691</v>
      </c>
      <c s="386">
        <v>117.04767042666654</v>
      </c>
      <c s="386">
        <v>128.82764996666668</v>
      </c>
      <c s="386">
        <v>175.35843716666682</v>
      </c>
      <c s="386">
        <v>92.24574503333335</v>
      </c>
      <c s="386">
        <v>107.45656791333334</v>
      </c>
      <c s="386">
        <v>144.8629695933333</v>
      </c>
      <c s="386">
        <v>120.97146302333333</v>
      </c>
      <c s="386">
        <v>125.06644185333334</v>
      </c>
      <c s="386">
        <v>92.973299193333304</v>
      </c>
      <c s="386">
        <v>91.928002363333349</v>
      </c>
      <c s="386">
        <v>133.55182089333334</v>
      </c>
      <c s="386">
        <v>104.84368698333338</v>
      </c>
      <c s="386">
        <v>125.15726788333322</v>
      </c>
      <c s="386">
        <v>125.67884849333336</v>
      </c>
      <c s="386">
        <v>208.8762208233332</v>
      </c>
      <c s="386">
        <v>31.390404500310702</v>
      </c>
      <c s="386">
        <v>117.07487170764378</v>
      </c>
      <c s="386">
        <v>128.3921023876438</v>
      </c>
      <c s="386">
        <v>273.6902889376438</v>
      </c>
      <c s="386">
        <v>229.40903894764367</v>
      </c>
      <c s="386">
        <v>121.94211163364376</v>
      </c>
      <c s="386">
        <v>148.61819767364398</v>
      </c>
      <c s="386">
        <v>105.42866539364361</v>
      </c>
      <c s="386">
        <v>149.37198107186663</v>
      </c>
      <c s="386">
        <v>60.750797223643971</v>
      </c>
      <c s="386">
        <v>132.55375403061998</v>
      </c>
      <c s="386">
        <v>229.0909603265153</v>
      </c>
      <c s="386">
        <v>27.581063049999983</v>
      </c>
      <c s="386">
        <v>97.393704160000027</v>
      </c>
      <c s="386">
        <v>200.71459456000008</v>
      </c>
      <c s="386">
        <v>100.47684965999998</v>
      </c>
      <c s="386">
        <v>101.25065856000012</v>
      </c>
      <c s="386">
        <v>117.96767735000026</v>
      </c>
      <c s="386">
        <v>75.626664270000006</v>
      </c>
      <c s="386">
        <v>88.546161397142825</v>
      </c>
      <c s="386">
        <v>36.914767700000084</v>
      </c>
      <c s="386">
        <v>145.85468185199989</v>
      </c>
      <c s="386">
        <v>103.77843641800013</v>
      </c>
      <c s="386">
        <v>336.45724961999997</v>
      </c>
      <c s="386">
        <v>119.72489862999997</v>
      </c>
      <c s="386">
        <v>64.849317630000058</v>
      </c>
      <c s="386">
        <v>106.09382209999997</v>
      </c>
      <c s="386">
        <v>57.752698430000152</v>
      </c>
      <c s="386">
        <v>109.37219119999997</v>
      </c>
      <c s="386">
        <v>239.81179598000216</v>
      </c>
      <c s="386">
        <v>86.398437429997074</v>
      </c>
      <c s="386">
        <v>111.1751092899999</v>
      </c>
      <c s="386">
        <v>89.857231090000212</v>
      </c>
      <c s="386">
        <v>98.271525400000797</v>
      </c>
      <c s="386">
        <v>162.41515021999982</v>
      </c>
      <c s="386">
        <v>164.97597672596805</v>
      </c>
      <c s="386">
        <v>101.32691758581575</v>
      </c>
      <c s="386">
        <v>79.522405205532095</v>
      </c>
      <c s="386">
        <v>115.67214162574419</v>
      </c>
      <c s="386">
        <v>134.47032969416682</v>
      </c>
      <c s="386">
        <v>165.8941633207661</v>
      </c>
      <c s="386">
        <v>118.68771792410359</v>
      </c>
      <c s="386">
        <v>125.54377123073505</v>
      </c>
      <c s="386">
        <v>123.89503428651506</v>
      </c>
      <c s="386">
        <v>119.77030598102306</v>
      </c>
      <c s="386">
        <v>121.9784883428664</v>
      </c>
      <c s="386">
        <v>171.9233423188565</v>
      </c>
      <c s="386">
        <v>129.51548218231198</v>
      </c>
      <c s="371"/>
      <c s="386">
        <f>SUMIF($CI$1:$ED$1,EF$2,$CI35:$ED35)</f>
        <v>1727.7131738344629</v>
      </c>
      <c s="386">
        <f>SUMIF($CI$1:$ED$1,EG$2,$CI35:$ED35)</f>
        <v>1432.5625085971433</v>
      </c>
      <c s="386">
        <f>SUMIF($CI$1:$ED$1,EH$2,$CI35:$ED35)</f>
        <v>1410.6981541259679</v>
      </c>
      <c s="386">
        <f>SUMIF($CI$1:$ED$1,EI$2,$CI35:$ED35)</f>
        <v>1508.200099698437</v>
      </c>
      <c s="386"/>
      <c s="398" t="s">
        <v>490</v>
      </c>
      <c s="386">
        <f>EF35</f>
        <v>1727.7131738344629</v>
      </c>
      <c s="386">
        <f>EG35</f>
        <v>1432.5625085971433</v>
      </c>
      <c s="386">
        <f>EH35</f>
        <v>1410.6981541259679</v>
      </c>
      <c s="386">
        <v>1508</v>
      </c>
      <c s="386">
        <v>1568</v>
      </c>
      <c s="386">
        <v>1510</v>
      </c>
      <c s="386">
        <v>1626</v>
      </c>
      <c s="386">
        <v>1621.4597040231438</v>
      </c>
      <c s="386">
        <v>1676.3546311202763</v>
      </c>
      <c r="EV35" s="386">
        <f t="shared" si="27"/>
        <v>1.5981361508881944</v>
      </c>
      <c s="386">
        <f t="shared" si="27"/>
        <v>1.442790101356032</v>
      </c>
      <c s="386">
        <f t="shared" si="27"/>
        <v>1.3287680939992219</v>
      </c>
      <c s="386">
        <f t="shared" si="27"/>
        <v>1.3059772639319096</v>
      </c>
      <c s="386">
        <f t="shared" si="27"/>
        <v>1.3034991594131657</v>
      </c>
      <c s="386">
        <f t="shared" si="27"/>
        <v>1.212094690091468</v>
      </c>
      <c s="386">
        <f t="shared" si="27"/>
        <v>1.2624748305045859</v>
      </c>
      <c s="386">
        <f t="shared" si="27"/>
        <v>1.2177262135732352</v>
      </c>
      <c s="386">
        <f t="shared" si="27"/>
        <v>1.217726213573235</v>
      </c>
      <c r="FF35" s="386"/>
      <c s="386">
        <f t="shared" si="28"/>
        <v>-0.15534604953216236</v>
      </c>
      <c s="386">
        <f t="shared" si="28"/>
        <v>-0.11402200735681012</v>
      </c>
      <c s="386">
        <f t="shared" si="28"/>
        <v>-0.022790830067312307</v>
      </c>
      <c s="386">
        <f t="shared" si="28"/>
        <v>-0.0024781045187438622</v>
      </c>
      <c s="386">
        <f t="shared" si="28"/>
        <v>-0.091404469321697768</v>
      </c>
      <c s="386">
        <f t="shared" si="28"/>
        <v>0.050380140413117891</v>
      </c>
    </row>
    <row r="36" spans="1:168" ht="15">
      <c r="A36" s="395"/>
      <c s="396"/>
      <c s="384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71"/>
      <c s="381"/>
      <c s="381"/>
      <c s="381"/>
      <c s="381"/>
      <c s="381"/>
      <c s="395"/>
      <c s="381"/>
      <c s="381"/>
      <c s="381"/>
      <c s="381"/>
      <c s="381"/>
      <c s="381"/>
      <c s="381"/>
      <c s="381"/>
      <c s="381"/>
      <c r="EV36" s="381"/>
      <c s="381"/>
      <c s="381"/>
      <c s="381"/>
      <c s="381"/>
      <c s="381"/>
      <c s="381"/>
      <c s="381"/>
      <c s="381"/>
      <c r="FF36" s="381"/>
      <c s="381"/>
      <c s="381"/>
      <c s="381"/>
      <c s="381"/>
      <c s="381"/>
      <c s="381"/>
    </row>
    <row r="37" spans="1:168" s="370" customFormat="1" ht="15">
      <c r="A37" s="369" t="s">
        <v>528</v>
      </c>
      <c s="369"/>
      <c s="365" t="e">
        <f>C38+#REF!+#REF!</f>
        <v>#REF!</v>
      </c>
      <c s="365" t="e">
        <f>D38+#REF!+#REF!</f>
        <v>#REF!</v>
      </c>
      <c s="365" t="e">
        <f>E38+#REF!+#REF!</f>
        <v>#REF!</v>
      </c>
      <c s="365" t="e">
        <f>F38+#REF!+#REF!</f>
        <v>#REF!</v>
      </c>
      <c s="365" t="e">
        <f>G38+#REF!+#REF!</f>
        <v>#REF!</v>
      </c>
      <c s="365" t="e">
        <f>H38+#REF!+#REF!</f>
        <v>#REF!</v>
      </c>
      <c s="365" t="e">
        <f>I38+#REF!+#REF!</f>
        <v>#REF!</v>
      </c>
      <c s="365" t="e">
        <f>J38+#REF!+#REF!</f>
        <v>#REF!</v>
      </c>
      <c s="365" t="e">
        <f>K38+#REF!+#REF!</f>
        <v>#REF!</v>
      </c>
      <c s="365" t="e">
        <f>L38+#REF!+#REF!</f>
        <v>#REF!</v>
      </c>
      <c s="365" t="e">
        <f>M38+#REF!+#REF!</f>
        <v>#REF!</v>
      </c>
      <c s="365" t="e">
        <f>N38+#REF!+#REF!</f>
        <v>#REF!</v>
      </c>
      <c s="365" t="e">
        <f>O38+#REF!+#REF!</f>
        <v>#REF!</v>
      </c>
      <c s="365" t="e">
        <f>P38+#REF!+#REF!</f>
        <v>#REF!</v>
      </c>
      <c s="365" t="e">
        <f>Q38+#REF!+#REF!</f>
        <v>#REF!</v>
      </c>
      <c s="365" t="e">
        <f>R38+#REF!+#REF!</f>
        <v>#REF!</v>
      </c>
      <c s="365" t="e">
        <f>S38+#REF!+#REF!</f>
        <v>#REF!</v>
      </c>
      <c s="365" t="e">
        <f>T38+#REF!+#REF!</f>
        <v>#REF!</v>
      </c>
      <c s="365" t="e">
        <f>U38+#REF!+#REF!</f>
        <v>#REF!</v>
      </c>
      <c s="365" t="e">
        <f>V38+#REF!+#REF!</f>
        <v>#REF!</v>
      </c>
      <c s="365" t="e">
        <f>W38+#REF!+#REF!</f>
        <v>#REF!</v>
      </c>
      <c s="365" t="e">
        <f>X38+#REF!+#REF!</f>
        <v>#REF!</v>
      </c>
      <c s="365" t="e">
        <f>Y38+#REF!+#REF!</f>
        <v>#REF!</v>
      </c>
      <c s="365" t="e">
        <f>Z38+#REF!+#REF!</f>
        <v>#REF!</v>
      </c>
      <c s="365" t="e">
        <f>AA38+#REF!+#REF!</f>
        <v>#REF!</v>
      </c>
      <c s="365" t="e">
        <f>AB38+#REF!+#REF!</f>
        <v>#REF!</v>
      </c>
      <c s="365" t="e">
        <f>AC38+#REF!+#REF!</f>
        <v>#REF!</v>
      </c>
      <c s="365" t="e">
        <f>AD38+#REF!+#REF!</f>
        <v>#REF!</v>
      </c>
      <c s="365" t="e">
        <f>AE38+#REF!+#REF!</f>
        <v>#REF!</v>
      </c>
      <c s="365" t="e">
        <f>AF38+#REF!+#REF!</f>
        <v>#REF!</v>
      </c>
      <c s="365" t="e">
        <f>AG38+#REF!+#REF!</f>
        <v>#REF!</v>
      </c>
      <c s="365" t="e">
        <f>AH38+#REF!+#REF!</f>
        <v>#REF!</v>
      </c>
      <c s="365" t="e">
        <f>AI38+#REF!+#REF!</f>
        <v>#REF!</v>
      </c>
      <c s="365" t="e">
        <f>AJ38+#REF!+#REF!</f>
        <v>#REF!</v>
      </c>
      <c s="365" t="e">
        <f>AK38+#REF!+#REF!</f>
        <v>#REF!</v>
      </c>
      <c s="365" t="e">
        <f>AL38+#REF!+#REF!</f>
        <v>#REF!</v>
      </c>
      <c s="365" t="e">
        <f>AM38+#REF!+#REF!</f>
        <v>#REF!</v>
      </c>
      <c s="365" t="e">
        <f>AN38+#REF!+#REF!</f>
        <v>#REF!</v>
      </c>
      <c s="365" t="e">
        <f>AO38+#REF!+#REF!</f>
        <v>#REF!</v>
      </c>
      <c s="365" t="e">
        <f>AP38+#REF!+#REF!</f>
        <v>#REF!</v>
      </c>
      <c s="365" t="e">
        <f>AQ38+#REF!+#REF!</f>
        <v>#REF!</v>
      </c>
      <c s="365" t="e">
        <f>AR38+#REF!+#REF!</f>
        <v>#REF!</v>
      </c>
      <c s="365" t="e">
        <f>AS38+#REF!+#REF!</f>
        <v>#REF!</v>
      </c>
      <c s="365" t="e">
        <f>AT38+#REF!+#REF!</f>
        <v>#REF!</v>
      </c>
      <c s="365" t="e">
        <f>AU38+#REF!+#REF!</f>
        <v>#REF!</v>
      </c>
      <c s="365" t="e">
        <f>AV38+#REF!+#REF!</f>
        <v>#REF!</v>
      </c>
      <c s="365" t="e">
        <f>AW38+#REF!+#REF!</f>
        <v>#REF!</v>
      </c>
      <c s="365" t="e">
        <f>AX38+#REF!+#REF!</f>
        <v>#REF!</v>
      </c>
      <c s="365" t="e">
        <f>AY38+#REF!+#REF!</f>
        <v>#REF!</v>
      </c>
      <c s="365" t="e">
        <f>AZ38+#REF!+#REF!</f>
        <v>#REF!</v>
      </c>
      <c s="365" t="e">
        <f>BA38+#REF!+#REF!</f>
        <v>#REF!</v>
      </c>
      <c s="365" t="e">
        <f>BB38+#REF!+#REF!</f>
        <v>#REF!</v>
      </c>
      <c s="365" t="e">
        <f>BC38+#REF!+#REF!</f>
        <v>#REF!</v>
      </c>
      <c s="365" t="e">
        <f>BD38+#REF!+#REF!</f>
        <v>#REF!</v>
      </c>
      <c s="365" t="e">
        <f>BE38+#REF!+#REF!</f>
        <v>#REF!</v>
      </c>
      <c s="365" t="e">
        <f>BF38+#REF!+#REF!</f>
        <v>#REF!</v>
      </c>
      <c s="365" t="e">
        <f>BG38+#REF!+#REF!</f>
        <v>#REF!</v>
      </c>
      <c s="365" t="e">
        <f>BH38+#REF!+#REF!</f>
        <v>#REF!</v>
      </c>
      <c s="365" t="e">
        <f>BI38+#REF!+#REF!</f>
        <v>#REF!</v>
      </c>
      <c s="365" t="e">
        <f>BJ38+#REF!+#REF!</f>
        <v>#REF!</v>
      </c>
      <c s="365" t="e">
        <f>BK38+#REF!+#REF!</f>
        <v>#REF!</v>
      </c>
      <c s="365" t="e">
        <f>BL38+#REF!+#REF!</f>
        <v>#REF!</v>
      </c>
      <c s="365" t="e">
        <f>BM38+#REF!+#REF!</f>
        <v>#REF!</v>
      </c>
      <c s="365" t="e">
        <f>BN38+#REF!+#REF!</f>
        <v>#REF!</v>
      </c>
      <c s="365" t="e">
        <f>BO38+#REF!+#REF!</f>
        <v>#REF!</v>
      </c>
      <c s="365" t="e">
        <f>BP38+#REF!+#REF!</f>
        <v>#REF!</v>
      </c>
      <c s="365" t="e">
        <f>BQ38+#REF!+#REF!</f>
        <v>#REF!</v>
      </c>
      <c s="365" t="e">
        <f>BR38+#REF!+#REF!</f>
        <v>#REF!</v>
      </c>
      <c s="365" t="e">
        <f>BS38+#REF!+#REF!</f>
        <v>#REF!</v>
      </c>
      <c s="365" t="e">
        <f>BT38+#REF!+#REF!</f>
        <v>#REF!</v>
      </c>
      <c s="365" t="e">
        <f>BU38+#REF!+#REF!</f>
        <v>#REF!</v>
      </c>
      <c s="365" t="e">
        <f>BV38+#REF!+#REF!</f>
        <v>#REF!</v>
      </c>
      <c s="365" t="e">
        <f>BW38+#REF!+#REF!</f>
        <v>#REF!</v>
      </c>
      <c s="365" t="e">
        <f>BX38+#REF!+#REF!</f>
        <v>#REF!</v>
      </c>
      <c s="365" t="e">
        <f>BY38+#REF!+#REF!</f>
        <v>#REF!</v>
      </c>
      <c s="365" t="e">
        <f>BZ38+#REF!+#REF!</f>
        <v>#REF!</v>
      </c>
      <c s="365" t="e">
        <f>CA38+#REF!+#REF!</f>
        <v>#REF!</v>
      </c>
      <c s="365" t="e">
        <f>CB38+#REF!+#REF!</f>
        <v>#REF!</v>
      </c>
      <c s="365" t="e">
        <f>CC38+#REF!+#REF!</f>
        <v>#REF!</v>
      </c>
      <c s="365" t="e">
        <f>CD38+#REF!+#REF!</f>
        <v>#REF!</v>
      </c>
      <c s="365" t="e">
        <f>CE38+#REF!+#REF!</f>
        <v>#REF!</v>
      </c>
      <c s="365" t="e">
        <f>CF38+#REF!+#REF!</f>
        <v>#REF!</v>
      </c>
      <c s="365" t="e">
        <f>CG38+#REF!+#REF!</f>
        <v>#REF!</v>
      </c>
      <c s="365" t="e">
        <f>CH38+#REF!+#REF!</f>
        <v>#REF!</v>
      </c>
      <c s="365">
        <f>CI38+CI39</f>
        <v>465.87541520999986</v>
      </c>
      <c s="365">
        <f t="shared" si="41" ref="CJ37:ED37">CJ38+CJ39</f>
        <v>524.72617185000013</v>
      </c>
      <c s="365">
        <f t="shared" si="41"/>
        <v>546.66067641999973</v>
      </c>
      <c s="365">
        <f t="shared" si="41"/>
        <v>711.03689937999968</v>
      </c>
      <c s="365">
        <f t="shared" si="41"/>
        <v>743.46849337000003</v>
      </c>
      <c s="365">
        <f t="shared" si="41"/>
        <v>610.23183795000023</v>
      </c>
      <c s="365">
        <f t="shared" si="41"/>
        <v>667.1161302999999</v>
      </c>
      <c s="365">
        <f t="shared" si="41"/>
        <v>626.27353579999908</v>
      </c>
      <c s="365">
        <f t="shared" si="41"/>
        <v>713.75400746799949</v>
      </c>
      <c s="365">
        <f t="shared" si="41"/>
        <v>651.14791728000114</v>
      </c>
      <c s="365">
        <f t="shared" si="41"/>
        <v>594.96990084999868</v>
      </c>
      <c s="365">
        <f t="shared" si="41"/>
        <v>1310.3184001853915</v>
      </c>
      <c s="365">
        <f t="shared" si="41"/>
        <v>399.20490957360516</v>
      </c>
      <c s="365">
        <f t="shared" si="41"/>
        <v>493.9924155172701</v>
      </c>
      <c s="365">
        <f t="shared" si="41"/>
        <v>447.35351448519054</v>
      </c>
      <c s="365">
        <f t="shared" si="41"/>
        <v>287.60467186654557</v>
      </c>
      <c s="365">
        <f t="shared" si="41"/>
        <v>432.09512442700503</v>
      </c>
      <c s="365">
        <f t="shared" si="41"/>
        <v>434.03736518802134</v>
      </c>
      <c s="365">
        <f t="shared" si="41"/>
        <v>572.86388855858115</v>
      </c>
      <c s="365">
        <f t="shared" si="41"/>
        <v>488.33881968058682</v>
      </c>
      <c s="365">
        <f t="shared" si="41"/>
        <v>600.87151154072808</v>
      </c>
      <c s="365">
        <f t="shared" si="41"/>
        <v>686.05553696944548</v>
      </c>
      <c s="365">
        <f t="shared" si="41"/>
        <v>770.69754157499654</v>
      </c>
      <c s="365">
        <f t="shared" si="41"/>
        <v>1516.4599353474764</v>
      </c>
      <c s="365">
        <f t="shared" si="41"/>
        <v>230.61721512</v>
      </c>
      <c s="365">
        <f t="shared" si="41"/>
        <v>352.81069739000009</v>
      </c>
      <c s="365">
        <f t="shared" si="41"/>
        <v>891.06985116999977</v>
      </c>
      <c s="365">
        <f t="shared" si="41"/>
        <v>558.15561797000043</v>
      </c>
      <c s="365">
        <f t="shared" si="41"/>
        <v>763.59159027999954</v>
      </c>
      <c s="365">
        <f t="shared" si="41"/>
        <v>721.77217397000049</v>
      </c>
      <c s="365">
        <f t="shared" si="41"/>
        <v>711.68012931865019</v>
      </c>
      <c s="365">
        <f t="shared" si="41"/>
        <v>743.03444650333358</v>
      </c>
      <c s="365">
        <f t="shared" si="41"/>
        <v>685.6755228762479</v>
      </c>
      <c s="365">
        <f t="shared" si="41"/>
        <v>726.30475384375086</v>
      </c>
      <c s="365">
        <f t="shared" si="41"/>
        <v>810.6843155800002</v>
      </c>
      <c s="365">
        <f t="shared" si="41"/>
        <v>1454.8051346976422</v>
      </c>
      <c s="365">
        <f t="shared" si="41"/>
        <v>301.54844503633456</v>
      </c>
      <c s="365">
        <f t="shared" si="41"/>
        <v>459.38573629908137</v>
      </c>
      <c s="365">
        <f t="shared" si="41"/>
        <v>480.68665910504188</v>
      </c>
      <c s="365">
        <f t="shared" si="41"/>
        <v>521.53871740386296</v>
      </c>
      <c s="365">
        <f t="shared" si="41"/>
        <v>674.5322811298422</v>
      </c>
      <c s="365">
        <f t="shared" si="41"/>
        <v>629.95388263985706</v>
      </c>
      <c s="365">
        <f t="shared" si="41"/>
        <v>623.32825598040995</v>
      </c>
      <c s="365">
        <f t="shared" si="41"/>
        <v>626.15136008468903</v>
      </c>
      <c s="365">
        <f t="shared" si="41"/>
        <v>618.55950317210227</v>
      </c>
      <c s="365">
        <f t="shared" si="41"/>
        <v>561.96643220013721</v>
      </c>
      <c s="365">
        <f t="shared" si="41"/>
        <v>593.17251473796409</v>
      </c>
      <c s="365">
        <f t="shared" si="41"/>
        <v>766.28820708044168</v>
      </c>
      <c s="371"/>
      <c s="365">
        <f>EF38+EF39</f>
        <v>8165.5793860633894</v>
      </c>
      <c s="365">
        <f>EG38+EG39</f>
        <v>6888.7352347294509</v>
      </c>
      <c s="365">
        <f>EH38+EH39</f>
        <v>7894.0114487196261</v>
      </c>
      <c s="365">
        <f>EI38+EI39</f>
        <v>6857.1119948697651</v>
      </c>
      <c s="365"/>
      <c s="369" t="s">
        <v>528</v>
      </c>
      <c s="365">
        <f>EL38+EL39</f>
        <v>7452.2793860633892</v>
      </c>
      <c s="365">
        <f t="shared" si="42" ref="EM37:ET37">EM38+EM39</f>
        <v>5813.0852347294513</v>
      </c>
      <c s="365">
        <f t="shared" si="42"/>
        <v>6593.9114487196266</v>
      </c>
      <c s="365">
        <f t="shared" si="42"/>
        <v>6857</v>
      </c>
      <c s="365">
        <f t="shared" si="42"/>
        <v>7241.9341285567252</v>
      </c>
      <c s="365">
        <f t="shared" si="42"/>
        <v>7369</v>
      </c>
      <c s="365">
        <f t="shared" si="42"/>
        <v>7468.6682765896967</v>
      </c>
      <c s="365">
        <f t="shared" si="42"/>
        <v>7639.8332464224268</v>
      </c>
      <c s="365">
        <f t="shared" si="42"/>
        <v>7899.4635578486896</v>
      </c>
      <c r="EV37" s="365">
        <f t="shared" si="43" ref="EV37:FD44">EL37/EL$73*100</f>
        <v>6.893364751600771</v>
      </c>
      <c s="365">
        <f t="shared" si="43"/>
        <v>5.8545869968492363</v>
      </c>
      <c s="365">
        <f t="shared" si="43"/>
        <v>6.2109524437163515</v>
      </c>
      <c s="365">
        <f t="shared" si="43"/>
        <v>5.9383860071492736</v>
      </c>
      <c s="365">
        <f t="shared" si="43"/>
        <v>6.0203157200887816</v>
      </c>
      <c s="365">
        <f t="shared" si="43"/>
        <v>5.9151826299894221</v>
      </c>
      <c s="365">
        <f t="shared" si="43"/>
        <v>5.7988965046633174</v>
      </c>
      <c s="365">
        <f t="shared" si="43"/>
        <v>5.7375617712940157</v>
      </c>
      <c s="365">
        <f t="shared" si="43"/>
        <v>5.7382749860811888</v>
      </c>
      <c r="FF37" s="365"/>
      <c s="365">
        <f t="shared" si="28"/>
        <v>-1.0387777547515347</v>
      </c>
      <c s="365">
        <f t="shared" si="28"/>
        <v>0.35636544686711513</v>
      </c>
      <c s="365">
        <f t="shared" si="28"/>
        <v>-0.27256643656707791</v>
      </c>
      <c s="365">
        <f t="shared" si="28"/>
        <v>0.081929712939508015</v>
      </c>
      <c s="365">
        <f t="shared" si="28"/>
        <v>-0.10513309009935945</v>
      </c>
      <c s="365">
        <f t="shared" si="28"/>
        <v>-0.11628612532610472</v>
      </c>
    </row>
    <row r="38" spans="1:168" s="370" customFormat="1" ht="15">
      <c r="A38" s="385" t="s">
        <v>527</v>
      </c>
      <c s="382"/>
      <c s="391">
        <v>182.77268528999997</v>
      </c>
      <c s="386">
        <v>247.83117297999996</v>
      </c>
      <c s="386">
        <v>331.43306445000019</v>
      </c>
      <c s="386">
        <v>345.53127388999985</v>
      </c>
      <c s="386">
        <v>292.73929609000027</v>
      </c>
      <c s="386">
        <v>430.91366934999985</v>
      </c>
      <c s="386">
        <v>349.28567671109442</v>
      </c>
      <c s="386">
        <v>406.10733228109473</v>
      </c>
      <c s="386">
        <v>416.08037497738587</v>
      </c>
      <c s="386">
        <v>494.40072949738521</v>
      </c>
      <c s="386">
        <v>514.37821480647006</v>
      </c>
      <c s="386">
        <v>731.98867335278294</v>
      </c>
      <c s="386">
        <v>283.21130063000015</v>
      </c>
      <c s="386">
        <v>371.77139395999995</v>
      </c>
      <c s="386">
        <v>432.08820623999998</v>
      </c>
      <c s="386">
        <v>534.66808780999997</v>
      </c>
      <c s="386">
        <v>465.48136938000016</v>
      </c>
      <c s="386">
        <v>419.8542327200002</v>
      </c>
      <c s="386">
        <v>506.01817369000037</v>
      </c>
      <c s="386">
        <v>518.36076948000004</v>
      </c>
      <c s="386">
        <v>533.36949560999994</v>
      </c>
      <c s="386">
        <v>600.96812902999977</v>
      </c>
      <c s="386">
        <v>736.53688919000001</v>
      </c>
      <c s="386">
        <v>850.38825658999895</v>
      </c>
      <c s="386">
        <v>245.93256534000008</v>
      </c>
      <c s="386">
        <v>533.70576512000002</v>
      </c>
      <c s="386">
        <v>448.39706522</v>
      </c>
      <c s="386">
        <v>472.95172176000023</v>
      </c>
      <c s="386">
        <v>465.35545185999985</v>
      </c>
      <c s="386">
        <v>431.38790918999985</v>
      </c>
      <c s="386">
        <v>458.40612897000045</v>
      </c>
      <c s="386">
        <v>417.75723404000001</v>
      </c>
      <c s="386">
        <v>520.25627235000002</v>
      </c>
      <c s="386">
        <v>582.5895157100008</v>
      </c>
      <c s="386">
        <v>596.75975798000036</v>
      </c>
      <c s="386">
        <v>837.43193301000019</v>
      </c>
      <c s="386">
        <v>145.34523439</v>
      </c>
      <c s="386">
        <v>276.29697156000009</v>
      </c>
      <c s="386">
        <v>428.30328056000013</v>
      </c>
      <c s="386">
        <v>255.2075095400003</v>
      </c>
      <c s="386">
        <v>372.21973669999966</v>
      </c>
      <c s="386">
        <v>433.00423661000025</v>
      </c>
      <c s="386">
        <v>344.81948358000017</v>
      </c>
      <c s="386">
        <v>353.20382391999988</v>
      </c>
      <c s="386">
        <v>346.55467035000009</v>
      </c>
      <c s="386">
        <v>368.9686332199999</v>
      </c>
      <c s="386">
        <v>354.13027820000036</v>
      </c>
      <c s="386">
        <v>591.52462617999981</v>
      </c>
      <c s="386">
        <v>90.885093249999997</v>
      </c>
      <c s="386">
        <v>181.79947937999995</v>
      </c>
      <c s="386">
        <v>291.5248958300001</v>
      </c>
      <c s="386">
        <v>241.18237645000002</v>
      </c>
      <c s="386">
        <v>268.19629277000013</v>
      </c>
      <c s="386">
        <v>210.11473164999981</v>
      </c>
      <c s="386">
        <v>330.77895304000009</v>
      </c>
      <c s="386">
        <v>543.05931349835578</v>
      </c>
      <c s="386">
        <v>457.50701846999982</v>
      </c>
      <c s="386">
        <v>440.36304084999995</v>
      </c>
      <c s="386">
        <v>670.71360153000035</v>
      </c>
      <c s="386">
        <v>1221.2845428899991</v>
      </c>
      <c s="386">
        <v>157.3982757</v>
      </c>
      <c s="386">
        <v>389.20104115000004</v>
      </c>
      <c s="386">
        <v>530.55327299999999</v>
      </c>
      <c s="386">
        <v>489.33343070999996</v>
      </c>
      <c s="386">
        <v>410.8666626000001</v>
      </c>
      <c s="386">
        <v>316.95361964999967</v>
      </c>
      <c s="386">
        <v>228.28637795000014</v>
      </c>
      <c s="386">
        <v>328.47841614999987</v>
      </c>
      <c s="386">
        <v>306.77585931000056</v>
      </c>
      <c s="386">
        <v>370.91719566999922</v>
      </c>
      <c s="386">
        <v>520.00592132000077</v>
      </c>
      <c s="386">
        <v>1143.6961337499993</v>
      </c>
      <c s="386">
        <v>123.77572550000002</v>
      </c>
      <c s="386">
        <v>245.56436514000018</v>
      </c>
      <c s="386">
        <v>213.27923336999982</v>
      </c>
      <c s="386">
        <v>249.22739442000022</v>
      </c>
      <c s="386">
        <v>207.33143429999956</v>
      </c>
      <c s="386">
        <v>289.86011108000031</v>
      </c>
      <c s="386">
        <v>285.4587025999997</v>
      </c>
      <c s="386">
        <v>266.59712910000081</v>
      </c>
      <c s="386">
        <v>477.79115571999944</v>
      </c>
      <c s="386">
        <v>281.83163603000025</v>
      </c>
      <c s="386">
        <v>261.29243420999984</v>
      </c>
      <c s="386">
        <v>786.36546116999853</v>
      </c>
      <c s="386">
        <v>331.38076743999989</v>
      </c>
      <c s="386">
        <v>402.03422547000014</v>
      </c>
      <c s="386">
        <v>398.09046767999973</v>
      </c>
      <c s="386">
        <v>568.41606584999965</v>
      </c>
      <c s="386">
        <v>599.87291574000005</v>
      </c>
      <c s="386">
        <v>462.72283316000028</v>
      </c>
      <c s="386">
        <v>513.50758649999989</v>
      </c>
      <c s="386">
        <v>496.72621772999906</v>
      </c>
      <c s="386">
        <v>576.6799482379995</v>
      </c>
      <c s="386">
        <v>524.17709828000113</v>
      </c>
      <c s="386">
        <v>494.3107814799987</v>
      </c>
      <c s="386">
        <v>1172.2717175453915</v>
      </c>
      <c s="386">
        <v>272.56074830360512</v>
      </c>
      <c s="386">
        <v>371.62726140727011</v>
      </c>
      <c s="386">
        <v>318.71012500519055</v>
      </c>
      <c s="386">
        <v>247.18578682654558</v>
      </c>
      <c s="386">
        <v>367.09091804700506</v>
      </c>
      <c s="386">
        <v>323.09456893802133</v>
      </c>
      <c s="386">
        <v>433.47252671858115</v>
      </c>
      <c s="386">
        <v>367.88565220058683</v>
      </c>
      <c s="386">
        <v>484.8618023307281</v>
      </c>
      <c s="386">
        <v>561.37133558944549</v>
      </c>
      <c s="386">
        <v>644.44222414499654</v>
      </c>
      <c s="386">
        <v>1356.3598388174764</v>
      </c>
      <c s="386">
        <v>223.95403070999998</v>
      </c>
      <c s="386">
        <v>330.76641046000009</v>
      </c>
      <c s="386">
        <v>552.05308925999975</v>
      </c>
      <c s="386">
        <v>435.87411579000042</v>
      </c>
      <c s="386">
        <v>621.28755040999954</v>
      </c>
      <c s="386">
        <v>587.53618915000061</v>
      </c>
      <c s="386">
        <v>582.27311886865004</v>
      </c>
      <c s="386">
        <v>609.4703536133336</v>
      </c>
      <c s="386">
        <v>548.70280490624828</v>
      </c>
      <c s="386">
        <v>587.98266133375114</v>
      </c>
      <c s="386">
        <v>665.46113188999993</v>
      </c>
      <c s="386">
        <v>1315.7782105476417</v>
      </c>
      <c s="386">
        <v>190.50713120745536</v>
      </c>
      <c s="386">
        <v>317.60840371745536</v>
      </c>
      <c s="386">
        <v>333.87594159745544</v>
      </c>
      <c s="386">
        <v>370.54539695745552</v>
      </c>
      <c s="386">
        <v>526.75264427200079</v>
      </c>
      <c s="386">
        <v>480.9530131323686</v>
      </c>
      <c s="386">
        <v>483.39250857676154</v>
      </c>
      <c s="386">
        <v>483.46438052204462</v>
      </c>
      <c s="386">
        <v>470.92576074086685</v>
      </c>
      <c s="386">
        <v>412.87372702528774</v>
      </c>
      <c s="386">
        <v>444.75035758589468</v>
      </c>
      <c s="386">
        <v>618.35483627471831</v>
      </c>
      <c s="371"/>
      <c s="386">
        <f>SUMIF($CI$1:$ED$1,EF$2,$CI38:$ED38)</f>
        <v>6540.1906251133896</v>
      </c>
      <c s="393">
        <f>SUMIF($CI$1:$ED$1,EG$2,$CI38:$ED38)-EG77</f>
        <v>5507.8227883294512</v>
      </c>
      <c s="393">
        <f>SUMIF($CI$1:$ED$1,EH$2,$CI38:$ED38)-EH77</f>
        <v>6304.9496669396258</v>
      </c>
      <c s="393">
        <f>SUMIF($CI$1:$ED$1,EI$2,$CI38:$ED38)-EI77</f>
        <v>5134.0041016097657</v>
      </c>
      <c s="386"/>
      <c s="382" t="s">
        <v>527</v>
      </c>
      <c s="393">
        <f>EF38-SUM(EF75:EF76)</f>
        <v>5826.8906251133894</v>
      </c>
      <c s="393">
        <f>EG38-SUM(EG75:EG76)</f>
        <v>4432.1727883294516</v>
      </c>
      <c s="393">
        <f>EH38-SUM(EH75:EH76)</f>
        <v>5004.8496669396263</v>
      </c>
      <c s="393">
        <v>5133.8921067400006</v>
      </c>
      <c s="393">
        <v>5288.5672917462543</v>
      </c>
      <c s="393">
        <v>5421.1709991861526</v>
      </c>
      <c s="393">
        <v>5490.1000000000004</v>
      </c>
      <c s="393">
        <v>5660.2649698327268</v>
      </c>
      <c s="393">
        <v>5852.8764981479681</v>
      </c>
      <c r="EV38" s="393">
        <f t="shared" si="43"/>
        <v>5.3898787694012471</v>
      </c>
      <c s="393">
        <f t="shared" si="43"/>
        <v>4.463815706557468</v>
      </c>
      <c s="393">
        <f t="shared" si="43"/>
        <v>4.71417966575022</v>
      </c>
      <c s="393">
        <f t="shared" si="43"/>
        <v>4.4461182804256847</v>
      </c>
      <c s="393">
        <f t="shared" si="43"/>
        <v>4.3964560072010235</v>
      </c>
      <c s="393">
        <f t="shared" si="43"/>
        <v>4.3516374716499291</v>
      </c>
      <c s="393">
        <f t="shared" si="43"/>
        <v>4.2626771629478641</v>
      </c>
      <c s="393">
        <f t="shared" si="43"/>
        <v>4.2508938164998318</v>
      </c>
      <c s="393">
        <f t="shared" si="43"/>
        <v>4.2516070312870049</v>
      </c>
      <c r="FF38" s="393"/>
      <c s="393">
        <f t="shared" si="28"/>
        <v>-0.92606306284377915</v>
      </c>
      <c s="393">
        <f t="shared" si="28"/>
        <v>0.25036395919275201</v>
      </c>
      <c s="393">
        <f t="shared" si="28"/>
        <v>-0.26806138532453527</v>
      </c>
      <c s="393">
        <f t="shared" si="28"/>
        <v>-0.049662273224661213</v>
      </c>
      <c s="393">
        <f t="shared" si="28"/>
        <v>-0.044818535551094385</v>
      </c>
      <c s="393">
        <f t="shared" si="28"/>
        <v>-0.08896030870206495</v>
      </c>
    </row>
    <row r="39" spans="1:168" s="370" customFormat="1" ht="15">
      <c r="A39" s="385" t="s">
        <v>526</v>
      </c>
      <c s="392"/>
      <c s="391">
        <v>126.13</v>
      </c>
      <c s="386">
        <v>240.01999999999998</v>
      </c>
      <c s="386">
        <v>64.27000000000001</v>
      </c>
      <c s="386">
        <v>158.88999999999999</v>
      </c>
      <c s="386">
        <v>134.36000000000001</v>
      </c>
      <c s="386">
        <v>120.08</v>
      </c>
      <c s="386">
        <v>210.73999999999998</v>
      </c>
      <c s="386">
        <v>256.26999999999998</v>
      </c>
      <c s="386">
        <v>262.27999999999997</v>
      </c>
      <c s="386">
        <v>257.2350532125036</v>
      </c>
      <c s="386">
        <v>199.06641402445456</v>
      </c>
      <c s="386">
        <v>366.64159625639627</v>
      </c>
      <c s="386">
        <v>265.95759035415489</v>
      </c>
      <c s="386">
        <v>201.70225944515903</v>
      </c>
      <c s="386">
        <v>278.90061816204809</v>
      </c>
      <c s="386">
        <v>264.749413</v>
      </c>
      <c s="386">
        <v>254.37801203863796</v>
      </c>
      <c s="386">
        <v>214.08625720000001</v>
      </c>
      <c s="386">
        <v>378.455848</v>
      </c>
      <c s="386">
        <v>330.67415799999998</v>
      </c>
      <c s="386">
        <v>289.20097200000004</v>
      </c>
      <c s="386">
        <v>369.60444393408193</v>
      </c>
      <c s="386">
        <v>327.17429399999986</v>
      </c>
      <c s="386">
        <v>595.76554799999974</v>
      </c>
      <c s="386">
        <v>277.74730600000004</v>
      </c>
      <c s="386">
        <v>331.58760699999999</v>
      </c>
      <c s="386">
        <v>285.818174</v>
      </c>
      <c s="386">
        <v>337.44417300000003</v>
      </c>
      <c s="386">
        <v>290.48764599999998</v>
      </c>
      <c s="386">
        <v>301.58880440560671</v>
      </c>
      <c s="386">
        <v>385.0557306</v>
      </c>
      <c s="386">
        <v>301.92225852000001</v>
      </c>
      <c s="386">
        <v>337.05925866999968</v>
      </c>
      <c s="386">
        <v>474.70621361400032</v>
      </c>
      <c s="386">
        <v>282.65193213099963</v>
      </c>
      <c s="386">
        <v>520.06930207495122</v>
      </c>
      <c s="386">
        <v>228.34605564735759</v>
      </c>
      <c s="386">
        <v>284.50892265121649</v>
      </c>
      <c s="386">
        <v>278.84310560048857</v>
      </c>
      <c s="386">
        <v>302.30650521137636</v>
      </c>
      <c s="386">
        <v>224.72245680700641</v>
      </c>
      <c s="386">
        <v>253.03996088731395</v>
      </c>
      <c s="386">
        <v>199.21939337907637</v>
      </c>
      <c s="386">
        <v>226.56500226544892</v>
      </c>
      <c s="386">
        <v>241.03136771393358</v>
      </c>
      <c s="386">
        <v>221.53732767438788</v>
      </c>
      <c s="386">
        <v>206.81535706316453</v>
      </c>
      <c s="386">
        <v>280.17950064485836</v>
      </c>
      <c s="386">
        <v>191.66421053905759</v>
      </c>
      <c s="386">
        <v>168.8968377158389</v>
      </c>
      <c s="386">
        <v>228.30133781574773</v>
      </c>
      <c s="386">
        <v>248.30623535622999</v>
      </c>
      <c s="386">
        <v>204.13854617644571</v>
      </c>
      <c s="386">
        <v>307.28636975723845</v>
      </c>
      <c s="386">
        <v>198.89103364076195</v>
      </c>
      <c s="386">
        <v>157.32748816849295</v>
      </c>
      <c s="386">
        <v>193.38042863714622</v>
      </c>
      <c s="386">
        <v>203.42106505827729</v>
      </c>
      <c s="386">
        <v>181.95731883026619</v>
      </c>
      <c s="386">
        <v>247.8883200722257</v>
      </c>
      <c s="386">
        <v>146.70992632666463</v>
      </c>
      <c s="386">
        <v>150.38437232770062</v>
      </c>
      <c s="386">
        <v>165.25905013129022</v>
      </c>
      <c s="386">
        <v>133.33099620866508</v>
      </c>
      <c s="386">
        <v>160.41446329023373</v>
      </c>
      <c s="386">
        <v>140.89374947397394</v>
      </c>
      <c s="386">
        <v>164.81869141517095</v>
      </c>
      <c s="386">
        <v>151.90076074686181</v>
      </c>
      <c s="386">
        <v>163.59832792</v>
      </c>
      <c s="386">
        <v>149.88345157000001</v>
      </c>
      <c s="386">
        <v>194.16839200000001</v>
      </c>
      <c s="386">
        <v>245.098018</v>
      </c>
      <c s="386">
        <v>144.54824144659051</v>
      </c>
      <c s="386">
        <v>123.74330030177997</v>
      </c>
      <c s="386">
        <v>129.37648369367187</v>
      </c>
      <c s="386">
        <v>137.95671409517155</v>
      </c>
      <c s="386">
        <v>168.61411068972473</v>
      </c>
      <c s="386">
        <v>152.91099974000522</v>
      </c>
      <c s="386">
        <v>153.04167529399405</v>
      </c>
      <c s="386">
        <v>110.70739230162803</v>
      </c>
      <c s="386">
        <v>150.80113979381608</v>
      </c>
      <c s="386">
        <v>150.70764725234238</v>
      </c>
      <c s="386">
        <v>173.41387632343603</v>
      </c>
      <c s="386">
        <v>183.55339540230088</v>
      </c>
      <c s="386">
        <v>134.49464776999997</v>
      </c>
      <c s="386">
        <v>122.69194638000002</v>
      </c>
      <c s="386">
        <v>148.57020874</v>
      </c>
      <c s="386">
        <v>142.62083353000003</v>
      </c>
      <c s="386">
        <v>143.59557763000001</v>
      </c>
      <c s="386">
        <v>147.50900478999998</v>
      </c>
      <c s="386">
        <v>153.60854380000001</v>
      </c>
      <c s="386">
        <v>129.54731807000002</v>
      </c>
      <c s="386">
        <v>137.07405922999999</v>
      </c>
      <c s="386">
        <v>126.97081899999999</v>
      </c>
      <c s="386">
        <v>100.65911937000001</v>
      </c>
      <c s="386">
        <v>138.04668263999997</v>
      </c>
      <c s="386">
        <v>126.64416127000001</v>
      </c>
      <c s="386">
        <v>122.36515410999999</v>
      </c>
      <c s="386">
        <v>128.64338948</v>
      </c>
      <c s="386">
        <v>40.418885039999999</v>
      </c>
      <c s="386">
        <v>65.004206379999985</v>
      </c>
      <c s="386">
        <v>110.94279625</v>
      </c>
      <c s="386">
        <v>139.39136184</v>
      </c>
      <c s="386">
        <v>120.45316747999999</v>
      </c>
      <c s="386">
        <v>116.00970920999998</v>
      </c>
      <c s="386">
        <v>124.68420138000002</v>
      </c>
      <c s="386">
        <v>126.25531743000001</v>
      </c>
      <c s="386">
        <v>160.10009652999997</v>
      </c>
      <c s="386">
        <v>6.6631844100000013</v>
      </c>
      <c s="386">
        <v>22.044286929999998</v>
      </c>
      <c s="386">
        <v>339.01676191000001</v>
      </c>
      <c s="386">
        <v>122.28150218000006</v>
      </c>
      <c s="386">
        <v>142.30403987000003</v>
      </c>
      <c s="386">
        <v>134.23598481999994</v>
      </c>
      <c s="386">
        <v>129.40701045000014</v>
      </c>
      <c s="386">
        <v>133.56409289000001</v>
      </c>
      <c s="386">
        <v>136.97271796999965</v>
      </c>
      <c s="386">
        <v>138.32209250999978</v>
      </c>
      <c s="386">
        <v>145.22318369000033</v>
      </c>
      <c s="386">
        <v>139.02692415000035</v>
      </c>
      <c s="386">
        <v>111.0413138288792</v>
      </c>
      <c s="386">
        <v>141.77733258162601</v>
      </c>
      <c s="386">
        <v>146.81071750758645</v>
      </c>
      <c s="386">
        <v>150.99332044640744</v>
      </c>
      <c s="386">
        <v>147.77963685784144</v>
      </c>
      <c s="386">
        <v>149.00086950748843</v>
      </c>
      <c s="386">
        <v>139.93574740364843</v>
      </c>
      <c s="386">
        <v>142.68697956264444</v>
      </c>
      <c s="386">
        <v>147.63374243123545</v>
      </c>
      <c s="386">
        <v>149.09270517484944</v>
      </c>
      <c s="386">
        <v>148.42215715206945</v>
      </c>
      <c s="386">
        <v>147.93337080572343</v>
      </c>
      <c s="371"/>
      <c s="386">
        <f>SUMIF($CI$1:$ED$1,EF$2,$CI39:$ED39)</f>
        <v>1625.3887609499998</v>
      </c>
      <c s="386">
        <f>SUMIF($CI$1:$ED$1,EG$2,$CI39:$ED39)</f>
        <v>1380.9124464000001</v>
      </c>
      <c s="386">
        <f>SUMIF($CI$1:$ED$1,EH$2,$CI39:$ED39)</f>
        <v>1589.0617817800003</v>
      </c>
      <c s="386">
        <f>SUMIF($CI$1:$ED$1,EI$2,$CI39:$ED39)</f>
        <v>1723.1078932599996</v>
      </c>
      <c s="386"/>
      <c s="382" t="s">
        <v>526</v>
      </c>
      <c s="386">
        <v>1625.38876095</v>
      </c>
      <c s="386">
        <v>1380.9124463999999</v>
      </c>
      <c s="386">
        <v>1589.0617817800003</v>
      </c>
      <c s="386">
        <v>1723.1078932599999</v>
      </c>
      <c s="386">
        <v>1953.3668368104709</v>
      </c>
      <c s="386">
        <v>1947.8290008138474</v>
      </c>
      <c s="386">
        <v>1978.5682765896961</v>
      </c>
      <c s="386">
        <v>1979.5682765897</v>
      </c>
      <c s="386">
        <v>2046.5870597007213</v>
      </c>
      <c r="EV39" s="386">
        <f t="shared" si="43"/>
        <v>1.5034859821995241</v>
      </c>
      <c s="386">
        <f t="shared" si="43"/>
        <v>1.3907712902917686</v>
      </c>
      <c s="386">
        <f t="shared" si="43"/>
        <v>1.4967727779661311</v>
      </c>
      <c s="386">
        <f t="shared" si="43"/>
        <v>1.4922677267235887</v>
      </c>
      <c s="386">
        <f t="shared" si="43"/>
        <v>1.6238597128877572</v>
      </c>
      <c s="386">
        <f t="shared" si="43"/>
        <v>1.5635451583394928</v>
      </c>
      <c s="386">
        <f t="shared" si="43"/>
        <v>1.5362193417154533</v>
      </c>
      <c s="386">
        <f t="shared" si="43"/>
        <v>1.4866679547941841</v>
      </c>
      <c s="386">
        <f t="shared" si="43"/>
        <v>1.4866679547941839</v>
      </c>
      <c r="FF39" s="386"/>
      <c s="386">
        <f t="shared" si="28"/>
        <v>-0.11271469190775552</v>
      </c>
      <c s="386">
        <f t="shared" si="28"/>
        <v>0.10600148767436246</v>
      </c>
      <c s="386">
        <f t="shared" si="28"/>
        <v>-0.0045050512425424127</v>
      </c>
      <c s="386">
        <f t="shared" si="28"/>
        <v>0.13159198616416856</v>
      </c>
      <c s="386">
        <f t="shared" si="28"/>
        <v>-0.060314554548264399</v>
      </c>
      <c s="386">
        <f t="shared" si="28"/>
        <v>-0.027325816624039545</v>
      </c>
    </row>
    <row r="40" spans="1:168" ht="15">
      <c r="A40" s="369" t="s">
        <v>525</v>
      </c>
      <c s="369"/>
      <c s="390">
        <f t="shared" si="44" ref="C40:BN40">C41+C42</f>
        <v>17.252283800443692</v>
      </c>
      <c s="390">
        <f t="shared" si="44"/>
        <v>37.371462883674006</v>
      </c>
      <c s="390">
        <f t="shared" si="44"/>
        <v>71.970130468661822</v>
      </c>
      <c s="390">
        <f t="shared" si="44"/>
        <v>36.043375534743717</v>
      </c>
      <c s="390">
        <f t="shared" si="44"/>
        <v>41.756071073093459</v>
      </c>
      <c s="390">
        <f t="shared" si="44"/>
        <v>116.70991533452379</v>
      </c>
      <c s="390">
        <f t="shared" si="44"/>
        <v>27.649920740378509</v>
      </c>
      <c s="390">
        <f t="shared" si="44"/>
        <v>50.81886531081652</v>
      </c>
      <c s="390">
        <f t="shared" si="44"/>
        <v>67.058702237917259</v>
      </c>
      <c s="390">
        <f t="shared" si="44"/>
        <v>24.112264539402421</v>
      </c>
      <c s="390">
        <f t="shared" si="44"/>
        <v>31.359530691161915</v>
      </c>
      <c s="390">
        <f t="shared" si="44"/>
        <v>116.07010454033446</v>
      </c>
      <c s="390">
        <f t="shared" si="44"/>
        <v>25.372379196413235</v>
      </c>
      <c s="390">
        <f t="shared" si="44"/>
        <v>31.550704954145544</v>
      </c>
      <c s="390">
        <f t="shared" si="44"/>
        <v>104.99273929734986</v>
      </c>
      <c s="390">
        <f t="shared" si="44"/>
        <v>30.990114853453719</v>
      </c>
      <c s="390">
        <f t="shared" si="44"/>
        <v>32.966964462170168</v>
      </c>
      <c s="390">
        <f t="shared" si="44"/>
        <v>181.56551178110755</v>
      </c>
      <c s="390">
        <f t="shared" si="44"/>
        <v>13.738216905128311</v>
      </c>
      <c s="390">
        <f t="shared" si="44"/>
        <v>44.120659541223375</v>
      </c>
      <c s="390">
        <f t="shared" si="44"/>
        <v>126.78983442872969</v>
      </c>
      <c s="390">
        <f t="shared" si="44"/>
        <v>36.817469082607261</v>
      </c>
      <c s="390">
        <f t="shared" si="44"/>
        <v>65.205690491231067</v>
      </c>
      <c s="390">
        <f t="shared" si="44"/>
        <v>151.52460674325121</v>
      </c>
      <c s="390">
        <f t="shared" si="44"/>
        <v>39.845460505597963</v>
      </c>
      <c s="390">
        <f t="shared" si="44"/>
        <v>55.554884992404197</v>
      </c>
      <c s="390">
        <f t="shared" si="44"/>
        <v>154.01830658373663</v>
      </c>
      <c s="390">
        <f t="shared" si="44"/>
        <v>43.713967416531339</v>
      </c>
      <c s="390">
        <f t="shared" si="44"/>
        <v>34.357243813817163</v>
      </c>
      <c s="390">
        <f t="shared" si="44"/>
        <v>139.38854338614158</v>
      </c>
      <c s="390">
        <f t="shared" si="44"/>
        <v>27.906407494976811</v>
      </c>
      <c s="390">
        <f t="shared" si="44"/>
        <v>41.332941633837123</v>
      </c>
      <c s="390">
        <f t="shared" si="44"/>
        <v>146.02806757885975</v>
      </c>
      <c s="390">
        <f t="shared" si="44"/>
        <v>40.513234024406799</v>
      </c>
      <c s="390">
        <f t="shared" si="44"/>
        <v>41.833132357049649</v>
      </c>
      <c s="390">
        <f t="shared" si="44"/>
        <v>234.68885970671505</v>
      </c>
      <c s="390">
        <f t="shared" si="44"/>
        <v>32.914942305854488</v>
      </c>
      <c s="390">
        <f t="shared" si="44"/>
        <v>44.509576399157361</v>
      </c>
      <c s="390">
        <f t="shared" si="44"/>
        <v>236.13006053489553</v>
      </c>
      <c s="390">
        <f t="shared" si="44"/>
        <v>35.610825890477507</v>
      </c>
      <c s="390">
        <f t="shared" si="44"/>
        <v>43.96711682637244</v>
      </c>
      <c s="390">
        <f t="shared" si="44"/>
        <v>250.48379733265614</v>
      </c>
      <c s="390">
        <f t="shared" si="44"/>
        <v>32.164894230109226</v>
      </c>
      <c s="390">
        <f t="shared" si="44"/>
        <v>52.229410958692057</v>
      </c>
      <c s="390">
        <f t="shared" si="44"/>
        <v>262.80522707363701</v>
      </c>
      <c s="390">
        <f t="shared" si="44"/>
        <v>40.678023056778173</v>
      </c>
      <c s="390">
        <f t="shared" si="44"/>
        <v>44.579012697384826</v>
      </c>
      <c s="390">
        <f t="shared" si="44"/>
        <v>248.55672500107883</v>
      </c>
      <c s="390">
        <f t="shared" si="44"/>
        <v>49.952517677881048</v>
      </c>
      <c s="390">
        <f t="shared" si="44"/>
        <v>47.817117134726402</v>
      </c>
      <c s="390">
        <f t="shared" si="44"/>
        <v>260.74028022591546</v>
      </c>
      <c s="390">
        <f t="shared" si="44"/>
        <v>40.789733611976196</v>
      </c>
      <c s="390">
        <f t="shared" si="44"/>
        <v>70.757656947071212</v>
      </c>
      <c s="390">
        <f t="shared" si="44"/>
        <v>245.9006930168172</v>
      </c>
      <c s="390">
        <f t="shared" si="44"/>
        <v>58.602382523644643</v>
      </c>
      <c s="390">
        <f t="shared" si="44"/>
        <v>62.29951589452191</v>
      </c>
      <c s="390">
        <f t="shared" si="44"/>
        <v>265.9558232580921</v>
      </c>
      <c s="390">
        <f t="shared" si="44"/>
        <v>68.347129082769442</v>
      </c>
      <c s="390">
        <f t="shared" si="44"/>
        <v>63.760286238430474</v>
      </c>
      <c s="390">
        <f t="shared" si="44"/>
        <v>295.45721386310947</v>
      </c>
      <c s="390">
        <f t="shared" si="44"/>
        <v>83.502233438828398</v>
      </c>
      <c s="390">
        <f t="shared" si="44"/>
        <v>74.768475936216277</v>
      </c>
      <c s="390">
        <f t="shared" si="44"/>
        <v>416.18445259274728</v>
      </c>
      <c s="390">
        <f t="shared" si="44"/>
        <v>70.809073870098899</v>
      </c>
      <c s="390">
        <f t="shared" si="45" ref="BO40:CH40">BO41+BO42</f>
        <v>101.29017260901395</v>
      </c>
      <c s="390">
        <f t="shared" si="45"/>
        <v>293.38067155611344</v>
      </c>
      <c s="390">
        <f t="shared" si="45"/>
        <v>85.4491696827738</v>
      </c>
      <c s="390">
        <f t="shared" si="45"/>
        <v>91.123110117545082</v>
      </c>
      <c s="390">
        <f t="shared" si="45"/>
        <v>398.86639796977215</v>
      </c>
      <c s="390">
        <f t="shared" si="45"/>
        <v>77.953538363748891</v>
      </c>
      <c s="390">
        <f t="shared" si="45"/>
        <v>80.646479882382465</v>
      </c>
      <c s="390">
        <f t="shared" si="45"/>
        <v>378.5156130991017</v>
      </c>
      <c s="390">
        <f t="shared" si="45"/>
        <v>107.59075110059058</v>
      </c>
      <c s="390">
        <f t="shared" si="45"/>
        <v>93.251559229896984</v>
      </c>
      <c s="390">
        <f t="shared" si="45"/>
        <v>380.27405964247197</v>
      </c>
      <c s="390">
        <f t="shared" si="45"/>
        <v>197.29490081737157</v>
      </c>
      <c s="390">
        <f t="shared" si="45"/>
        <v>181.04336746588726</v>
      </c>
      <c s="390">
        <f t="shared" si="45"/>
        <v>286.57847936691883</v>
      </c>
      <c s="390">
        <f t="shared" si="45"/>
        <v>220.97047081539407</v>
      </c>
      <c s="390">
        <f t="shared" si="45"/>
        <v>109.868407773228</v>
      </c>
      <c s="390">
        <f t="shared" si="45"/>
        <v>371.49554271521595</v>
      </c>
      <c s="390">
        <f t="shared" si="45"/>
        <v>216.19189391414238</v>
      </c>
      <c s="390">
        <f t="shared" si="45"/>
        <v>198.59423557563596</v>
      </c>
      <c s="390">
        <f t="shared" si="45"/>
        <v>300.0402431936983</v>
      </c>
      <c s="365">
        <f>CI41+CI42</f>
        <v>246.71916874496537</v>
      </c>
      <c s="365">
        <f t="shared" si="46" ref="CJ40:ED40">CJ41+CJ42</f>
        <v>102.92554368830844</v>
      </c>
      <c s="365">
        <f t="shared" si="46"/>
        <v>369.2060457884549</v>
      </c>
      <c s="365">
        <f t="shared" si="46"/>
        <v>212.33076992752322</v>
      </c>
      <c s="365">
        <f t="shared" si="46"/>
        <v>218.20970946775631</v>
      </c>
      <c s="365">
        <f t="shared" si="46"/>
        <v>303.1195121598974</v>
      </c>
      <c s="365">
        <f t="shared" si="46"/>
        <v>346.11202855489762</v>
      </c>
      <c s="365">
        <f t="shared" si="46"/>
        <v>98.228779556600102</v>
      </c>
      <c s="365">
        <f t="shared" si="46"/>
        <v>297.08214757608459</v>
      </c>
      <c s="365">
        <f t="shared" si="46"/>
        <v>220.02179353360003</v>
      </c>
      <c s="365">
        <f t="shared" si="46"/>
        <v>204.2213715602943</v>
      </c>
      <c s="365">
        <f t="shared" si="46"/>
        <v>303.21880618148424</v>
      </c>
      <c s="365">
        <f t="shared" si="46"/>
        <v>341.24855964105029</v>
      </c>
      <c s="365">
        <f t="shared" si="46"/>
        <v>101.20998424847029</v>
      </c>
      <c s="365">
        <f t="shared" si="46"/>
        <v>368.41952284599756</v>
      </c>
      <c s="365">
        <f t="shared" si="46"/>
        <v>266.44882385368476</v>
      </c>
      <c s="365">
        <f t="shared" si="46"/>
        <v>101.69591859059247</v>
      </c>
      <c s="365">
        <f t="shared" si="46"/>
        <v>353.26809864834911</v>
      </c>
      <c s="365">
        <f t="shared" si="46"/>
        <v>341.51073660894997</v>
      </c>
      <c s="365">
        <f t="shared" si="46"/>
        <v>487.53778721022957</v>
      </c>
      <c s="365">
        <f t="shared" si="46"/>
        <v>136.9672059323799</v>
      </c>
      <c s="365">
        <f t="shared" si="46"/>
        <v>90.917876807420029</v>
      </c>
      <c s="365">
        <f t="shared" si="46"/>
        <v>90.200204317326126</v>
      </c>
      <c s="365">
        <f t="shared" si="46"/>
        <v>110.34088325381958</v>
      </c>
      <c s="365">
        <f t="shared" si="46"/>
        <v>150.14746227860775</v>
      </c>
      <c s="365">
        <f t="shared" si="46"/>
        <v>98.761001298122878</v>
      </c>
      <c s="365">
        <f t="shared" si="46"/>
        <v>136.66721298611253</v>
      </c>
      <c s="365">
        <f t="shared" si="46"/>
        <v>73.934460618430563</v>
      </c>
      <c s="365">
        <f t="shared" si="46"/>
        <v>123.59404463054649</v>
      </c>
      <c s="365">
        <f t="shared" si="46"/>
        <v>86.674526410256703</v>
      </c>
      <c s="365">
        <f t="shared" si="46"/>
        <v>136.56126106680347</v>
      </c>
      <c s="365">
        <f t="shared" si="46"/>
        <v>106.91521461980025</v>
      </c>
      <c s="365">
        <f t="shared" si="46"/>
        <v>131.68044292346684</v>
      </c>
      <c s="365">
        <f t="shared" si="46"/>
        <v>108.54604676624248</v>
      </c>
      <c s="365">
        <f t="shared" si="46"/>
        <v>123.50453595659249</v>
      </c>
      <c s="365">
        <f t="shared" si="46"/>
        <v>87.281615071475088</v>
      </c>
      <c s="365">
        <f t="shared" si="46"/>
        <v>241.95366648327004</v>
      </c>
      <c s="365">
        <f t="shared" si="46"/>
        <v>121.18712136706297</v>
      </c>
      <c s="365">
        <f t="shared" si="46"/>
        <v>137.46804040945068</v>
      </c>
      <c s="365">
        <f t="shared" si="46"/>
        <v>143.64211978476391</v>
      </c>
      <c s="365">
        <f t="shared" si="46"/>
        <v>91.153815262879831</v>
      </c>
      <c s="365">
        <f t="shared" si="46"/>
        <v>126.2539615179202</v>
      </c>
      <c s="365">
        <f t="shared" si="46"/>
        <v>269.52331547628921</v>
      </c>
      <c s="365">
        <f t="shared" si="46"/>
        <v>79.006034552327748</v>
      </c>
      <c s="365">
        <f t="shared" si="46"/>
        <v>129.70150234718744</v>
      </c>
      <c s="365">
        <f t="shared" si="46"/>
        <v>139.70844705354062</v>
      </c>
      <c s="365">
        <f t="shared" si="46"/>
        <v>99.975660716885486</v>
      </c>
      <c s="365">
        <f t="shared" si="46"/>
        <v>97.658230835216813</v>
      </c>
      <c s="371"/>
      <c s="365">
        <f>EF41+EF42</f>
        <v>2921.3956767398663</v>
      </c>
      <c s="365">
        <f>EG41+EG42</f>
        <v>2789.7656019582696</v>
      </c>
      <c s="365">
        <f>EH41+EH42</f>
        <v>1364.2678246264577</v>
      </c>
      <c s="365">
        <f>EI41+EI42</f>
        <v>1677.2319158067949</v>
      </c>
      <c s="388"/>
      <c s="369" t="s">
        <v>525</v>
      </c>
      <c s="365">
        <f>EL41+EL42</f>
        <v>2921.3956767398663</v>
      </c>
      <c s="365">
        <f t="shared" si="47" ref="EM40:ET40">EM41+EM42</f>
        <v>2789.7656019582696</v>
      </c>
      <c s="365">
        <f t="shared" si="47"/>
        <v>1364.2678246264577</v>
      </c>
      <c s="365">
        <f t="shared" si="47"/>
        <v>1677.2764652721935</v>
      </c>
      <c s="365">
        <f t="shared" si="47"/>
        <v>1825.9999999999998</v>
      </c>
      <c s="365">
        <f t="shared" si="47"/>
        <v>2093.0000000000014</v>
      </c>
      <c s="365">
        <f t="shared" si="47"/>
        <v>2513.725133851538</v>
      </c>
      <c s="365">
        <f t="shared" si="47"/>
        <v>2684.4166497927804</v>
      </c>
      <c s="365">
        <f t="shared" si="47"/>
        <v>2818.3296558541247</v>
      </c>
      <c r="EV40" s="365">
        <f t="shared" si="43"/>
        <v>2.7022934783119226</v>
      </c>
      <c s="365">
        <f t="shared" si="43"/>
        <v>2.8096827687823027</v>
      </c>
      <c s="365">
        <f t="shared" si="43"/>
        <v>1.2850343297971665</v>
      </c>
      <c s="365">
        <f t="shared" si="43"/>
        <v>1.4525762128471909</v>
      </c>
      <c s="365">
        <f t="shared" si="43"/>
        <v>1.5179779751839544</v>
      </c>
      <c s="365">
        <f t="shared" si="43"/>
        <v>1.6800756201069169</v>
      </c>
      <c s="365">
        <f t="shared" si="43"/>
        <v>1.9517310653716713</v>
      </c>
      <c s="365">
        <f t="shared" si="43"/>
        <v>2.0160134195715131</v>
      </c>
      <c s="365">
        <f t="shared" si="43"/>
        <v>2.0472720012297705</v>
      </c>
      <c r="FF40" s="365"/>
      <c s="365">
        <f t="shared" si="28"/>
        <v>0.10738929047038015</v>
      </c>
      <c s="365">
        <f t="shared" si="28"/>
        <v>-1.5246484389851362</v>
      </c>
      <c s="365">
        <f t="shared" si="28"/>
        <v>0.16754188305002438</v>
      </c>
      <c s="365">
        <f t="shared" si="28"/>
        <v>0.065401762336763536</v>
      </c>
      <c s="365">
        <f t="shared" si="28"/>
        <v>0.16209764492296252</v>
      </c>
      <c s="365">
        <f t="shared" si="28"/>
        <v>0.27165544526475438</v>
      </c>
    </row>
    <row r="41" spans="1:168" ht="15">
      <c r="A41" s="385" t="s">
        <v>28</v>
      </c>
      <c s="385"/>
      <c s="384">
        <v>15.645973640443689</v>
      </c>
      <c s="381">
        <v>35.707161124025916</v>
      </c>
      <c s="381">
        <v>70.057774888661825</v>
      </c>
      <c s="381">
        <v>30.89202043552946</v>
      </c>
      <c s="381">
        <v>33.795391363093458</v>
      </c>
      <c s="381">
        <v>112.12201736452378</v>
      </c>
      <c s="381">
        <v>24.821129790378503</v>
      </c>
      <c s="381">
        <v>48.101703170816521</v>
      </c>
      <c s="381">
        <v>55.860429159383159</v>
      </c>
      <c s="381">
        <v>20.36328133926833</v>
      </c>
      <c s="381">
        <v>27.507145176712431</v>
      </c>
      <c s="381">
        <v>105.9949088833953</v>
      </c>
      <c s="381">
        <v>23.106799515487737</v>
      </c>
      <c s="381">
        <v>28.696041045070146</v>
      </c>
      <c s="381">
        <v>93.218415361127882</v>
      </c>
      <c s="381">
        <v>20.51693066724274</v>
      </c>
      <c s="381">
        <v>24.37173836815278</v>
      </c>
      <c s="381">
        <v>170.74725734172583</v>
      </c>
      <c s="381">
        <v>10.764000247207488</v>
      </c>
      <c s="381">
        <v>38.348091129399897</v>
      </c>
      <c s="381">
        <v>114.43472258815783</v>
      </c>
      <c s="381">
        <v>27.730636118289464</v>
      </c>
      <c s="381">
        <v>21.461203606071219</v>
      </c>
      <c s="381">
        <v>167.69838910614871</v>
      </c>
      <c s="381">
        <v>33.862677281332857</v>
      </c>
      <c s="381">
        <v>49.215099139911104</v>
      </c>
      <c s="381">
        <v>139.49751321907982</v>
      </c>
      <c s="381">
        <v>27.747052637242739</v>
      </c>
      <c s="381">
        <v>23.063235772314776</v>
      </c>
      <c s="381">
        <v>123.60964816959256</v>
      </c>
      <c s="381">
        <v>21.831928642147496</v>
      </c>
      <c s="381">
        <v>31.05138465236988</v>
      </c>
      <c s="381">
        <v>130.68060259956576</v>
      </c>
      <c s="381">
        <v>25.455378218207755</v>
      </c>
      <c s="381">
        <v>28.346472637071201</v>
      </c>
      <c s="381">
        <v>213.47992048140028</v>
      </c>
      <c s="381">
        <v>25.742702559974827</v>
      </c>
      <c s="381">
        <v>32.875115945700379</v>
      </c>
      <c s="381">
        <v>218.57736631888639</v>
      </c>
      <c s="381">
        <v>19.854852838790592</v>
      </c>
      <c s="381">
        <v>31.318491036257285</v>
      </c>
      <c s="381">
        <v>231.74654017252098</v>
      </c>
      <c s="381">
        <v>26.283624162825806</v>
      </c>
      <c s="381">
        <v>40.819480811369857</v>
      </c>
      <c s="381">
        <v>243.65362671980105</v>
      </c>
      <c s="381">
        <v>23.195838037485299</v>
      </c>
      <c s="381">
        <v>31.183649444261192</v>
      </c>
      <c s="381">
        <v>228.28790763085519</v>
      </c>
      <c s="381">
        <v>41.624023888988987</v>
      </c>
      <c s="381">
        <v>35.734660223476396</v>
      </c>
      <c s="381">
        <v>242.6501185438633</v>
      </c>
      <c s="381">
        <v>23.624349486739163</v>
      </c>
      <c s="381">
        <v>60.899649817356959</v>
      </c>
      <c s="381">
        <v>225.57648841446129</v>
      </c>
      <c s="381">
        <v>46.927409579919726</v>
      </c>
      <c s="381">
        <v>49.076674750381841</v>
      </c>
      <c s="381">
        <v>246.47205065717145</v>
      </c>
      <c s="381">
        <v>52.392142792089984</v>
      </c>
      <c s="381">
        <v>50.659153838948754</v>
      </c>
      <c s="381">
        <v>275.46665141433095</v>
      </c>
      <c s="381">
        <v>71.262196685592556</v>
      </c>
      <c s="381">
        <v>57.371758866719944</v>
      </c>
      <c s="381">
        <v>393.68132948376746</v>
      </c>
      <c s="381">
        <v>57.676591274964494</v>
      </c>
      <c s="381">
        <v>68.129259221628956</v>
      </c>
      <c s="381">
        <v>275.99315012467082</v>
      </c>
      <c s="381">
        <v>71.631981033286579</v>
      </c>
      <c s="381">
        <v>51.730954720345089</v>
      </c>
      <c s="381">
        <v>355.75736476397213</v>
      </c>
      <c s="381">
        <v>55.700822598948903</v>
      </c>
      <c s="381">
        <v>55.023971330262285</v>
      </c>
      <c s="381">
        <v>358.45342663550167</v>
      </c>
      <c s="381">
        <v>89.980814086590556</v>
      </c>
      <c s="381">
        <v>55.399837671779977</v>
      </c>
      <c s="381">
        <v>341.07754814367195</v>
      </c>
      <c s="381">
        <v>179.00555671517156</v>
      </c>
      <c s="381">
        <v>155.05953288972475</v>
      </c>
      <c s="381">
        <v>258.62651398000531</v>
      </c>
      <c s="381">
        <v>205.92199485399405</v>
      </c>
      <c s="381">
        <v>72.061739681627998</v>
      </c>
      <c s="381">
        <v>337.63139709381596</v>
      </c>
      <c s="381">
        <v>195.14609448234239</v>
      </c>
      <c s="381">
        <v>173.82455261343594</v>
      </c>
      <c s="381">
        <v>276.50464532589831</v>
      </c>
      <c s="386">
        <v>221.51145698196538</v>
      </c>
      <c s="386">
        <v>63.898237597684698</v>
      </c>
      <c s="386">
        <v>329.3704893296549</v>
      </c>
      <c s="386">
        <v>194.51815911512324</v>
      </c>
      <c s="386">
        <v>184.47627709595628</v>
      </c>
      <c s="386">
        <v>283.4098301192974</v>
      </c>
      <c s="386">
        <v>330.19803434349762</v>
      </c>
      <c s="386">
        <v>64.223693710000092</v>
      </c>
      <c s="386">
        <v>260.62750554168463</v>
      </c>
      <c s="386">
        <v>198.49112599699995</v>
      </c>
      <c s="386">
        <v>172.48291293417813</v>
      </c>
      <c s="386">
        <v>266.22981140427123</v>
      </c>
      <c s="386">
        <v>315.39404659299993</v>
      </c>
      <c s="386">
        <v>54.408112112000019</v>
      </c>
      <c s="386">
        <v>333.82922414599994</v>
      </c>
      <c s="386">
        <v>248.91290389799994</v>
      </c>
      <c s="386">
        <v>68.744012670208832</v>
      </c>
      <c s="386">
        <v>332.16121415399988</v>
      </c>
      <c s="386">
        <v>308.89217634913882</v>
      </c>
      <c s="386">
        <v>445.97450993366664</v>
      </c>
      <c s="386">
        <v>106.90861933500004</v>
      </c>
      <c s="386">
        <v>73.91140657000004</v>
      </c>
      <c s="386">
        <v>61.410609158999982</v>
      </c>
      <c s="386">
        <v>71.246057895000007</v>
      </c>
      <c s="386">
        <v>115.80242053000001</v>
      </c>
      <c s="386">
        <v>59.328827271999998</v>
      </c>
      <c s="386">
        <v>94.424920403000016</v>
      </c>
      <c s="386">
        <v>52.984534766999992</v>
      </c>
      <c s="386">
        <v>96.231347626000002</v>
      </c>
      <c s="386">
        <v>57.170303466</v>
      </c>
      <c s="386">
        <v>107.3163414</v>
      </c>
      <c s="386">
        <v>66.674816459999988</v>
      </c>
      <c s="386">
        <v>95.819247476999976</v>
      </c>
      <c s="386">
        <v>66.697214194000026</v>
      </c>
      <c s="386">
        <v>91.46219401899998</v>
      </c>
      <c s="386">
        <v>53.753815150000008</v>
      </c>
      <c s="386">
        <v>213.84335828499997</v>
      </c>
      <c s="386">
        <v>82.658255289999985</v>
      </c>
      <c s="386">
        <v>96.672699473750001</v>
      </c>
      <c s="386">
        <v>93.163344604000017</v>
      </c>
      <c s="386">
        <v>61.393697000000003</v>
      </c>
      <c s="386">
        <v>59.858053633750004</v>
      </c>
      <c s="386">
        <v>245.08995121780006</v>
      </c>
      <c s="386">
        <v>37.788477119040003</v>
      </c>
      <c s="386">
        <v>91.316971752789996</v>
      </c>
      <c s="386">
        <v>93.13372847780002</v>
      </c>
      <c s="386">
        <v>64.682939979039986</v>
      </c>
      <c s="386">
        <v>60.944557371829994</v>
      </c>
      <c s="371"/>
      <c s="386">
        <f>SUMIF($CI$1:$ED$1,EF$2,$CI41:$ED41)</f>
        <v>2569.4375341703135</v>
      </c>
      <c s="386">
        <f>SUMIF($CI$1:$ED$1,EG$2,$CI41:$ED41)</f>
        <v>2421.7928928150141</v>
      </c>
      <c s="386">
        <f>SUMIF($CI$1:$ED$1,EH$2,$CI41:$ED41)</f>
        <v>957.66598276400009</v>
      </c>
      <c s="386">
        <f>SUMIF($CI$1:$ED$1,EI$2,$CI41:$ED41)</f>
        <v>1200.5460342048</v>
      </c>
      <c s="386"/>
      <c s="382" t="s">
        <v>28</v>
      </c>
      <c s="386">
        <f t="shared" si="48" ref="EL41:EN42">EF41</f>
        <v>2569.4375341703135</v>
      </c>
      <c s="386">
        <f t="shared" si="48"/>
        <v>2421.7928928150141</v>
      </c>
      <c s="386">
        <f t="shared" si="48"/>
        <v>957.66598276400009</v>
      </c>
      <c s="386">
        <v>1185.036392</v>
      </c>
      <c s="386">
        <v>1394.1400170978229</v>
      </c>
      <c s="386">
        <v>1642.9404793565429</v>
      </c>
      <c s="386">
        <v>2070.1804775320788</v>
      </c>
      <c s="386">
        <v>2339.9288377496723</v>
      </c>
      <c s="386">
        <v>2532.9066422425703</v>
      </c>
      <c r="EV41" s="386">
        <f t="shared" si="43"/>
        <v>2.3767318979765073</v>
      </c>
      <c s="386">
        <f t="shared" si="43"/>
        <v>2.4390829665852247</v>
      </c>
      <c s="386">
        <f t="shared" si="43"/>
        <v>0.90204697502679443</v>
      </c>
      <c s="386">
        <f t="shared" si="43"/>
        <v>1.0262802287028527</v>
      </c>
      <c s="386">
        <f t="shared" si="43"/>
        <v>1.1589670538209622</v>
      </c>
      <c s="386">
        <f t="shared" si="43"/>
        <v>1.3188075703075475</v>
      </c>
      <c s="386">
        <f t="shared" si="43"/>
        <v>1.6073497832018533</v>
      </c>
      <c s="386">
        <f t="shared" si="43"/>
        <v>1.7573009533038995</v>
      </c>
      <c s="386">
        <f t="shared" si="43"/>
        <v>1.8399369426571179</v>
      </c>
      <c r="FF41" s="386"/>
      <c s="386">
        <f t="shared" si="28"/>
        <v>0.062351068608717419</v>
      </c>
      <c s="386">
        <f t="shared" si="28"/>
        <v>-1.5370359915584304</v>
      </c>
      <c s="386">
        <f t="shared" si="28"/>
        <v>0.12423325367605831</v>
      </c>
      <c s="386">
        <f t="shared" si="28"/>
        <v>0.13268682511810947</v>
      </c>
      <c s="386">
        <f t="shared" si="28"/>
        <v>0.15984051648658526</v>
      </c>
      <c s="386">
        <f t="shared" si="28"/>
        <v>0.28854221289430582</v>
      </c>
    </row>
    <row r="42" spans="1:168" ht="15">
      <c r="A42" s="385" t="s">
        <v>524</v>
      </c>
      <c s="385"/>
      <c s="384">
        <v>1.6063101600000027</v>
      </c>
      <c s="381">
        <v>1.6643017596480925</v>
      </c>
      <c s="381">
        <v>1.9123555799999974</v>
      </c>
      <c s="381">
        <v>5.1513550992142552</v>
      </c>
      <c s="381">
        <v>7.9606797100000017</v>
      </c>
      <c s="381">
        <v>4.5878979700000002</v>
      </c>
      <c s="381">
        <v>2.828790950000005</v>
      </c>
      <c s="381">
        <v>2.7171621399999974</v>
      </c>
      <c s="381">
        <v>11.198273078534108</v>
      </c>
      <c s="381">
        <v>3.7489832001340906</v>
      </c>
      <c s="381">
        <v>3.8523855144494825</v>
      </c>
      <c s="381">
        <v>10.075195656939158</v>
      </c>
      <c s="381">
        <v>2.2655796809254962</v>
      </c>
      <c s="381">
        <v>2.8546639090754002</v>
      </c>
      <c s="381">
        <v>11.774323936221982</v>
      </c>
      <c s="381">
        <v>10.473184186210977</v>
      </c>
      <c s="381">
        <v>8.5952260940173915</v>
      </c>
      <c s="381">
        <v>10.818254439381707</v>
      </c>
      <c s="381">
        <v>2.9742166579208242</v>
      </c>
      <c s="381">
        <v>5.7725684118234772</v>
      </c>
      <c s="381">
        <v>12.355111840571865</v>
      </c>
      <c s="381">
        <v>9.0868329643178001</v>
      </c>
      <c s="381">
        <v>43.744486885159851</v>
      </c>
      <c s="381">
        <v>-16.173782362897491</v>
      </c>
      <c s="381">
        <v>5.9827832242651038</v>
      </c>
      <c s="381">
        <v>6.3397858524930948</v>
      </c>
      <c s="381">
        <v>14.5207933646568</v>
      </c>
      <c s="381">
        <v>15.966914779288599</v>
      </c>
      <c s="381">
        <v>11.294008041502387</v>
      </c>
      <c s="381">
        <v>15.778895216549021</v>
      </c>
      <c s="381">
        <v>6.0744788528293157</v>
      </c>
      <c s="381">
        <v>10.28155698146724</v>
      </c>
      <c s="381">
        <v>15.347464979293974</v>
      </c>
      <c s="381">
        <v>15.05785580619904</v>
      </c>
      <c s="381">
        <v>13.486659719978448</v>
      </c>
      <c s="381">
        <v>21.208939225314776</v>
      </c>
      <c s="381">
        <v>7.1722397458796632</v>
      </c>
      <c s="381">
        <v>11.634460453456979</v>
      </c>
      <c s="381">
        <v>17.55269421600914</v>
      </c>
      <c s="381">
        <v>15.755973051686917</v>
      </c>
      <c s="381">
        <v>12.648625790115153</v>
      </c>
      <c s="381">
        <v>18.737257160135162</v>
      </c>
      <c s="381">
        <v>5.8812700672834186</v>
      </c>
      <c s="381">
        <v>11.409930147322198</v>
      </c>
      <c s="381">
        <v>19.151600353835985</v>
      </c>
      <c s="381">
        <v>17.482185019292874</v>
      </c>
      <c s="381">
        <v>13.39536325312363</v>
      </c>
      <c s="381">
        <v>20.268817370223655</v>
      </c>
      <c s="381">
        <v>8.3284937888920592</v>
      </c>
      <c s="381">
        <v>12.082456911250008</v>
      </c>
      <c s="381">
        <v>18.090161682052134</v>
      </c>
      <c s="381">
        <v>17.165384125237033</v>
      </c>
      <c s="381">
        <v>9.8580071297142542</v>
      </c>
      <c s="381">
        <v>20.324204602355913</v>
      </c>
      <c s="381">
        <v>11.674972943724917</v>
      </c>
      <c s="381">
        <v>13.222841144140068</v>
      </c>
      <c s="381">
        <v>19.483772600920616</v>
      </c>
      <c s="381">
        <v>15.954986290679457</v>
      </c>
      <c s="381">
        <v>13.101132399481719</v>
      </c>
      <c s="381">
        <v>19.990562448778491</v>
      </c>
      <c s="381">
        <v>12.240036753235843</v>
      </c>
      <c s="381">
        <v>17.396717069496333</v>
      </c>
      <c s="381">
        <v>22.503123108979846</v>
      </c>
      <c s="381">
        <v>13.132482595134409</v>
      </c>
      <c s="381">
        <v>33.160913387384987</v>
      </c>
      <c s="381">
        <v>17.387521431442643</v>
      </c>
      <c s="381">
        <v>13.817188649487216</v>
      </c>
      <c s="381">
        <v>39.392155397199993</v>
      </c>
      <c s="381">
        <v>43.109033205799996</v>
      </c>
      <c s="381">
        <v>22.252715764799994</v>
      </c>
      <c s="381">
        <v>25.622508552120184</v>
      </c>
      <c s="381">
        <v>20.062186463600014</v>
      </c>
      <c s="381">
        <v>17.609937014000028</v>
      </c>
      <c s="381">
        <v>37.851721558117006</v>
      </c>
      <c s="381">
        <v>39.196511498800007</v>
      </c>
      <c s="381">
        <v>18.289344102200015</v>
      </c>
      <c s="381">
        <v>25.983834576162497</v>
      </c>
      <c s="381">
        <v>27.9519653869135</v>
      </c>
      <c s="381">
        <v>15.048475961400008</v>
      </c>
      <c s="381">
        <v>37.806668091599995</v>
      </c>
      <c s="381">
        <v>33.864145621400006</v>
      </c>
      <c s="381">
        <v>21.045799431799992</v>
      </c>
      <c s="381">
        <v>24.769682962200019</v>
      </c>
      <c s="381">
        <v>23.535597867800014</v>
      </c>
      <c s="386">
        <v>25.207711763000002</v>
      </c>
      <c s="386">
        <v>39.027306090623732</v>
      </c>
      <c s="386">
        <v>39.835556458799999</v>
      </c>
      <c s="386">
        <v>17.812610812399988</v>
      </c>
      <c s="386">
        <v>33.733432371800028</v>
      </c>
      <c s="386">
        <v>19.709682040600025</v>
      </c>
      <c s="386">
        <v>15.913994211400002</v>
      </c>
      <c s="386">
        <v>34.005085846600004</v>
      </c>
      <c s="386">
        <v>36.454642034399974</v>
      </c>
      <c s="386">
        <v>21.530667536600074</v>
      </c>
      <c s="386">
        <v>31.738458626116167</v>
      </c>
      <c s="386">
        <v>36.988994777213009</v>
      </c>
      <c s="386">
        <v>25.854513048050343</v>
      </c>
      <c s="386">
        <v>46.801872136470273</v>
      </c>
      <c s="386">
        <v>34.590298699997611</v>
      </c>
      <c s="386">
        <v>17.535919955684808</v>
      </c>
      <c s="386">
        <v>32.951905920383645</v>
      </c>
      <c s="386">
        <v>21.106884494349252</v>
      </c>
      <c s="386">
        <v>32.61856025981114</v>
      </c>
      <c s="386">
        <v>41.563277276562921</v>
      </c>
      <c s="386">
        <v>30.058586597379851</v>
      </c>
      <c s="386">
        <v>17.006470237419993</v>
      </c>
      <c s="386">
        <v>28.789595158326151</v>
      </c>
      <c s="386">
        <v>39.094825358819584</v>
      </c>
      <c s="386">
        <v>34.345041748607741</v>
      </c>
      <c s="386">
        <v>39.43217402612288</v>
      </c>
      <c s="386">
        <v>42.24229258311253</v>
      </c>
      <c s="386">
        <v>20.949925851430564</v>
      </c>
      <c s="386">
        <v>27.36269700454649</v>
      </c>
      <c s="386">
        <v>29.504222944256707</v>
      </c>
      <c s="386">
        <v>29.244919666803469</v>
      </c>
      <c s="386">
        <v>40.240398159800257</v>
      </c>
      <c s="386">
        <v>35.861195446466859</v>
      </c>
      <c s="386">
        <v>41.848832572242458</v>
      </c>
      <c s="386">
        <v>32.042341937592518</v>
      </c>
      <c s="386">
        <v>33.527799921475079</v>
      </c>
      <c s="386">
        <v>28.110308198270069</v>
      </c>
      <c s="386">
        <v>38.528866077062986</v>
      </c>
      <c s="386">
        <v>40.795340935700665</v>
      </c>
      <c s="386">
        <v>50.478775180763883</v>
      </c>
      <c s="386">
        <v>29.760118262879828</v>
      </c>
      <c s="386">
        <v>66.3959078841702</v>
      </c>
      <c s="386">
        <v>24.433364258489163</v>
      </c>
      <c s="386">
        <v>41.217557433287737</v>
      </c>
      <c s="386">
        <v>38.384530594397461</v>
      </c>
      <c s="386">
        <v>46.57471857574059</v>
      </c>
      <c s="386">
        <v>35.292720737845499</v>
      </c>
      <c s="386">
        <v>36.713673463386812</v>
      </c>
      <c s="371"/>
      <c s="381">
        <f>SUMIF($CI$1:$ED$1,EF$2,$CI42:$ED42)-EF36</f>
        <v>351.95814256955293</v>
      </c>
      <c s="381">
        <f>SUMIF($CI$1:$ED$1,EG$2,$CI42:$ED42)-EG36</f>
        <v>367.97270914325566</v>
      </c>
      <c s="381">
        <f>SUMIF($CI$1:$ED$1,EH$2,$CI42:$ED42)-EH36</f>
        <v>406.60184186245755</v>
      </c>
      <c s="381">
        <f>SUMIF($CI$1:$ED$1,EI$2,$CI42:$ED42)-EI36</f>
        <v>476.68588160199488</v>
      </c>
      <c s="381"/>
      <c s="382" t="s">
        <v>524</v>
      </c>
      <c s="386">
        <f t="shared" si="48"/>
        <v>351.95814256955293</v>
      </c>
      <c s="386">
        <f t="shared" si="48"/>
        <v>367.97270914325566</v>
      </c>
      <c s="386">
        <f t="shared" si="48"/>
        <v>406.60184186245755</v>
      </c>
      <c s="386">
        <v>492.24007327219363</v>
      </c>
      <c s="386">
        <v>431.85998290217691</v>
      </c>
      <c s="386">
        <v>450.05952064345831</v>
      </c>
      <c s="386">
        <v>443.54465631945936</v>
      </c>
      <c s="386">
        <v>344.48781204310819</v>
      </c>
      <c s="386">
        <v>285.42301361155432</v>
      </c>
      <c r="EV42" s="381">
        <f t="shared" si="43"/>
        <v>0.32556158033541521</v>
      </c>
      <c s="381">
        <f t="shared" si="43"/>
        <v>0.37059980219707822</v>
      </c>
      <c s="381">
        <f t="shared" si="43"/>
        <v>0.38298735477037182</v>
      </c>
      <c s="381">
        <f t="shared" si="43"/>
        <v>0.42629598414433828</v>
      </c>
      <c s="381">
        <f t="shared" si="43"/>
        <v>0.35901092136299223</v>
      </c>
      <c s="381">
        <f t="shared" si="43"/>
        <v>0.36126804979936905</v>
      </c>
      <c s="381">
        <f t="shared" si="43"/>
        <v>0.34438128216981811</v>
      </c>
      <c s="381">
        <f t="shared" si="43"/>
        <v>0.25871246626761368</v>
      </c>
      <c s="381">
        <f t="shared" si="43"/>
        <v>0.20733505857265261</v>
      </c>
      <c r="FF42" s="381"/>
      <c s="381">
        <f t="shared" si="28"/>
        <v>0.045038221861663008</v>
      </c>
      <c s="381">
        <f t="shared" si="28"/>
        <v>0.012387552573293603</v>
      </c>
      <c s="381">
        <f t="shared" si="28"/>
        <v>0.043308629373966456</v>
      </c>
      <c s="381">
        <f t="shared" si="28"/>
        <v>-0.06728506278134605</v>
      </c>
      <c s="381">
        <f t="shared" si="28"/>
        <v>0.0022571284363768207</v>
      </c>
      <c s="381">
        <f t="shared" si="28"/>
        <v>-0.016886767629550936</v>
      </c>
    </row>
    <row r="43" spans="1:168" ht="15">
      <c r="A43" s="369" t="s">
        <v>523</v>
      </c>
      <c s="369"/>
      <c s="384">
        <v>1.04911815</v>
      </c>
      <c s="381">
        <v>2.3055472100000007</v>
      </c>
      <c s="381">
        <v>2.3675898499999994</v>
      </c>
      <c s="381">
        <v>7.2239366599999979</v>
      </c>
      <c s="381">
        <v>1.8880034699999975</v>
      </c>
      <c s="381">
        <v>0.88630273999999998</v>
      </c>
      <c s="381">
        <v>0.28527401000000008</v>
      </c>
      <c s="381">
        <v>0.36515685000000031</v>
      </c>
      <c s="381">
        <v>0.24385029000000014</v>
      </c>
      <c s="381">
        <v>1.5907056000000002</v>
      </c>
      <c s="381">
        <v>2.0768715100000037</v>
      </c>
      <c s="381">
        <v>2.4733947300000008</v>
      </c>
      <c s="381">
        <v>2.9408135999999994</v>
      </c>
      <c s="381">
        <v>6.8727134200000002</v>
      </c>
      <c s="381">
        <v>3.0166306000000018</v>
      </c>
      <c s="381">
        <v>1.7547581400000005</v>
      </c>
      <c s="381">
        <v>2.535528170000001</v>
      </c>
      <c s="381">
        <v>0.84960851000000037</v>
      </c>
      <c s="381">
        <v>2.9641953999999999</v>
      </c>
      <c s="381">
        <v>1.4750510900000002</v>
      </c>
      <c s="381">
        <v>1.5466202500000001</v>
      </c>
      <c s="381">
        <v>1.1347921799999998</v>
      </c>
      <c s="381">
        <v>2.79772928</v>
      </c>
      <c s="381">
        <v>3.1348485199999998</v>
      </c>
      <c s="381">
        <v>1.3718588799999998</v>
      </c>
      <c s="381">
        <v>4.6976528000000002</v>
      </c>
      <c s="381">
        <v>4.6964580000000007</v>
      </c>
      <c s="381">
        <v>4.2441040999999995</v>
      </c>
      <c s="381">
        <v>17.132167770000002</v>
      </c>
      <c s="381">
        <v>3.5581780300000001</v>
      </c>
      <c s="381">
        <v>1.59569334</v>
      </c>
      <c s="381">
        <v>0.64485498999999957</v>
      </c>
      <c s="381">
        <v>0.55805360000000015</v>
      </c>
      <c s="381">
        <v>2.5765423200000002</v>
      </c>
      <c s="381">
        <v>10.58125179</v>
      </c>
      <c s="381">
        <v>2.6303010800000002</v>
      </c>
      <c s="381">
        <v>2.6114569099999994</v>
      </c>
      <c s="381">
        <v>6.61500881</v>
      </c>
      <c s="381">
        <v>3.4096452200000003</v>
      </c>
      <c s="381">
        <v>7.4219703599999987</v>
      </c>
      <c s="381">
        <v>2.8561645800000002</v>
      </c>
      <c s="381">
        <v>0.98270197999999964</v>
      </c>
      <c s="381">
        <v>1.27090959</v>
      </c>
      <c s="381">
        <v>0.64183600000000007</v>
      </c>
      <c s="381">
        <v>1.4546608799999998</v>
      </c>
      <c s="381">
        <v>4.6878362099999995</v>
      </c>
      <c s="381">
        <v>2.8052275099999999</v>
      </c>
      <c s="381">
        <v>1.1589626199999998</v>
      </c>
      <c s="381">
        <v>1.2613009800000001</v>
      </c>
      <c s="381">
        <v>204.01269471999998</v>
      </c>
      <c s="381">
        <v>353.35627539000001</v>
      </c>
      <c s="381">
        <v>103.56161972999999</v>
      </c>
      <c s="381">
        <v>1.2998174800000002</v>
      </c>
      <c s="381">
        <v>234.17190969999999</v>
      </c>
      <c s="381">
        <v>114.93787592999999</v>
      </c>
      <c s="381">
        <v>0.69637759000000121</v>
      </c>
      <c s="381">
        <v>1.1538937100000002</v>
      </c>
      <c s="381">
        <v>0.56220103999999993</v>
      </c>
      <c s="381">
        <v>0.93984991999999989</v>
      </c>
      <c s="381">
        <v>2.1915358500000006</v>
      </c>
      <c s="381">
        <v>1.1892688699999994</v>
      </c>
      <c s="381">
        <v>3.9456829099999986</v>
      </c>
      <c s="381">
        <v>8.8908489399999979</v>
      </c>
      <c s="381">
        <v>2.8325245199999998</v>
      </c>
      <c s="381">
        <v>8.1958306800000003</v>
      </c>
      <c s="381">
        <v>1.2614079700000005</v>
      </c>
      <c s="381">
        <v>0.59873402000000198</v>
      </c>
      <c s="381">
        <v>0.80440510000000387</v>
      </c>
      <c s="381">
        <v>0.13881225000000086</v>
      </c>
      <c s="381">
        <v>0.86824245000000122</v>
      </c>
      <c s="381">
        <v>10.289278029999998</v>
      </c>
      <c s="381">
        <v>77.292113690000008</v>
      </c>
      <c s="381">
        <v>0.57169775999999994</v>
      </c>
      <c s="381">
        <v>9.6783694699999998</v>
      </c>
      <c s="381">
        <v>191.78131931999999</v>
      </c>
      <c s="381">
        <v>266.08831482999994</v>
      </c>
      <c s="381">
        <v>112.67882662999997</v>
      </c>
      <c s="381">
        <v>5.927915119999998</v>
      </c>
      <c s="381">
        <v>3.3959054000000011</v>
      </c>
      <c s="381">
        <v>9.8896642100000012</v>
      </c>
      <c s="381">
        <v>16.965254889999994</v>
      </c>
      <c s="381">
        <v>16.615415680000002</v>
      </c>
      <c s="381">
        <v>8.7111842200000016</v>
      </c>
      <c s="381">
        <v>161.16618090999998</v>
      </c>
      <c s="386">
        <v>0.70988100999999992</v>
      </c>
      <c s="386">
        <v>6.49722285</v>
      </c>
      <c s="386">
        <v>1.8138099399999994</v>
      </c>
      <c s="386">
        <v>15.100100489999996</v>
      </c>
      <c s="386">
        <v>4.9418661200000003</v>
      </c>
      <c s="386">
        <v>6.9811415400000003</v>
      </c>
      <c s="386">
        <v>0.80185061000000002</v>
      </c>
      <c s="386">
        <v>0.55767304000000006</v>
      </c>
      <c s="386">
        <v>0.40404565000000009</v>
      </c>
      <c s="386">
        <v>1.1528942500000001</v>
      </c>
      <c s="386">
        <v>3.3111957200000002</v>
      </c>
      <c s="386">
        <v>4.2393657099999995</v>
      </c>
      <c s="386">
        <v>14.57521043</v>
      </c>
      <c s="386">
        <v>7.3320812700000033</v>
      </c>
      <c s="386">
        <v>5.0988739000000001</v>
      </c>
      <c s="386">
        <v>1.34511257</v>
      </c>
      <c s="386">
        <v>0.48210783999999995</v>
      </c>
      <c s="386">
        <v>1.7836978299999999</v>
      </c>
      <c s="386">
        <v>0.28158956999999996</v>
      </c>
      <c s="386">
        <v>2.6031000900000008</v>
      </c>
      <c s="386">
        <v>0.17306715000000006</v>
      </c>
      <c s="386">
        <v>15.799666080000002</v>
      </c>
      <c s="386">
        <v>29.888028670000001</v>
      </c>
      <c s="386">
        <v>-2.78552088</v>
      </c>
      <c s="386">
        <v>0</v>
      </c>
      <c s="386">
        <v>0.50062017999999986</v>
      </c>
      <c s="386">
        <v>7.4135451399999983</v>
      </c>
      <c s="386">
        <v>6.0918863400000003</v>
      </c>
      <c s="386">
        <v>10.18289292</v>
      </c>
      <c s="386">
        <v>3.7611416200000001</v>
      </c>
      <c s="386">
        <v>2.2999999999999998</v>
      </c>
      <c s="386">
        <v>6.624646460000001</v>
      </c>
      <c s="386">
        <v>1.1898058400000002</v>
      </c>
      <c s="386">
        <v>0.82999999999999996</v>
      </c>
      <c s="386">
        <v>1.0694999999999999</v>
      </c>
      <c s="386">
        <v>465.81999999999999</v>
      </c>
      <c s="386">
        <v>0.54299792000000013</v>
      </c>
      <c s="386">
        <v>6.2635697700000001</v>
      </c>
      <c s="386">
        <v>3.8053850300000041</v>
      </c>
      <c s="386">
        <v>6.0876977299999968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71"/>
      <c s="381">
        <f t="shared" si="49" ref="EF43:EI44">SUMIF($CI$1:$ED$1,EF$2,$CI43:$ED43)</f>
        <v>46.511046929999999</v>
      </c>
      <c s="381">
        <f t="shared" si="49"/>
        <v>76.577014520000006</v>
      </c>
      <c s="381">
        <f t="shared" si="49"/>
        <v>505.78403850000001</v>
      </c>
      <c s="381">
        <f t="shared" si="49"/>
        <v>16.69965045</v>
      </c>
      <c s="381"/>
      <c s="369" t="s">
        <v>523</v>
      </c>
      <c s="381">
        <v>46.511046929999999</v>
      </c>
      <c s="381">
        <v>75.784861049999989</v>
      </c>
      <c s="381">
        <v>505.78403850000001</v>
      </c>
      <c s="381">
        <f>EI43</f>
        <v>16.69965045</v>
      </c>
      <c s="381">
        <v>0</v>
      </c>
      <c s="381">
        <v>0</v>
      </c>
      <c s="381">
        <v>0</v>
      </c>
      <c s="386">
        <v>0</v>
      </c>
      <c s="386">
        <v>0</v>
      </c>
      <c r="EV43" s="381">
        <f t="shared" si="43"/>
        <v>0.043022757851363252</v>
      </c>
      <c s="381">
        <f t="shared" si="43"/>
        <v>0.076325917158516596</v>
      </c>
      <c s="381">
        <f t="shared" si="43"/>
        <v>0.47640928064393129</v>
      </c>
      <c s="381">
        <f t="shared" si="43"/>
        <v>0.014462442840391436</v>
      </c>
      <c s="381">
        <f t="shared" si="43"/>
        <v>0</v>
      </c>
      <c s="381">
        <f t="shared" si="43"/>
        <v>0</v>
      </c>
      <c s="381">
        <f t="shared" si="43"/>
        <v>0</v>
      </c>
      <c s="381">
        <f t="shared" si="43"/>
        <v>0</v>
      </c>
      <c s="381">
        <f t="shared" si="43"/>
        <v>0</v>
      </c>
      <c r="FF43" s="381"/>
      <c s="381">
        <f t="shared" si="28"/>
        <v>0.033303159307153343</v>
      </c>
      <c s="381">
        <f t="shared" si="28"/>
        <v>0.40008336348541468</v>
      </c>
      <c s="381">
        <f t="shared" si="28"/>
        <v>-0.46194683780353984</v>
      </c>
      <c s="381">
        <f t="shared" si="28"/>
        <v>-0.014462442840391436</v>
      </c>
      <c s="381">
        <f t="shared" si="28"/>
        <v>0</v>
      </c>
      <c s="381">
        <f t="shared" si="28"/>
        <v>0</v>
      </c>
    </row>
    <row r="44" spans="1:168" ht="15">
      <c r="A44" s="382" t="s">
        <v>522</v>
      </c>
      <c s="385"/>
      <c s="384">
        <v>1.04911815</v>
      </c>
      <c s="381">
        <v>2.3055472100000007</v>
      </c>
      <c s="381">
        <v>2.3675898499999994</v>
      </c>
      <c s="381">
        <v>7.2239366599999979</v>
      </c>
      <c s="381">
        <v>1.8880034699999975</v>
      </c>
      <c s="381">
        <v>0.88630273999999998</v>
      </c>
      <c s="381">
        <v>0.28527401000000008</v>
      </c>
      <c s="381">
        <v>0.36515685000000031</v>
      </c>
      <c s="381">
        <v>0.24385029000000014</v>
      </c>
      <c s="381">
        <v>1.5907056000000002</v>
      </c>
      <c s="381">
        <v>2.0768715100000037</v>
      </c>
      <c s="381">
        <v>2.4733947300000008</v>
      </c>
      <c s="381">
        <v>2.9408135999999994</v>
      </c>
      <c s="381">
        <v>6.8727134200000002</v>
      </c>
      <c s="381">
        <v>3.0166306000000018</v>
      </c>
      <c s="381">
        <v>1.7547581400000005</v>
      </c>
      <c s="381">
        <v>2.535528170000001</v>
      </c>
      <c s="381">
        <v>0.84960851000000037</v>
      </c>
      <c s="381">
        <v>2.9641953999999999</v>
      </c>
      <c s="381">
        <v>1.4750510900000002</v>
      </c>
      <c s="381">
        <v>1.5466202500000001</v>
      </c>
      <c s="381">
        <v>1.1347921799999998</v>
      </c>
      <c s="381">
        <v>2.79772928</v>
      </c>
      <c s="381">
        <v>3.1348485199999998</v>
      </c>
      <c s="381">
        <v>1.3718588799999998</v>
      </c>
      <c s="381">
        <v>4.6976528000000002</v>
      </c>
      <c s="381">
        <v>4.6964580000000007</v>
      </c>
      <c s="381">
        <v>4.2441040999999995</v>
      </c>
      <c s="381">
        <v>17.132167770000002</v>
      </c>
      <c s="381">
        <v>3.5581780300000001</v>
      </c>
      <c s="381">
        <v>1.59569334</v>
      </c>
      <c s="381">
        <v>0.64485498999999957</v>
      </c>
      <c s="381">
        <v>0.55805360000000015</v>
      </c>
      <c s="381">
        <v>2.5765423200000002</v>
      </c>
      <c s="381">
        <v>10.58125179</v>
      </c>
      <c s="381">
        <v>2.6303010800000002</v>
      </c>
      <c s="381">
        <v>2.6114569099999994</v>
      </c>
      <c s="381">
        <v>6.61500881</v>
      </c>
      <c s="381">
        <v>3.4096452200000003</v>
      </c>
      <c s="381">
        <v>7.4219703599999987</v>
      </c>
      <c s="381">
        <v>2.8561645800000002</v>
      </c>
      <c s="381">
        <v>0.98270197999999964</v>
      </c>
      <c s="381">
        <v>1.27090959</v>
      </c>
      <c s="381">
        <v>0.64183600000000007</v>
      </c>
      <c s="381">
        <v>1.4546608799999998</v>
      </c>
      <c s="381">
        <v>4.6878362099999995</v>
      </c>
      <c s="381">
        <v>2.8052275099999999</v>
      </c>
      <c s="381">
        <v>1.1589626199999998</v>
      </c>
      <c s="381">
        <v>1.2613009800000001</v>
      </c>
      <c s="381">
        <v>204.01269471999998</v>
      </c>
      <c s="381">
        <v>353.35627539000001</v>
      </c>
      <c s="381">
        <v>103.56161972999999</v>
      </c>
      <c s="381">
        <v>1.2998174800000002</v>
      </c>
      <c s="381">
        <v>234.17190969999999</v>
      </c>
      <c s="381">
        <v>114.93787592999999</v>
      </c>
      <c s="381">
        <v>0.69637759000000121</v>
      </c>
      <c s="381">
        <v>1.1538937100000002</v>
      </c>
      <c s="381">
        <v>0.56220103999999993</v>
      </c>
      <c s="381">
        <v>0.93984991999999989</v>
      </c>
      <c s="381">
        <v>2.1915358500000006</v>
      </c>
      <c s="381">
        <v>1.1892688699999994</v>
      </c>
      <c s="381">
        <v>3.9456829099999986</v>
      </c>
      <c s="381">
        <v>8.8908489399999979</v>
      </c>
      <c s="381">
        <v>2.8325245199999998</v>
      </c>
      <c s="381">
        <v>8.1958306800000003</v>
      </c>
      <c s="381">
        <v>1.2614079700000005</v>
      </c>
      <c s="381">
        <v>0.59873402000000198</v>
      </c>
      <c s="381">
        <v>0.80440510000000387</v>
      </c>
      <c s="381">
        <v>0.13881225000000086</v>
      </c>
      <c s="381">
        <v>0.86824245000000122</v>
      </c>
      <c s="381">
        <v>10.289278029999998</v>
      </c>
      <c s="381">
        <v>77.292113690000008</v>
      </c>
      <c s="381">
        <v>0.57169775999999994</v>
      </c>
      <c s="381">
        <v>9.6783694699999998</v>
      </c>
      <c s="381">
        <v>191.78131931999999</v>
      </c>
      <c s="381">
        <v>266.08831482999994</v>
      </c>
      <c s="381">
        <v>112.67882662999997</v>
      </c>
      <c s="381">
        <v>5.927915119999998</v>
      </c>
      <c s="381">
        <v>3.3959054000000011</v>
      </c>
      <c s="381">
        <v>9.8896642100000012</v>
      </c>
      <c s="381">
        <v>16.965254889999994</v>
      </c>
      <c s="381">
        <v>16.615415680000002</v>
      </c>
      <c s="381">
        <v>8.7111842200000016</v>
      </c>
      <c s="381">
        <v>161.16618090999998</v>
      </c>
      <c s="381">
        <v>0</v>
      </c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>
        <v>375</v>
      </c>
      <c s="381"/>
      <c s="381"/>
      <c s="381"/>
      <c s="381"/>
      <c s="381"/>
      <c s="381"/>
      <c s="381"/>
      <c s="381"/>
      <c s="381"/>
      <c s="381"/>
      <c s="381"/>
      <c s="381"/>
      <c s="371"/>
      <c s="381">
        <f t="shared" si="49"/>
        <v>0</v>
      </c>
      <c s="381">
        <f t="shared" si="49"/>
        <v>0</v>
      </c>
      <c s="381">
        <f t="shared" si="49"/>
        <v>375</v>
      </c>
      <c s="381">
        <f t="shared" si="49"/>
        <v>0</v>
      </c>
      <c s="381"/>
      <c s="382" t="s">
        <v>521</v>
      </c>
      <c s="381">
        <v>0</v>
      </c>
      <c s="381">
        <v>0</v>
      </c>
      <c s="381">
        <v>375</v>
      </c>
      <c s="381">
        <v>0</v>
      </c>
      <c s="381">
        <v>0</v>
      </c>
      <c s="381">
        <v>0</v>
      </c>
      <c s="381">
        <v>0</v>
      </c>
      <c s="386">
        <v>0</v>
      </c>
      <c s="386">
        <v>0</v>
      </c>
      <c r="EV44" s="381">
        <f t="shared" si="43"/>
        <v>0</v>
      </c>
      <c s="381">
        <f t="shared" si="43"/>
        <v>0</v>
      </c>
      <c s="381">
        <f t="shared" si="43"/>
        <v>0.35322087421205611</v>
      </c>
      <c s="381">
        <f t="shared" si="43"/>
        <v>0</v>
      </c>
      <c s="381">
        <f t="shared" si="43"/>
        <v>0</v>
      </c>
      <c s="381">
        <f t="shared" si="43"/>
        <v>0</v>
      </c>
      <c s="381">
        <f t="shared" si="43"/>
        <v>0</v>
      </c>
      <c s="381">
        <f t="shared" si="43"/>
        <v>0</v>
      </c>
      <c s="381">
        <f t="shared" si="43"/>
        <v>0</v>
      </c>
      <c r="FF44" s="381"/>
      <c s="381">
        <f t="shared" si="28"/>
        <v>0</v>
      </c>
      <c s="381">
        <f t="shared" si="28"/>
        <v>0.35322087421205611</v>
      </c>
      <c s="381">
        <f t="shared" si="28"/>
        <v>-0.35322087421205611</v>
      </c>
      <c s="381">
        <f t="shared" si="28"/>
        <v>0</v>
      </c>
      <c s="381">
        <f t="shared" si="28"/>
        <v>0</v>
      </c>
      <c s="381">
        <f t="shared" si="28"/>
        <v>0</v>
      </c>
    </row>
    <row r="45" spans="1:168" ht="15">
      <c r="A45" s="382"/>
      <c s="385"/>
      <c s="384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71"/>
      <c s="381"/>
      <c s="381"/>
      <c s="381"/>
      <c s="381"/>
      <c s="381"/>
      <c s="382"/>
      <c s="381"/>
      <c s="381"/>
      <c s="381"/>
      <c s="381"/>
      <c s="381"/>
      <c s="381"/>
      <c s="381"/>
      <c s="381"/>
      <c s="381"/>
      <c r="EV45" s="381"/>
      <c s="381"/>
      <c s="381"/>
      <c s="381"/>
      <c s="381"/>
      <c s="381"/>
      <c s="381"/>
      <c s="381"/>
      <c s="381"/>
      <c r="FF45" s="381"/>
      <c s="381"/>
      <c s="381"/>
      <c s="381"/>
      <c s="381"/>
      <c s="381"/>
      <c s="381"/>
    </row>
    <row r="46" spans="1:168" s="370" customFormat="1" ht="15">
      <c r="A46" s="378" t="s">
        <v>520</v>
      </c>
      <c s="380"/>
      <c s="365">
        <f t="shared" si="50" ref="C46:BN46">(C4-C5-C21)</f>
        <v>1616.3059674102194</v>
      </c>
      <c s="365">
        <f t="shared" si="50"/>
        <v>1381.9435791604374</v>
      </c>
      <c s="365">
        <f t="shared" si="50"/>
        <v>1613.6633896588987</v>
      </c>
      <c s="365">
        <f t="shared" si="50"/>
        <v>2128.0818874994397</v>
      </c>
      <c s="365">
        <f t="shared" si="50"/>
        <v>1633.4007128829974</v>
      </c>
      <c s="365">
        <f t="shared" si="50"/>
        <v>1471.9548855656001</v>
      </c>
      <c s="365">
        <f t="shared" si="50"/>
        <v>1730.8965652430561</v>
      </c>
      <c s="365">
        <f t="shared" si="50"/>
        <v>1581.1970578207777</v>
      </c>
      <c s="365">
        <f t="shared" si="50"/>
        <v>1616.6390766924185</v>
      </c>
      <c s="365">
        <f t="shared" si="50"/>
        <v>1504.5734536356936</v>
      </c>
      <c s="365">
        <f t="shared" si="50"/>
        <v>1560.1092312122937</v>
      </c>
      <c s="365">
        <f t="shared" si="50"/>
        <v>1716.5376363453415</v>
      </c>
      <c s="365">
        <f t="shared" si="50"/>
        <v>1920.782982281059</v>
      </c>
      <c s="365">
        <f t="shared" si="50"/>
        <v>1413.0452298395871</v>
      </c>
      <c s="365">
        <f t="shared" si="50"/>
        <v>1783.6506528900986</v>
      </c>
      <c s="365">
        <f t="shared" si="50"/>
        <v>2445.5641311209288</v>
      </c>
      <c s="365">
        <f t="shared" si="50"/>
        <v>1910.6191587648732</v>
      </c>
      <c s="365">
        <f t="shared" si="50"/>
        <v>1698.2960228779702</v>
      </c>
      <c s="365">
        <f t="shared" si="50"/>
        <v>1991.9957371441835</v>
      </c>
      <c s="365">
        <f t="shared" si="50"/>
        <v>1744.7412640791576</v>
      </c>
      <c s="365">
        <f t="shared" si="50"/>
        <v>1814.1341812426735</v>
      </c>
      <c s="365">
        <f t="shared" si="50"/>
        <v>1876.7628763329394</v>
      </c>
      <c s="365">
        <f t="shared" si="50"/>
        <v>1815.1486339884209</v>
      </c>
      <c s="365">
        <f t="shared" si="50"/>
        <v>1946.088152415814</v>
      </c>
      <c s="365">
        <f t="shared" si="50"/>
        <v>2040.003385202589</v>
      </c>
      <c s="365">
        <f t="shared" si="50"/>
        <v>1694.8132774171665</v>
      </c>
      <c s="365">
        <f t="shared" si="50"/>
        <v>1858.5470294997594</v>
      </c>
      <c s="365">
        <f t="shared" si="50"/>
        <v>2503.076840650599</v>
      </c>
      <c s="365">
        <f t="shared" si="50"/>
        <v>2002.73895476399</v>
      </c>
      <c s="365">
        <f t="shared" si="50"/>
        <v>1849.8814732579108</v>
      </c>
      <c s="365">
        <f t="shared" si="50"/>
        <v>2086.9156975856358</v>
      </c>
      <c s="365">
        <f t="shared" si="50"/>
        <v>1880.9511030038627</v>
      </c>
      <c s="365">
        <f t="shared" si="50"/>
        <v>1830.984529180037</v>
      </c>
      <c s="365">
        <f t="shared" si="50"/>
        <v>2048.6178385137705</v>
      </c>
      <c s="365">
        <f t="shared" si="50"/>
        <v>2028.8691770227947</v>
      </c>
      <c s="365">
        <f t="shared" si="50"/>
        <v>2144.3336987822099</v>
      </c>
      <c s="365">
        <f t="shared" si="50"/>
        <v>2230.0446515630078</v>
      </c>
      <c s="365">
        <f t="shared" si="50"/>
        <v>2333.4793863595169</v>
      </c>
      <c s="365">
        <f t="shared" si="50"/>
        <v>2052.6481629270584</v>
      </c>
      <c s="365">
        <f t="shared" si="50"/>
        <v>2799.2081207693991</v>
      </c>
      <c s="365">
        <f t="shared" si="50"/>
        <v>2203.2535070387967</v>
      </c>
      <c s="365">
        <f t="shared" si="50"/>
        <v>2254.0705725280577</v>
      </c>
      <c s="365">
        <f t="shared" si="50"/>
        <v>2903.2876968784099</v>
      </c>
      <c s="365">
        <f t="shared" si="50"/>
        <v>1870.2707043616476</v>
      </c>
      <c s="365">
        <f t="shared" si="50"/>
        <v>1980.5606770237075</v>
      </c>
      <c s="365">
        <f t="shared" si="50"/>
        <v>1938.87598499466</v>
      </c>
      <c s="365">
        <f t="shared" si="50"/>
        <v>1915.9379554296181</v>
      </c>
      <c s="365">
        <f t="shared" si="50"/>
        <v>1880.9767956559808</v>
      </c>
      <c s="365">
        <f t="shared" si="50"/>
        <v>2110.1981825961175</v>
      </c>
      <c s="365">
        <f t="shared" si="50"/>
        <v>1759.2055903247478</v>
      </c>
      <c s="365">
        <f t="shared" si="50"/>
        <v>2018.6366600002727</v>
      </c>
      <c s="365">
        <f t="shared" si="50"/>
        <v>2432.5157371680889</v>
      </c>
      <c s="365">
        <f t="shared" si="50"/>
        <v>1816.4134414502901</v>
      </c>
      <c s="365">
        <f t="shared" si="50"/>
        <v>2043.6498573934416</v>
      </c>
      <c s="365">
        <f t="shared" si="50"/>
        <v>2028.2422862566957</v>
      </c>
      <c s="365">
        <f t="shared" si="50"/>
        <v>2071.788294662359</v>
      </c>
      <c s="365">
        <f t="shared" si="50"/>
        <v>1901.0687731470164</v>
      </c>
      <c s="365">
        <f t="shared" si="50"/>
        <v>2017.193035418233</v>
      </c>
      <c s="365">
        <f t="shared" si="50"/>
        <v>1693.8048960994731</v>
      </c>
      <c s="365">
        <f t="shared" si="50"/>
        <v>2774.2684949839795</v>
      </c>
      <c s="365">
        <f t="shared" si="50"/>
        <v>2405.908000266752</v>
      </c>
      <c s="365">
        <f t="shared" si="50"/>
        <v>1891.3098246253294</v>
      </c>
      <c s="365">
        <f t="shared" si="50"/>
        <v>2162.0000096106796</v>
      </c>
      <c s="365">
        <f t="shared" si="50"/>
        <v>2661.1002223769024</v>
      </c>
      <c s="365">
        <f t="shared" si="51" ref="BO46:CH46">(BO4-BO5-BO21)</f>
        <v>2154.6680694245724</v>
      </c>
      <c s="365">
        <f t="shared" si="51"/>
        <v>2008.2779881333372</v>
      </c>
      <c s="365">
        <f t="shared" si="51"/>
        <v>2205.2490475747218</v>
      </c>
      <c s="365">
        <f t="shared" si="51"/>
        <v>2001.5721769005411</v>
      </c>
      <c s="365">
        <f t="shared" si="51"/>
        <v>2014.0991184971726</v>
      </c>
      <c s="365">
        <f t="shared" si="51"/>
        <v>2053.5890047879811</v>
      </c>
      <c s="365">
        <f t="shared" si="51"/>
        <v>2123.0506084551257</v>
      </c>
      <c s="365">
        <f t="shared" si="51"/>
        <v>2097.4820278225457</v>
      </c>
      <c s="365">
        <f t="shared" si="51"/>
        <v>2238.1620998190492</v>
      </c>
      <c s="365">
        <f t="shared" si="51"/>
        <v>1741.0330375878852</v>
      </c>
      <c s="365">
        <f t="shared" si="51"/>
        <v>1854.1701009551853</v>
      </c>
      <c s="365">
        <f t="shared" si="51"/>
        <v>2653.4602240159984</v>
      </c>
      <c s="365">
        <f t="shared" si="51"/>
        <v>2525.1014588276566</v>
      </c>
      <c s="365">
        <f t="shared" si="51"/>
        <v>1883.3479873655383</v>
      </c>
      <c s="365">
        <f t="shared" si="51"/>
        <v>2121.6989887003683</v>
      </c>
      <c s="365">
        <f t="shared" si="51"/>
        <v>2035.1416467706499</v>
      </c>
      <c s="365">
        <f t="shared" si="51"/>
        <v>2050.9328762988007</v>
      </c>
      <c s="365">
        <f t="shared" si="51"/>
        <v>1999.1110176281325</v>
      </c>
      <c s="365">
        <f t="shared" si="51"/>
        <v>1977.3586409200834</v>
      </c>
      <c s="365">
        <f t="shared" si="51"/>
        <v>2789.490527759106</v>
      </c>
      <c s="365">
        <f t="shared" si="52" ref="CI46:ED46">CI10+CI22-CI19</f>
        <v>2406.3234542652212</v>
      </c>
      <c s="365">
        <f t="shared" si="52"/>
        <v>1843.6025867812332</v>
      </c>
      <c s="365">
        <f t="shared" si="52"/>
        <v>1877.6135736412307</v>
      </c>
      <c s="365">
        <f t="shared" si="52"/>
        <v>2896.3065876252458</v>
      </c>
      <c s="365">
        <f t="shared" si="52"/>
        <v>2157.6655092932301</v>
      </c>
      <c s="365">
        <f t="shared" si="52"/>
        <v>1892.5086315612321</v>
      </c>
      <c s="365">
        <f t="shared" si="52"/>
        <v>1964.7912888872359</v>
      </c>
      <c s="365">
        <f t="shared" si="52"/>
        <v>1911.9346320552359</v>
      </c>
      <c s="365">
        <f t="shared" si="52"/>
        <v>2134.98689245473</v>
      </c>
      <c s="365">
        <f t="shared" si="52"/>
        <v>2148.0571142192307</v>
      </c>
      <c s="365">
        <f t="shared" si="52"/>
        <v>1391.262791147228</v>
      </c>
      <c s="365">
        <f t="shared" si="52"/>
        <v>2120.1342457689634</v>
      </c>
      <c s="365">
        <f t="shared" si="52"/>
        <v>2287.6876910632955</v>
      </c>
      <c s="365">
        <f t="shared" si="52"/>
        <v>1751.3007550061916</v>
      </c>
      <c s="365">
        <f t="shared" si="52"/>
        <v>2432.1167529408272</v>
      </c>
      <c s="365">
        <f t="shared" si="52"/>
        <v>1909.687057496682</v>
      </c>
      <c s="365">
        <f t="shared" si="52"/>
        <v>1387.0757804553234</v>
      </c>
      <c s="365">
        <f t="shared" si="52"/>
        <v>1428.3341144765257</v>
      </c>
      <c s="365">
        <f t="shared" si="52"/>
        <v>1597.1241699444076</v>
      </c>
      <c s="365">
        <f t="shared" si="52"/>
        <v>1845.1503866720718</v>
      </c>
      <c s="365">
        <f t="shared" si="52"/>
        <v>1930.7419112344619</v>
      </c>
      <c s="365">
        <f t="shared" si="52"/>
        <v>1534.8617181423206</v>
      </c>
      <c s="365">
        <f t="shared" si="52"/>
        <v>1732.4681201522169</v>
      </c>
      <c s="365">
        <f t="shared" si="52"/>
        <v>1812.703753159092</v>
      </c>
      <c s="365">
        <f t="shared" si="52"/>
        <v>2004.5504728499907</v>
      </c>
      <c s="365">
        <f t="shared" si="52"/>
        <v>1679.7512873799956</v>
      </c>
      <c s="365">
        <f t="shared" si="52"/>
        <v>2060.5518803454038</v>
      </c>
      <c s="365">
        <f t="shared" si="52"/>
        <v>2280.3596258765333</v>
      </c>
      <c s="365">
        <f t="shared" si="52"/>
        <v>1646.5113019799942</v>
      </c>
      <c s="365">
        <f t="shared" si="52"/>
        <v>1972.4100275599928</v>
      </c>
      <c s="365">
        <f t="shared" si="52"/>
        <v>1920.5997266699919</v>
      </c>
      <c s="365">
        <f t="shared" si="52"/>
        <v>1778.6686119352319</v>
      </c>
      <c s="365">
        <f t="shared" si="52"/>
        <v>1964.205543289999</v>
      </c>
      <c s="365">
        <f t="shared" si="52"/>
        <v>2050.7486553300014</v>
      </c>
      <c s="365">
        <f t="shared" si="52"/>
        <v>1967.2226811049927</v>
      </c>
      <c s="365">
        <f t="shared" si="52"/>
        <v>2080.3656237279779</v>
      </c>
      <c s="365">
        <f t="shared" si="52"/>
        <v>2299.2070620592767</v>
      </c>
      <c s="365">
        <f t="shared" si="52"/>
        <v>1687.9992340425549</v>
      </c>
      <c s="365">
        <f t="shared" si="52"/>
        <v>2366.8544181806424</v>
      </c>
      <c s="365">
        <f t="shared" si="52"/>
        <v>2739.7384978289533</v>
      </c>
      <c s="365">
        <f t="shared" si="52"/>
        <v>1909.3614476404443</v>
      </c>
      <c s="365">
        <f t="shared" si="52"/>
        <v>1774.3042885738951</v>
      </c>
      <c s="365">
        <f t="shared" si="52"/>
        <v>1924.8942551369194</v>
      </c>
      <c s="365">
        <f t="shared" si="52"/>
        <v>2013.4160886851803</v>
      </c>
      <c s="365">
        <f t="shared" si="52"/>
        <v>2194.3528814370811</v>
      </c>
      <c s="365">
        <f t="shared" si="52"/>
        <v>2265.5379571872286</v>
      </c>
      <c s="365">
        <f t="shared" si="52"/>
        <v>2244.0505160740399</v>
      </c>
      <c s="365">
        <f t="shared" si="52"/>
        <v>2419.6454940617127</v>
      </c>
      <c s="371"/>
      <c s="365">
        <f>(EF4-EF5-EF21-EF19)</f>
        <v>24745.187307700013</v>
      </c>
      <c s="365">
        <f>(EG4-EG5-EG21-EG19)</f>
        <v>21649.252210743416</v>
      </c>
      <c s="365">
        <f>(EH4-EH5-EH21-EH19)</f>
        <v>23405.945438050105</v>
      </c>
      <c s="365">
        <f>(EI4-EI5-EI21-EI19)</f>
        <v>25839.362140907924</v>
      </c>
      <c s="365"/>
      <c s="378" t="s">
        <v>520</v>
      </c>
      <c s="365">
        <f>(EL4-EL5-EL21-EL19)</f>
        <v>24745.18730770002</v>
      </c>
      <c s="365">
        <f t="shared" si="53" ref="EM46:ET46">(EM4-EM5-EM21-EM19)</f>
        <v>21649.25221074342</v>
      </c>
      <c s="365">
        <f t="shared" si="53"/>
        <v>23405.945438050105</v>
      </c>
      <c s="365">
        <f t="shared" si="53"/>
        <v>25839.423484028026</v>
      </c>
      <c s="365">
        <f t="shared" si="53"/>
        <v>27678.327630154461</v>
      </c>
      <c s="365">
        <f t="shared" si="53"/>
        <v>28495.375781386898</v>
      </c>
      <c s="365">
        <f t="shared" si="53"/>
        <v>29693.903606689106</v>
      </c>
      <c s="365">
        <f t="shared" si="53"/>
        <v>31153.995553536628</v>
      </c>
      <c s="365">
        <f t="shared" si="53"/>
        <v>32280.747534416958</v>
      </c>
      <c s="377"/>
      <c s="365">
        <f>EV10+EV22-EV19</f>
        <v>22.889319243405932</v>
      </c>
      <c s="365">
        <f>EW10+EW22-EW19</f>
        <v>21.803814216810981</v>
      </c>
      <c s="365">
        <f>EX10+EX22-EX19</f>
        <v>22.046582691700653</v>
      </c>
      <c s="365">
        <f t="shared" si="54" ref="EY46:FD46">EY10+EY22-EY19</f>
        <v>22.377784869528412</v>
      </c>
      <c s="365">
        <f t="shared" si="54"/>
        <v>23.009360203997801</v>
      </c>
      <c s="365">
        <f t="shared" si="54"/>
        <v>22.873571971377537</v>
      </c>
      <c s="365">
        <f t="shared" si="54"/>
        <v>23.055231194879656</v>
      </c>
      <c s="365">
        <f t="shared" si="54"/>
        <v>23.396842332224903</v>
      </c>
      <c s="365">
        <f t="shared" si="54"/>
        <v>23.449162687091796</v>
      </c>
      <c s="377"/>
      <c s="365"/>
      <c s="365">
        <f>EW46-EV46</f>
        <v>-1.0855050265949515</v>
      </c>
      <c s="365">
        <f t="shared" si="28"/>
        <v>0.24276847488967235</v>
      </c>
      <c s="365">
        <f t="shared" si="28"/>
        <v>0.33120217782775896</v>
      </c>
      <c s="365">
        <f t="shared" si="28"/>
        <v>0.63157533446938885</v>
      </c>
      <c s="365">
        <f t="shared" si="28"/>
        <v>-0.13578823262026418</v>
      </c>
      <c s="365">
        <f t="shared" si="28"/>
        <v>0.18165922350211972</v>
      </c>
    </row>
    <row r="47" spans="1:168" s="370" customFormat="1" ht="15">
      <c r="A47" s="378" t="s">
        <v>519</v>
      </c>
      <c s="380"/>
      <c s="365" t="e">
        <f>(C25-C32-C33-#REF!)</f>
        <v>#REF!</v>
      </c>
      <c s="365" t="e">
        <f>(D25-D32-D33-#REF!)</f>
        <v>#REF!</v>
      </c>
      <c s="365" t="e">
        <f>(E25-E32-E33-#REF!)</f>
        <v>#REF!</v>
      </c>
      <c s="365" t="e">
        <f>(F25-F32-F33-#REF!)</f>
        <v>#REF!</v>
      </c>
      <c s="365" t="e">
        <f>(G25-G32-G33-#REF!)</f>
        <v>#REF!</v>
      </c>
      <c s="365" t="e">
        <f>(H25-H32-H33-#REF!)</f>
        <v>#REF!</v>
      </c>
      <c s="365" t="e">
        <f>(I25-I32-I33-#REF!)</f>
        <v>#REF!</v>
      </c>
      <c s="365" t="e">
        <f>(J25-J32-J33-#REF!)</f>
        <v>#REF!</v>
      </c>
      <c s="365" t="e">
        <f>(K25-K32-K33-#REF!)</f>
        <v>#REF!</v>
      </c>
      <c s="365" t="e">
        <f>(L25-L32-L33-#REF!)</f>
        <v>#REF!</v>
      </c>
      <c s="365" t="e">
        <f>(M25-M32-M33-#REF!)</f>
        <v>#REF!</v>
      </c>
      <c s="365" t="e">
        <f>(N25-N32-N33-#REF!)</f>
        <v>#REF!</v>
      </c>
      <c s="365" t="e">
        <f>(O25-O32-O33-#REF!)</f>
        <v>#REF!</v>
      </c>
      <c s="365" t="e">
        <f>(P25-P32-P33-#REF!)</f>
        <v>#REF!</v>
      </c>
      <c s="365" t="e">
        <f>(Q25-Q32-Q33-#REF!)</f>
        <v>#REF!</v>
      </c>
      <c s="365" t="e">
        <f>(R25-R32-R33-#REF!)</f>
        <v>#REF!</v>
      </c>
      <c s="365" t="e">
        <f>(S25-S32-S33-#REF!)</f>
        <v>#REF!</v>
      </c>
      <c s="365" t="e">
        <f>(T25-T32-T33-#REF!)</f>
        <v>#REF!</v>
      </c>
      <c s="365" t="e">
        <f>(U25-U32-U33-#REF!)</f>
        <v>#REF!</v>
      </c>
      <c s="365" t="e">
        <f>(V25-V32-V33-#REF!)</f>
        <v>#REF!</v>
      </c>
      <c s="365" t="e">
        <f>(W25-W32-W33-#REF!)</f>
        <v>#REF!</v>
      </c>
      <c s="365" t="e">
        <f>(X25-X32-X33-#REF!)</f>
        <v>#REF!</v>
      </c>
      <c s="365" t="e">
        <f>(Y25-Y32-Y33-#REF!)</f>
        <v>#REF!</v>
      </c>
      <c s="365" t="e">
        <f>(Z25-Z32-Z33-#REF!)</f>
        <v>#REF!</v>
      </c>
      <c s="365" t="e">
        <f>(AA25-AA32-AA33-#REF!)</f>
        <v>#REF!</v>
      </c>
      <c s="365" t="e">
        <f>(AB25-AB32-AB33-#REF!)</f>
        <v>#REF!</v>
      </c>
      <c s="365" t="e">
        <f>(AC25-AC32-AC33-#REF!)</f>
        <v>#REF!</v>
      </c>
      <c s="365" t="e">
        <f>(AD25-AD32-AD33-#REF!)</f>
        <v>#REF!</v>
      </c>
      <c s="365" t="e">
        <f>(AE25-AE32-AE33-#REF!)</f>
        <v>#REF!</v>
      </c>
      <c s="365" t="e">
        <f>(AF25-AF32-AF33-#REF!)</f>
        <v>#REF!</v>
      </c>
      <c s="365" t="e">
        <f>(AG25-AG32-AG33-#REF!)</f>
        <v>#REF!</v>
      </c>
      <c s="365" t="e">
        <f>(AH25-AH32-AH33-#REF!)</f>
        <v>#REF!</v>
      </c>
      <c s="365" t="e">
        <f>(AI25-AI32-AI33-#REF!)</f>
        <v>#REF!</v>
      </c>
      <c s="365" t="e">
        <f>(AJ25-AJ32-AJ33-#REF!)</f>
        <v>#REF!</v>
      </c>
      <c s="365" t="e">
        <f>(AK25-AK32-AK33-#REF!)</f>
        <v>#REF!</v>
      </c>
      <c s="365" t="e">
        <f>(AL25-AL32-AL33-#REF!)</f>
        <v>#REF!</v>
      </c>
      <c s="365" t="e">
        <f>(AM25-AM32-AM33-#REF!)</f>
        <v>#REF!</v>
      </c>
      <c s="365" t="e">
        <f>(AN25-AN32-AN33-#REF!)</f>
        <v>#REF!</v>
      </c>
      <c s="365" t="e">
        <f>(AO25-AO32-AO33-#REF!)</f>
        <v>#REF!</v>
      </c>
      <c s="365" t="e">
        <f>(AP25-AP32-AP33-#REF!)</f>
        <v>#REF!</v>
      </c>
      <c s="365" t="e">
        <f>(AQ25-AQ32-AQ33-#REF!)</f>
        <v>#REF!</v>
      </c>
      <c s="365" t="e">
        <f>(AR25-AR32-AR33-#REF!)</f>
        <v>#REF!</v>
      </c>
      <c s="365" t="e">
        <f>(AS25-AS32-AS33-#REF!)</f>
        <v>#REF!</v>
      </c>
      <c s="365" t="e">
        <f>(AT25-AT32-AT33-#REF!)</f>
        <v>#REF!</v>
      </c>
      <c s="365" t="e">
        <f>(AU25-AU32-AU33-#REF!)</f>
        <v>#REF!</v>
      </c>
      <c s="365" t="e">
        <f>(AV25-AV32-AV33-#REF!)</f>
        <v>#REF!</v>
      </c>
      <c s="365" t="e">
        <f>(AW25-AW32-AW33-#REF!)</f>
        <v>#REF!</v>
      </c>
      <c s="365" t="e">
        <f>(AX25-AX32-AX33-#REF!)</f>
        <v>#REF!</v>
      </c>
      <c s="365" t="e">
        <f>(AY25-AY32-AY33-#REF!)</f>
        <v>#REF!</v>
      </c>
      <c s="365" t="e">
        <f>(AZ25-AZ32-AZ33-#REF!)</f>
        <v>#REF!</v>
      </c>
      <c s="365" t="e">
        <f>(BA25-BA32-BA33-#REF!)</f>
        <v>#REF!</v>
      </c>
      <c s="365" t="e">
        <f>(BB25-BB32-BB33-#REF!)</f>
        <v>#REF!</v>
      </c>
      <c s="365" t="e">
        <f>(BC25-BC32-BC33-#REF!)</f>
        <v>#REF!</v>
      </c>
      <c s="365" t="e">
        <f>(BD25-BD32-BD33-#REF!)</f>
        <v>#REF!</v>
      </c>
      <c s="365" t="e">
        <f>(BE25-BE32-BE33-#REF!)</f>
        <v>#REF!</v>
      </c>
      <c s="365" t="e">
        <f>(BF25-BF32-BF33-#REF!)</f>
        <v>#REF!</v>
      </c>
      <c s="365" t="e">
        <f>(BG25-BG32-BG33-#REF!)</f>
        <v>#REF!</v>
      </c>
      <c s="365" t="e">
        <f>(BH25-BH32-BH33-#REF!)</f>
        <v>#REF!</v>
      </c>
      <c s="365" t="e">
        <f>(BI25-BI32-BI33-#REF!)</f>
        <v>#REF!</v>
      </c>
      <c s="365" t="e">
        <f>(BJ25-BJ32-BJ33-#REF!)</f>
        <v>#REF!</v>
      </c>
      <c s="365" t="e">
        <f>(BK25-BK32-BK33-#REF!)</f>
        <v>#REF!</v>
      </c>
      <c s="365" t="e">
        <f>(BL25-BL32-BL33-#REF!)</f>
        <v>#REF!</v>
      </c>
      <c s="365" t="e">
        <f>(BM25-BM32-BM33-#REF!)</f>
        <v>#REF!</v>
      </c>
      <c s="365" t="e">
        <f>(BN25-BN32-BN33-#REF!)</f>
        <v>#REF!</v>
      </c>
      <c s="365" t="e">
        <f>(BO25-BO32-BO33-#REF!)</f>
        <v>#REF!</v>
      </c>
      <c s="365" t="e">
        <f>(BP25-BP32-BP33-#REF!)</f>
        <v>#REF!</v>
      </c>
      <c s="365" t="e">
        <f>(BQ25-BQ32-BQ33-#REF!)</f>
        <v>#REF!</v>
      </c>
      <c s="365" t="e">
        <f>(BR25-BR32-BR33-#REF!)</f>
        <v>#REF!</v>
      </c>
      <c s="365" t="e">
        <f>(BS25-BS32-BS33-#REF!)</f>
        <v>#REF!</v>
      </c>
      <c s="365" t="e">
        <f>(BT25-BT32-BT33-#REF!)</f>
        <v>#REF!</v>
      </c>
      <c s="365" t="e">
        <f>(BU25-BU32-BU33-#REF!)</f>
        <v>#REF!</v>
      </c>
      <c s="365" t="e">
        <f>(BV25-BV32-BV33-#REF!)</f>
        <v>#REF!</v>
      </c>
      <c s="365" t="e">
        <f>(BW25-BW32-BW33-#REF!)</f>
        <v>#REF!</v>
      </c>
      <c s="365" t="e">
        <f>(BX25-BX32-BX33-#REF!)</f>
        <v>#REF!</v>
      </c>
      <c s="365" t="e">
        <f>(BY25-BY32-BY33-#REF!)</f>
        <v>#REF!</v>
      </c>
      <c s="365" t="e">
        <f>(BZ25-BZ32-BZ33-#REF!)</f>
        <v>#REF!</v>
      </c>
      <c s="365" t="e">
        <f>(CA25-CA32-CA33-#REF!)</f>
        <v>#REF!</v>
      </c>
      <c s="365" t="e">
        <f>(CB25-CB32-CB33-#REF!)</f>
        <v>#REF!</v>
      </c>
      <c s="365" t="e">
        <f>(CC25-CC32-CC33-#REF!)</f>
        <v>#REF!</v>
      </c>
      <c s="365" t="e">
        <f>(CD25-CD32-CD33-#REF!)</f>
        <v>#REF!</v>
      </c>
      <c s="365" t="e">
        <f>(CE25-CE32-CE33-#REF!)</f>
        <v>#REF!</v>
      </c>
      <c s="365" t="e">
        <f>(CF25-CF32-CF33-#REF!)</f>
        <v>#REF!</v>
      </c>
      <c s="365" t="e">
        <f>(CG25-CG32-CG33-#REF!)</f>
        <v>#REF!</v>
      </c>
      <c s="365" t="e">
        <f>(CH25-CH32-CH33-#REF!)</f>
        <v>#REF!</v>
      </c>
      <c s="365">
        <f t="shared" si="55" ref="CI47:ED47">(CI25-CI32-CI33-CI39)</f>
        <v>1687.3385877003088</v>
      </c>
      <c s="365">
        <f t="shared" si="55"/>
        <v>2175.7487259076474</v>
      </c>
      <c s="365">
        <f t="shared" si="55"/>
        <v>2359.2729369486419</v>
      </c>
      <c s="365">
        <f t="shared" si="55"/>
        <v>2627.2423109976562</v>
      </c>
      <c s="365">
        <f t="shared" si="55"/>
        <v>2501.9578120177425</v>
      </c>
      <c s="365">
        <f t="shared" si="55"/>
        <v>2237.8577650357424</v>
      </c>
      <c s="365">
        <f t="shared" si="55"/>
        <v>2339.623583431674</v>
      </c>
      <c s="365">
        <f t="shared" si="55"/>
        <v>2467.3450974437287</v>
      </c>
      <c s="365">
        <f t="shared" si="55"/>
        <v>2403.2678806176459</v>
      </c>
      <c s="365">
        <f t="shared" si="55"/>
        <v>2285.0728102537255</v>
      </c>
      <c s="365">
        <f t="shared" si="55"/>
        <v>2360.6907047406148</v>
      </c>
      <c s="365">
        <f t="shared" si="55"/>
        <v>4246.3838483300478</v>
      </c>
      <c s="365">
        <f t="shared" si="55"/>
        <v>1772.3527922236049</v>
      </c>
      <c s="365">
        <f t="shared" si="55"/>
        <v>2176.2474943472703</v>
      </c>
      <c s="365">
        <f t="shared" si="55"/>
        <v>2312.9819052151906</v>
      </c>
      <c s="365">
        <f t="shared" si="55"/>
        <v>1990.5441565965452</v>
      </c>
      <c s="365">
        <f t="shared" si="55"/>
        <v>1981.7483702870059</v>
      </c>
      <c s="365">
        <f t="shared" si="55"/>
        <v>1949.5044371280219</v>
      </c>
      <c s="365">
        <f t="shared" si="55"/>
        <v>2087.9041114285806</v>
      </c>
      <c s="365">
        <f t="shared" si="55"/>
        <v>2279.3489050077301</v>
      </c>
      <c s="365">
        <f t="shared" si="55"/>
        <v>2059.8202577407278</v>
      </c>
      <c s="365">
        <f t="shared" si="55"/>
        <v>2386.375069591445</v>
      </c>
      <c s="365">
        <f t="shared" si="55"/>
        <v>2389.7719525029966</v>
      </c>
      <c s="365">
        <f t="shared" si="55"/>
        <v>4303.9584494874753</v>
      </c>
      <c s="365">
        <f t="shared" si="55"/>
        <v>1660.8746504379887</v>
      </c>
      <c s="365">
        <f t="shared" si="55"/>
        <v>1835.9430511320113</v>
      </c>
      <c s="365">
        <f t="shared" si="55"/>
        <v>2485.8977192400116</v>
      </c>
      <c s="365">
        <f t="shared" si="55"/>
        <v>2100.0976456499884</v>
      </c>
      <c s="365">
        <f t="shared" si="55"/>
        <v>2522.5271767200052</v>
      </c>
      <c s="365">
        <f t="shared" si="55"/>
        <v>2393.8107448059873</v>
      </c>
      <c s="365">
        <f t="shared" si="55"/>
        <v>2217.6801737486076</v>
      </c>
      <c s="365">
        <f t="shared" si="55"/>
        <v>2404.8449014933331</v>
      </c>
      <c s="365">
        <f t="shared" si="55"/>
        <v>2152.6921657262892</v>
      </c>
      <c s="365">
        <f t="shared" si="55"/>
        <v>2227.6116916337701</v>
      </c>
      <c s="365">
        <f t="shared" si="55"/>
        <v>2378.0656701499997</v>
      </c>
      <c s="365">
        <f t="shared" si="55"/>
        <v>4618.5345340724771</v>
      </c>
      <c s="365">
        <f t="shared" si="55"/>
        <v>1736.0803239643119</v>
      </c>
      <c s="365">
        <f t="shared" si="55"/>
        <v>2218.0307058340204</v>
      </c>
      <c s="365">
        <f t="shared" si="55"/>
        <v>2346.053616614236</v>
      </c>
      <c s="365">
        <f t="shared" si="55"/>
        <v>2223.7413151526716</v>
      </c>
      <c s="365">
        <f t="shared" si="55"/>
        <v>2608.7975830005221</v>
      </c>
      <c s="365">
        <f t="shared" si="55"/>
        <v>2516.2724078286151</v>
      </c>
      <c s="365">
        <f t="shared" si="55"/>
        <v>2452.9711546024732</v>
      </c>
      <c s="365">
        <f t="shared" si="55"/>
        <v>2663.2080233016527</v>
      </c>
      <c s="365">
        <f t="shared" si="55"/>
        <v>2405.4539591528569</v>
      </c>
      <c s="365">
        <f t="shared" si="55"/>
        <v>2343.576247607888</v>
      </c>
      <c s="365">
        <f t="shared" si="55"/>
        <v>2462.105872603006</v>
      </c>
      <c s="365">
        <f t="shared" si="55"/>
        <v>3192.4613545926386</v>
      </c>
      <c s="232"/>
      <c s="365">
        <f>(EF25-EF32-EF33-EF39)</f>
        <v>29691.802063425173</v>
      </c>
      <c s="365">
        <f>(EG25-EG32-EG33-EG39)</f>
        <v>27690.557901556593</v>
      </c>
      <c s="365">
        <f>(EH25-EH32-EH33-EH39)</f>
        <v>28998.580124810469</v>
      </c>
      <c s="365">
        <f>(EI25-EI32-EI33-EI39)</f>
        <v>29168.752564254894</v>
      </c>
      <c s="365"/>
      <c s="378" t="s">
        <v>519</v>
      </c>
      <c s="365">
        <f>(EL25-EL32-EL33-EL39)</f>
        <v>29691.802063425173</v>
      </c>
      <c s="365">
        <f t="shared" si="56" ref="EM47:ET47">(EM25-EM32-EM33-EM39)</f>
        <v>27689.765748086593</v>
      </c>
      <c s="365">
        <f t="shared" si="56"/>
        <v>28998.571209500467</v>
      </c>
      <c s="365">
        <f t="shared" si="56"/>
        <v>29168.485357185746</v>
      </c>
      <c s="365">
        <f t="shared" si="56"/>
        <v>29882.294238016628</v>
      </c>
      <c s="365">
        <f t="shared" si="56"/>
        <v>30372.092956886143</v>
      </c>
      <c s="365">
        <f t="shared" si="56"/>
        <v>31158.325188302788</v>
      </c>
      <c s="365">
        <f t="shared" si="56"/>
        <v>31695.948050483799</v>
      </c>
      <c s="365">
        <f t="shared" si="56"/>
        <v>32804.811808085367</v>
      </c>
      <c s="377"/>
      <c s="365">
        <f t="shared" si="57" ref="EV47:FD53">EL47/EL$73*100</f>
        <v>27.464942087153943</v>
      </c>
      <c s="365">
        <f t="shared" si="57"/>
        <v>27.887453210909964</v>
      </c>
      <c s="365">
        <f t="shared" si="57"/>
        <v>27.314401796054177</v>
      </c>
      <c s="365">
        <f t="shared" si="57"/>
        <v>25.260861206774145</v>
      </c>
      <c s="365">
        <f t="shared" si="57"/>
        <v>24.841546824356868</v>
      </c>
      <c s="365">
        <f t="shared" si="57"/>
        <v>24.380034834441172</v>
      </c>
      <c s="365">
        <f t="shared" si="57"/>
        <v>24.192251728726525</v>
      </c>
      <c s="365">
        <f t="shared" si="57"/>
        <v>23.803851991735154</v>
      </c>
      <c s="365">
        <f t="shared" si="57"/>
        <v>23.829849918657324</v>
      </c>
      <c s="377"/>
      <c s="365"/>
      <c s="365">
        <f t="shared" si="28"/>
        <v>0.42251112375602062</v>
      </c>
      <c s="365">
        <f t="shared" si="28"/>
        <v>-0.57305141485578659</v>
      </c>
      <c s="365">
        <f t="shared" si="28"/>
        <v>-2.0535405892800327</v>
      </c>
      <c s="365">
        <f t="shared" si="28"/>
        <v>-0.41931438241727648</v>
      </c>
      <c s="365">
        <f t="shared" si="28"/>
        <v>-0.46151198991569586</v>
      </c>
      <c s="365">
        <f t="shared" si="28"/>
        <v>-0.18778310571464729</v>
      </c>
    </row>
    <row r="48" spans="1:168" s="370" customFormat="1" ht="15">
      <c r="A48" s="369" t="s">
        <v>518</v>
      </c>
      <c s="369"/>
      <c s="375" t="e">
        <f>C4-C25-#REF!</f>
        <v>#REF!</v>
      </c>
      <c s="375" t="e">
        <f>D4-D25-#REF!</f>
        <v>#REF!</v>
      </c>
      <c s="375" t="e">
        <f>E4-E25-#REF!</f>
        <v>#REF!</v>
      </c>
      <c s="375" t="e">
        <f>F4-F25-#REF!</f>
        <v>#REF!</v>
      </c>
      <c s="375" t="e">
        <f>G4-G25-#REF!</f>
        <v>#REF!</v>
      </c>
      <c s="375" t="e">
        <f>H4-H25-#REF!</f>
        <v>#REF!</v>
      </c>
      <c s="375" t="e">
        <f>I4-I25-#REF!</f>
        <v>#REF!</v>
      </c>
      <c s="375" t="e">
        <f>J4-J25-#REF!</f>
        <v>#REF!</v>
      </c>
      <c s="375" t="e">
        <f>K4-K25-#REF!</f>
        <v>#REF!</v>
      </c>
      <c s="375" t="e">
        <f>L4-L25-#REF!</f>
        <v>#REF!</v>
      </c>
      <c s="375" t="e">
        <f>M4-M25-#REF!</f>
        <v>#REF!</v>
      </c>
      <c s="375" t="e">
        <f>N4-N25-#REF!</f>
        <v>#REF!</v>
      </c>
      <c s="375" t="e">
        <f>O4-O25-#REF!</f>
        <v>#REF!</v>
      </c>
      <c s="375" t="e">
        <f>P4-P25-#REF!</f>
        <v>#REF!</v>
      </c>
      <c s="375" t="e">
        <f>Q4-Q25-#REF!</f>
        <v>#REF!</v>
      </c>
      <c s="375" t="e">
        <f>R4-R25-#REF!</f>
        <v>#REF!</v>
      </c>
      <c s="375" t="e">
        <f>S4-S25-#REF!</f>
        <v>#REF!</v>
      </c>
      <c s="375" t="e">
        <f>T4-T25-#REF!</f>
        <v>#REF!</v>
      </c>
      <c s="375" t="e">
        <f>U4-U25-#REF!</f>
        <v>#REF!</v>
      </c>
      <c s="375" t="e">
        <f>V4-V25-#REF!</f>
        <v>#REF!</v>
      </c>
      <c s="375" t="e">
        <f>W4-W25-#REF!</f>
        <v>#REF!</v>
      </c>
      <c s="375" t="e">
        <f>X4-X25-#REF!</f>
        <v>#REF!</v>
      </c>
      <c s="375" t="e">
        <f>Y4-Y25-#REF!</f>
        <v>#REF!</v>
      </c>
      <c s="375" t="e">
        <f>Z4-Z25-#REF!</f>
        <v>#REF!</v>
      </c>
      <c s="375" t="e">
        <f>AA4-AA25-#REF!</f>
        <v>#REF!</v>
      </c>
      <c s="375" t="e">
        <f>AB4-AB25-#REF!</f>
        <v>#REF!</v>
      </c>
      <c s="375" t="e">
        <f>AC4-AC25-#REF!</f>
        <v>#REF!</v>
      </c>
      <c s="375" t="e">
        <f>AD4-AD25-#REF!</f>
        <v>#REF!</v>
      </c>
      <c s="375" t="e">
        <f>AE4-AE25-#REF!</f>
        <v>#REF!</v>
      </c>
      <c s="375" t="e">
        <f>AF4-AF25-#REF!</f>
        <v>#REF!</v>
      </c>
      <c s="375" t="e">
        <f>AG4-AG25-#REF!</f>
        <v>#REF!</v>
      </c>
      <c s="375" t="e">
        <f>AH4-AH25-#REF!</f>
        <v>#REF!</v>
      </c>
      <c s="375" t="e">
        <f>AI4-AI25-#REF!</f>
        <v>#REF!</v>
      </c>
      <c s="375" t="e">
        <f>AJ4-AJ25-#REF!</f>
        <v>#REF!</v>
      </c>
      <c s="375" t="e">
        <f>AK4-AK25-#REF!</f>
        <v>#REF!</v>
      </c>
      <c s="375" t="e">
        <f>AL4-AL25-#REF!</f>
        <v>#REF!</v>
      </c>
      <c s="375" t="e">
        <f>AM4-AM25-#REF!</f>
        <v>#REF!</v>
      </c>
      <c s="375" t="e">
        <f>AN4-AN25-#REF!</f>
        <v>#REF!</v>
      </c>
      <c s="375" t="e">
        <f>AO4-AO25-#REF!</f>
        <v>#REF!</v>
      </c>
      <c s="375" t="e">
        <f>AP4-AP25-#REF!</f>
        <v>#REF!</v>
      </c>
      <c s="375" t="e">
        <f>AQ4-AQ25-#REF!</f>
        <v>#REF!</v>
      </c>
      <c s="375" t="e">
        <f>AR4-AR25-#REF!</f>
        <v>#REF!</v>
      </c>
      <c s="375" t="e">
        <f>AS4-AS25-#REF!</f>
        <v>#REF!</v>
      </c>
      <c s="375" t="e">
        <f>AT4-AT25-#REF!</f>
        <v>#REF!</v>
      </c>
      <c s="375" t="e">
        <f>AU4-AU25-#REF!</f>
        <v>#REF!</v>
      </c>
      <c s="375" t="e">
        <f>AV4-AV25-#REF!</f>
        <v>#REF!</v>
      </c>
      <c s="375" t="e">
        <f>AW4-AW25-#REF!</f>
        <v>#REF!</v>
      </c>
      <c s="375" t="e">
        <f>AX4-AX25-#REF!</f>
        <v>#REF!</v>
      </c>
      <c s="375" t="e">
        <f>AY4-AY25-#REF!</f>
        <v>#REF!</v>
      </c>
      <c s="375" t="e">
        <f>AZ4-AZ25-#REF!</f>
        <v>#REF!</v>
      </c>
      <c s="375" t="e">
        <f>BA4-BA25-#REF!</f>
        <v>#REF!</v>
      </c>
      <c s="375" t="e">
        <f>BB4-BB25-#REF!</f>
        <v>#REF!</v>
      </c>
      <c s="375" t="e">
        <f>BC4-BC25-#REF!</f>
        <v>#REF!</v>
      </c>
      <c s="375" t="e">
        <f>BD4-BD25-#REF!</f>
        <v>#REF!</v>
      </c>
      <c s="375" t="e">
        <f>BE4-BE25-#REF!</f>
        <v>#REF!</v>
      </c>
      <c s="375" t="e">
        <f>BF4-BF25-#REF!</f>
        <v>#REF!</v>
      </c>
      <c s="375" t="e">
        <f>BG4-BG25-#REF!</f>
        <v>#REF!</v>
      </c>
      <c s="375" t="e">
        <f>BH4-BH25-#REF!</f>
        <v>#REF!</v>
      </c>
      <c s="375" t="e">
        <f>BI4-BI25-#REF!</f>
        <v>#REF!</v>
      </c>
      <c s="375" t="e">
        <f>BJ4-BJ25-#REF!</f>
        <v>#REF!</v>
      </c>
      <c s="375" t="e">
        <f>BK4-BK25-#REF!</f>
        <v>#REF!</v>
      </c>
      <c s="375" t="e">
        <f>BL4-BL25-#REF!</f>
        <v>#REF!</v>
      </c>
      <c s="375" t="e">
        <f>BM4-BM25-#REF!</f>
        <v>#REF!</v>
      </c>
      <c s="375" t="e">
        <f>BN4-BN25-#REF!</f>
        <v>#REF!</v>
      </c>
      <c s="375" t="e">
        <f>BO4-BO25-#REF!</f>
        <v>#REF!</v>
      </c>
      <c s="375" t="e">
        <f>BP4-BP25-#REF!</f>
        <v>#REF!</v>
      </c>
      <c s="375" t="e">
        <f>BQ4-BQ25-#REF!</f>
        <v>#REF!</v>
      </c>
      <c s="375" t="e">
        <f>BR4-BR25-#REF!</f>
        <v>#REF!</v>
      </c>
      <c s="375" t="e">
        <f>BS4-BS25-#REF!</f>
        <v>#REF!</v>
      </c>
      <c s="375" t="e">
        <f>BT4-BT25-#REF!</f>
        <v>#REF!</v>
      </c>
      <c s="375" t="e">
        <f>BU4-BU25-#REF!</f>
        <v>#REF!</v>
      </c>
      <c s="375" t="e">
        <f>BV4-BV25-#REF!</f>
        <v>#REF!</v>
      </c>
      <c s="375" t="e">
        <f>BW4-BW25-#REF!</f>
        <v>#REF!</v>
      </c>
      <c s="375" t="e">
        <f>BX4-BX25-#REF!</f>
        <v>#REF!</v>
      </c>
      <c s="375" t="e">
        <f>BY4-BY25-#REF!</f>
        <v>#REF!</v>
      </c>
      <c s="375" t="e">
        <f>BZ4-BZ25-#REF!</f>
        <v>#REF!</v>
      </c>
      <c s="375" t="e">
        <f>CA4-CA25-#REF!</f>
        <v>#REF!</v>
      </c>
      <c s="375" t="e">
        <f>CB4-CB25-#REF!</f>
        <v>#REF!</v>
      </c>
      <c s="375" t="e">
        <f>CC4-CC25-#REF!</f>
        <v>#REF!</v>
      </c>
      <c s="375" t="e">
        <f>CD4-CD25-#REF!</f>
        <v>#REF!</v>
      </c>
      <c s="375" t="e">
        <f>CE4-CE25-#REF!</f>
        <v>#REF!</v>
      </c>
      <c s="375" t="e">
        <f>CF4-CF25-#REF!</f>
        <v>#REF!</v>
      </c>
      <c s="375" t="e">
        <f>CG4-CG25-#REF!</f>
        <v>#REF!</v>
      </c>
      <c s="375" t="e">
        <f>CH4-CH25-#REF!</f>
        <v>#REF!</v>
      </c>
      <c s="375">
        <f t="shared" si="58" ref="CI48:ED48">CI49+CI40-CI19</f>
        <v>624.81616616491181</v>
      </c>
      <c s="375">
        <f t="shared" si="58"/>
        <v>-135.05432339641521</v>
      </c>
      <c s="375">
        <f t="shared" si="58"/>
        <v>-98.0749996974113</v>
      </c>
      <c s="375">
        <f t="shared" si="58"/>
        <v>449.6810720175896</v>
      </c>
      <c s="375">
        <f t="shared" si="58"/>
        <v>143.18635496548745</v>
      </c>
      <c s="375">
        <f t="shared" si="58"/>
        <v>-155.44329388485698</v>
      </c>
      <c s="375">
        <f t="shared" si="58"/>
        <v>-276.16431303443863</v>
      </c>
      <c s="375">
        <f t="shared" si="58"/>
        <v>-76.31613536849251</v>
      </c>
      <c s="375">
        <f t="shared" si="58"/>
        <v>76.129177767083149</v>
      </c>
      <c s="375">
        <f t="shared" si="58"/>
        <v>-31.091680344495202</v>
      </c>
      <c s="375">
        <f t="shared" si="58"/>
        <v>-661.93692375338719</v>
      </c>
      <c s="375">
        <f t="shared" si="58"/>
        <v>-1930.558084661084</v>
      </c>
      <c s="375">
        <f t="shared" si="58"/>
        <v>613.19932840969068</v>
      </c>
      <c s="375">
        <f t="shared" si="58"/>
        <v>-120.13441322107862</v>
      </c>
      <c s="375">
        <f t="shared" si="58"/>
        <v>315.78480214563615</v>
      </c>
      <c s="375">
        <f t="shared" si="58"/>
        <v>-255.95275486986307</v>
      </c>
      <c s="375">
        <f t="shared" si="58"/>
        <v>-850.27109244168241</v>
      </c>
      <c s="375">
        <f t="shared" si="58"/>
        <v>-844.10562881149644</v>
      </c>
      <c s="375">
        <f t="shared" si="58"/>
        <v>-573.3663120841735</v>
      </c>
      <c s="375">
        <f t="shared" si="58"/>
        <v>-361.92395719565855</v>
      </c>
      <c s="375">
        <f t="shared" si="58"/>
        <v>245.08671849373454</v>
      </c>
      <c s="375">
        <f t="shared" si="58"/>
        <v>-668.09010957912392</v>
      </c>
      <c s="375">
        <f t="shared" si="58"/>
        <v>-450.99149088077968</v>
      </c>
      <c s="375">
        <f t="shared" si="58"/>
        <v>-2564.7286417783835</v>
      </c>
      <c s="375">
        <f t="shared" si="58"/>
        <v>385.62138798200186</v>
      </c>
      <c s="375">
        <f t="shared" si="58"/>
        <v>-71.870925402015459</v>
      </c>
      <c s="375">
        <f t="shared" si="58"/>
        <v>-88.219654684608557</v>
      </c>
      <c s="375">
        <f t="shared" si="58"/>
        <v>398.01838888654498</v>
      </c>
      <c s="375">
        <f t="shared" si="58"/>
        <v>-365.22535485001163</v>
      </c>
      <c s="375">
        <f t="shared" si="58"/>
        <v>24.888993624005181</v>
      </c>
      <c s="375">
        <f t="shared" si="58"/>
        <v>-171.98599358861486</v>
      </c>
      <c s="375">
        <f t="shared" si="58"/>
        <v>-470.51813988643437</v>
      </c>
      <c s="375">
        <f t="shared" si="58"/>
        <v>880.80843800371122</v>
      </c>
      <c s="375">
        <f t="shared" si="58"/>
        <v>271.91211027623046</v>
      </c>
      <c s="375">
        <f t="shared" si="58"/>
        <v>170.48926562499221</v>
      </c>
      <c s="375">
        <f t="shared" si="58"/>
        <v>-2362.3916007144994</v>
      </c>
      <c s="375">
        <f t="shared" si="58"/>
        <v>750.69381503514342</v>
      </c>
      <c s="375">
        <f t="shared" si="58"/>
        <v>-300.64671252131956</v>
      </c>
      <c s="375">
        <f t="shared" si="58"/>
        <v>415.10783593361168</v>
      </c>
      <c s="375">
        <f t="shared" si="58"/>
        <v>717.70218922131949</v>
      </c>
      <c s="375">
        <f t="shared" si="58"/>
        <v>-300.68152337735876</v>
      </c>
      <c s="375">
        <f t="shared" si="58"/>
        <v>-337.97173782821625</v>
      </c>
      <c s="375">
        <f t="shared" si="58"/>
        <v>-42.007353910664236</v>
      </c>
      <c s="375">
        <f t="shared" si="58"/>
        <v>-150.50166430529532</v>
      </c>
      <c s="375">
        <f t="shared" si="58"/>
        <v>300.3453631476392</v>
      </c>
      <c s="375">
        <f t="shared" si="58"/>
        <v>443.0308332835117</v>
      </c>
      <c s="375">
        <f t="shared" si="58"/>
        <v>184.56419863393648</v>
      </c>
      <c s="375">
        <f t="shared" si="58"/>
        <v>-288.01346239085433</v>
      </c>
      <c s="377"/>
      <c s="375">
        <f>EF49+EF40-EF19</f>
        <v>-2070.8269832255037</v>
      </c>
      <c s="375">
        <f>EG49+EG40-EG19</f>
        <v>-5515.4935518131788</v>
      </c>
      <c s="375">
        <f>EH49+EH40-EH19</f>
        <v>-1398.4730847286942</v>
      </c>
      <c s="375">
        <f>EI49+EI40-EI19</f>
        <v>1391.6217809214527</v>
      </c>
      <c s="375"/>
      <c s="369" t="s">
        <v>517</v>
      </c>
      <c s="375">
        <f>EL49+EL40-EL19</f>
        <v>-2070.8269832254964</v>
      </c>
      <c s="375">
        <f t="shared" si="59" ref="EM48:ET48">EM49+EM40-EM19</f>
        <v>-5514.7013983431752</v>
      </c>
      <c s="375">
        <f t="shared" si="59"/>
        <v>-1398.3843598322005</v>
      </c>
      <c s="375">
        <f t="shared" si="59"/>
        <v>1391.9533571173847</v>
      </c>
      <c s="375">
        <f t="shared" si="59"/>
        <v>2800.8133920592427</v>
      </c>
      <c s="375">
        <f t="shared" si="59"/>
        <v>2955.0344127028666</v>
      </c>
      <c s="375">
        <f t="shared" si="59"/>
        <v>3524.9102604681557</v>
      </c>
      <c s="375">
        <f t="shared" si="59"/>
        <v>3885.667273488365</v>
      </c>
      <c s="375">
        <f t="shared" si="59"/>
        <v>3302.4436756393525</v>
      </c>
      <c r="EV48" s="375">
        <f t="shared" si="57"/>
        <v>-1.9155167155335333</v>
      </c>
      <c s="375">
        <f t="shared" si="57"/>
        <v>-5.5540728880692054</v>
      </c>
      <c s="375">
        <f t="shared" si="57"/>
        <v>-1.3171694561717235</v>
      </c>
      <c s="375">
        <f t="shared" si="57"/>
        <v>1.205477080138593</v>
      </c>
      <c s="375">
        <f t="shared" si="57"/>
        <v>2.3283532539683423</v>
      </c>
      <c s="375">
        <f t="shared" si="57"/>
        <v>2.3720407421686782</v>
      </c>
      <c s="375">
        <f t="shared" si="57"/>
        <v>2.7368453158846311</v>
      </c>
      <c s="375">
        <f t="shared" si="57"/>
        <v>2.9181600285287672</v>
      </c>
      <c s="375">
        <f t="shared" si="57"/>
        <v>2.3989388390854454</v>
      </c>
      <c r="FF48" s="375"/>
      <c s="375">
        <f t="shared" si="28"/>
        <v>-3.6385561725356723</v>
      </c>
      <c s="375">
        <f t="shared" si="28"/>
        <v>4.2369034318974821</v>
      </c>
      <c s="375">
        <f t="shared" si="28"/>
        <v>2.5226465363103165</v>
      </c>
      <c s="375">
        <f t="shared" si="28"/>
        <v>1.1228761738297492</v>
      </c>
      <c s="375">
        <f t="shared" si="28"/>
        <v>0.043687488200335967</v>
      </c>
      <c s="375">
        <f t="shared" si="28"/>
        <v>0.36480457371595287</v>
      </c>
    </row>
    <row r="49" spans="1:168" ht="15">
      <c r="A49" s="369" t="s">
        <v>516</v>
      </c>
      <c s="369"/>
      <c s="368" t="e">
        <f t="shared" si="60" ref="C49:BN49">C48-C40</f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1" ref="BO49:CH49">BO48-BO40</f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>
        <f t="shared" si="62" ref="CI49:ED49">CI4-CI24</f>
        <v>481.28196938994643</v>
      </c>
      <c s="368">
        <f t="shared" si="62"/>
        <v>-138.42266016472422</v>
      </c>
      <c s="368">
        <f t="shared" si="62"/>
        <v>-374.92138028586623</v>
      </c>
      <c s="368">
        <f t="shared" si="62"/>
        <v>337.71547778006652</v>
      </c>
      <c s="368">
        <f t="shared" si="62"/>
        <v>46.953722157731136</v>
      </c>
      <c s="368">
        <f t="shared" si="62"/>
        <v>-376.53837551475453</v>
      </c>
      <c s="368">
        <f t="shared" si="62"/>
        <v>-517.61978879933622</v>
      </c>
      <c s="368">
        <f t="shared" si="62"/>
        <v>-70.43692468509289</v>
      </c>
      <c s="368">
        <f t="shared" si="62"/>
        <v>-122.97907611900109</v>
      </c>
      <c s="368">
        <f t="shared" si="62"/>
        <v>-132.19876485269515</v>
      </c>
      <c s="368">
        <f t="shared" si="62"/>
        <v>-746.10691409268156</v>
      </c>
      <c s="368">
        <f t="shared" si="62"/>
        <v>-2115.9200232025682</v>
      </c>
      <c s="368">
        <f t="shared" si="62"/>
        <v>381.78746850864036</v>
      </c>
      <c s="368">
        <f t="shared" si="62"/>
        <v>-110.44737716954887</v>
      </c>
      <c s="368">
        <f t="shared" si="62"/>
        <v>53.011083279638569</v>
      </c>
      <c s="368">
        <f t="shared" si="62"/>
        <v>-434.49444005354781</v>
      </c>
      <c s="368">
        <f t="shared" si="62"/>
        <v>-850.19412874227487</v>
      </c>
      <c s="368">
        <f t="shared" si="62"/>
        <v>-1095.6551868368456</v>
      </c>
      <c s="368">
        <f t="shared" si="62"/>
        <v>-809.63509438312349</v>
      </c>
      <c s="368">
        <f t="shared" si="62"/>
        <v>-751.40424643588813</v>
      </c>
      <c s="368">
        <f t="shared" si="62"/>
        <v>209.32769096535458</v>
      </c>
      <c s="368">
        <f t="shared" si="62"/>
        <v>-656.84998093464401</v>
      </c>
      <c s="368">
        <f t="shared" si="62"/>
        <v>-439.47506656810583</v>
      </c>
      <c s="368">
        <f t="shared" si="62"/>
        <v>-2570.319591322203</v>
      </c>
      <c s="588">
        <f t="shared" si="62"/>
        <v>328.73040971895716</v>
      </c>
      <c s="368">
        <f t="shared" si="62"/>
        <v>-72.265392204260479</v>
      </c>
      <c s="368">
        <f t="shared" si="62"/>
        <v>-126.26106885072068</v>
      </c>
      <c s="368">
        <f t="shared" si="62"/>
        <v>421.65856900223434</v>
      </c>
      <c s="368">
        <f t="shared" si="62"/>
        <v>-381.59927522916814</v>
      </c>
      <c s="368">
        <f t="shared" si="62"/>
        <v>38.92550311225159</v>
      </c>
      <c s="368">
        <f t="shared" si="62"/>
        <v>-212.90957134541804</v>
      </c>
      <c s="368">
        <f t="shared" si="62"/>
        <v>-478.1820729662345</v>
      </c>
      <c s="368">
        <f t="shared" si="62"/>
        <v>848.07306436024419</v>
      </c>
      <c s="368">
        <f t="shared" si="62"/>
        <v>259.43225449998818</v>
      </c>
      <c s="368">
        <f t="shared" si="62"/>
        <v>146.47762807506615</v>
      </c>
      <c s="368">
        <f t="shared" si="62"/>
        <v>-2350.8018661630181</v>
      </c>
      <c s="368">
        <f t="shared" si="62"/>
        <v>612.22731037705671</v>
      </c>
      <c s="368">
        <f t="shared" si="62"/>
        <v>-313.21905957288527</v>
      </c>
      <c s="368">
        <f t="shared" si="62"/>
        <v>383.25406464378102</v>
      </c>
      <c s="368">
        <f t="shared" si="62"/>
        <v>684.21641659029547</v>
      </c>
      <c s="368">
        <f t="shared" si="62"/>
        <v>-278.20288395922853</v>
      </c>
      <c s="368">
        <f t="shared" si="62"/>
        <v>-351.96252495651652</v>
      </c>
      <c s="368">
        <f t="shared" si="62"/>
        <v>-207.15259932733352</v>
      </c>
      <c s="368">
        <f t="shared" si="62"/>
        <v>-119.68759896799929</v>
      </c>
      <c s="368">
        <f t="shared" si="62"/>
        <v>277.97836912582852</v>
      </c>
      <c s="368">
        <f t="shared" si="62"/>
        <v>413.15843998325363</v>
      </c>
      <c s="368">
        <f t="shared" si="62"/>
        <v>194.62125784060072</v>
      </c>
      <c s="368">
        <f t="shared" si="62"/>
        <v>-291.22747048820656</v>
      </c>
      <c s="377"/>
      <c s="368">
        <f>EF4-EF24</f>
        <v>-3729.1927383889706</v>
      </c>
      <c s="368">
        <f>EG4-EG24</f>
        <v>-7074.3488696925488</v>
      </c>
      <c s="368">
        <f>EH4-EH24</f>
        <v>-1578.7218179900738</v>
      </c>
      <c s="368">
        <f>EI4-EI24</f>
        <v>1004.0037212886455</v>
      </c>
      <c s="368"/>
      <c s="369" t="s">
        <v>516</v>
      </c>
      <c s="368">
        <f>EL4-EL24</f>
        <v>-3729.1927383889633</v>
      </c>
      <c s="368">
        <f t="shared" si="63" ref="EM49:ET49">EM4-EM24</f>
        <v>-7073.5567162225452</v>
      </c>
      <c s="368">
        <f t="shared" si="63"/>
        <v>-1578.6330930935801</v>
      </c>
      <c s="368">
        <f t="shared" si="63"/>
        <v>1004.2907480191789</v>
      </c>
      <c s="368">
        <f t="shared" si="63"/>
        <v>2273.1624775046439</v>
      </c>
      <c s="368">
        <f t="shared" si="63"/>
        <v>2217.6368032291866</v>
      </c>
      <c s="368">
        <f t="shared" si="63"/>
        <v>2397.4054894997389</v>
      </c>
      <c s="368">
        <f t="shared" si="63"/>
        <v>2637.3298956192157</v>
      </c>
      <c s="368">
        <f t="shared" si="63"/>
        <v>1974.5759291871145</v>
      </c>
      <c r="EV49" s="368">
        <f t="shared" si="57"/>
        <v>-3.449506445344825</v>
      </c>
      <c s="368">
        <f t="shared" si="57"/>
        <v>-7.12405744970975</v>
      </c>
      <c s="368">
        <f t="shared" si="57"/>
        <v>-1.486949763206924</v>
      </c>
      <c s="368">
        <f t="shared" si="57"/>
        <v>0.86974859634629842</v>
      </c>
      <c s="368">
        <f t="shared" si="57"/>
        <v>1.8897100629061563</v>
      </c>
      <c s="368">
        <f t="shared" si="57"/>
        <v>1.7801230422155729</v>
      </c>
      <c s="368">
        <f t="shared" si="57"/>
        <v>1.8614170289095611</v>
      </c>
      <c s="368">
        <f t="shared" si="57"/>
        <v>1.9806509774911083</v>
      </c>
      <c s="368">
        <f t="shared" si="57"/>
        <v>1.4343581155348972</v>
      </c>
      <c r="FF49" s="368"/>
      <c s="368">
        <f t="shared" si="28"/>
        <v>-3.674551004364925</v>
      </c>
      <c s="368">
        <f t="shared" si="28"/>
        <v>5.6371076865028265</v>
      </c>
      <c s="368">
        <f t="shared" si="28"/>
        <v>2.3566983595532225</v>
      </c>
      <c s="368">
        <f t="shared" si="28"/>
        <v>1.0199614665598578</v>
      </c>
      <c s="368">
        <f t="shared" si="28"/>
        <v>-0.10958702069058335</v>
      </c>
      <c s="368">
        <f t="shared" si="28"/>
        <v>0.081293986693988129</v>
      </c>
    </row>
    <row r="50" spans="1:168" ht="15">
      <c r="A50" s="369" t="s">
        <v>515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f t="shared" si="64" ref="CI50:ED50">(CI5+CI21)-(CI32+CI33+CI39)</f>
        <v>-94.168700399999921</v>
      </c>
      <c s="368">
        <f t="shared" si="64"/>
        <v>197.09181572999989</v>
      </c>
      <c s="368">
        <f t="shared" si="64"/>
        <v>383.58436360999997</v>
      </c>
      <c s="368">
        <f t="shared" si="64"/>
        <v>180.61679538999988</v>
      </c>
      <c s="368">
        <f t="shared" si="64"/>
        <v>487.4786576900002</v>
      </c>
      <c s="368">
        <f t="shared" si="64"/>
        <v>189.90583958965362</v>
      </c>
      <c s="368">
        <f t="shared" si="64"/>
        <v>98.667981510000004</v>
      </c>
      <c s="368">
        <f t="shared" si="64"/>
        <v>479.09433001999992</v>
      </c>
      <c s="368">
        <f t="shared" si="64"/>
        <v>344.41016592999983</v>
      </c>
      <c s="368">
        <f t="shared" si="64"/>
        <v>105.92401569000015</v>
      </c>
      <c s="368">
        <f t="shared" si="64"/>
        <v>307.49098984</v>
      </c>
      <c s="368">
        <f t="shared" si="64"/>
        <v>195.69151789999989</v>
      </c>
      <c s="368">
        <f t="shared" si="64"/>
        <v>97.864429570000084</v>
      </c>
      <c s="368">
        <f t="shared" si="64"/>
        <v>304.81232612000031</v>
      </c>
      <c s="368">
        <f t="shared" si="64"/>
        <v>196.64995442000009</v>
      </c>
      <c s="368">
        <f t="shared" si="64"/>
        <v>-175.09565576999995</v>
      </c>
      <c s="368">
        <f t="shared" si="64"/>
        <v>-255.59850260999997</v>
      </c>
      <c s="368">
        <f t="shared" si="64"/>
        <v>-322.93530615999998</v>
      </c>
      <c s="368">
        <f t="shared" si="64"/>
        <v>-82.586370600000009</v>
      </c>
      <c s="368">
        <f t="shared" si="64"/>
        <v>72.27456114000006</v>
      </c>
      <c s="368">
        <f t="shared" si="64"/>
        <v>374.16506500000014</v>
      </c>
      <c s="368">
        <f t="shared" si="64"/>
        <v>183.42324187000008</v>
      </c>
      <c s="368">
        <f t="shared" si="64"/>
        <v>206.31234146999998</v>
      </c>
      <c s="368">
        <f t="shared" si="64"/>
        <v>-73.47394544999986</v>
      </c>
      <c s="368">
        <f t="shared" si="64"/>
        <v>41.945565569999872</v>
      </c>
      <c s="368">
        <f t="shared" si="64"/>
        <v>84.320838350000031</v>
      </c>
      <c s="368">
        <f t="shared" si="64"/>
        <v>337.12618420999979</v>
      </c>
      <c s="368">
        <f t="shared" si="64"/>
        <v>217.75640866000015</v>
      </c>
      <c s="368">
        <f t="shared" si="64"/>
        <v>510.79051988999959</v>
      </c>
      <c s="368">
        <f t="shared" si="64"/>
        <v>446.28971087000014</v>
      </c>
      <c s="368">
        <f t="shared" si="64"/>
        <v>125.09445349000066</v>
      </c>
      <c s="368">
        <f t="shared" si="64"/>
        <v>155.65814967166682</v>
      </c>
      <c s="368">
        <f t="shared" si="64"/>
        <v>1069.2950604400007</v>
      </c>
      <c s="368">
        <f t="shared" si="64"/>
        <v>448.7751465799995</v>
      </c>
      <c s="368">
        <f t="shared" si="64"/>
        <v>581.33225466999954</v>
      </c>
      <c s="368">
        <f t="shared" si="64"/>
        <v>175.77730962999931</v>
      </c>
      <c s="368">
        <f t="shared" si="64"/>
        <v>187.56707694017848</v>
      </c>
      <c s="368">
        <f t="shared" si="64"/>
        <v>229.38475927014599</v>
      </c>
      <c s="368">
        <f t="shared" si="64"/>
        <v>394.30703436720592</v>
      </c>
      <c s="368">
        <f t="shared" si="64"/>
        <v>201.70500654503735</v>
      </c>
      <c s="368">
        <f t="shared" si="64"/>
        <v>398.75461198271898</v>
      </c>
      <c s="368">
        <f t="shared" si="64"/>
        <v>403.99638142650406</v>
      </c>
      <c s="368">
        <f t="shared" si="64"/>
        <v>486.06954555488869</v>
      </c>
      <c s="368">
        <f t="shared" si="64"/>
        <v>499.29027031117698</v>
      </c>
      <c s="368">
        <f t="shared" si="64"/>
        <v>511.44644086341532</v>
      </c>
      <c s="368">
        <f t="shared" si="64"/>
        <v>521.06912370417126</v>
      </c>
      <c s="368">
        <f t="shared" si="64"/>
        <v>402.61955516290243</v>
      </c>
      <c s="368">
        <f t="shared" si="64"/>
        <v>484.80239814007155</v>
      </c>
      <c s="370"/>
      <c s="368">
        <f>(EF5+EF21)-(EF32+EF33+EF39)</f>
        <v>2875.7877724996542</v>
      </c>
      <c s="368">
        <f>(EG5+EG21)-(EG32+EG33+EG39)</f>
        <v>525.81213899999966</v>
      </c>
      <c s="368">
        <f>(EH5+EH21)-(EH32+EH33+EH39)</f>
        <v>4194.161602031666</v>
      </c>
      <c s="368">
        <f>(EI5+EI21)-(EI32+EI33+EI39)</f>
        <v>4721.0122042684179</v>
      </c>
      <c s="368"/>
      <c s="369" t="s">
        <v>515</v>
      </c>
      <c s="368">
        <f>(EL5+EL21)-(EL32+EL33+EL39)</f>
        <v>2875.7877724996542</v>
      </c>
      <c s="368">
        <f t="shared" si="65" ref="EM50:ET50">(EM5+EM21)-(EM32+EM33+EM39)</f>
        <v>525.81213900000057</v>
      </c>
      <c s="368">
        <f t="shared" si="65"/>
        <v>4194.2414116181581</v>
      </c>
      <c s="368">
        <f t="shared" si="65"/>
        <v>4721.0152302751067</v>
      </c>
      <c s="368">
        <f t="shared" si="65"/>
        <v>5004.7799999214039</v>
      </c>
      <c s="368">
        <f t="shared" si="65"/>
        <v>4831.7515882021089</v>
      </c>
      <c s="368">
        <f t="shared" si="65"/>
        <v>4989.3318420818377</v>
      </c>
      <c s="368">
        <f t="shared" si="65"/>
        <v>4427.6197704355363</v>
      </c>
      <c s="368">
        <f t="shared" si="65"/>
        <v>3826.5079493077574</v>
      </c>
      <c r="EV50" s="368">
        <f t="shared" si="57"/>
        <v>2.6601061282144731</v>
      </c>
      <c s="368">
        <f t="shared" si="57"/>
        <v>0.52956610602978027</v>
      </c>
      <c s="368">
        <f t="shared" si="57"/>
        <v>3.950649648181797</v>
      </c>
      <c s="368">
        <f t="shared" si="57"/>
        <v>4.0885534173843228</v>
      </c>
      <c s="368">
        <f t="shared" si="57"/>
        <v>4.1605398743274069</v>
      </c>
      <c s="368">
        <f t="shared" si="57"/>
        <v>3.8785036052323134</v>
      </c>
      <c s="368">
        <f t="shared" si="57"/>
        <v>3.8738658497314886</v>
      </c>
      <c s="368">
        <f t="shared" si="57"/>
        <v>3.32516968803901</v>
      </c>
      <c s="368">
        <f t="shared" si="57"/>
        <v>2.7796260706509761</v>
      </c>
      <c r="FF50" s="368"/>
      <c s="368">
        <f t="shared" si="28"/>
        <v>-2.1305400221846931</v>
      </c>
      <c s="368">
        <f t="shared" si="28"/>
        <v>3.4210835421520169</v>
      </c>
      <c s="368">
        <f t="shared" si="28"/>
        <v>0.13790376920252578</v>
      </c>
      <c s="368">
        <f t="shared" si="28"/>
        <v>0.071986456943084143</v>
      </c>
      <c s="368">
        <f t="shared" si="28"/>
        <v>-0.28203626909509349</v>
      </c>
      <c s="368">
        <f t="shared" si="28"/>
        <v>-0.0046377555008247917</v>
      </c>
    </row>
    <row r="51" spans="1:168" ht="15">
      <c r="A51" s="369" t="s">
        <v>514</v>
      </c>
      <c s="369"/>
      <c s="368" t="e">
        <f t="shared" si="66" ref="C51:BN51">(C4-C5-C21)-(C25-C32-C33-C39)</f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7" ref="BO51:CH51">(BO4-BO5-BO21)-(BO25-BO32-BO33-BO39)</f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>
        <f t="shared" si="68" ref="CI51:ED51">CI48-CI50</f>
        <v>718.98486656491173</v>
      </c>
      <c s="368">
        <f t="shared" si="68"/>
        <v>-332.14613912641511</v>
      </c>
      <c s="368">
        <f t="shared" si="68"/>
        <v>-481.65936330741124</v>
      </c>
      <c s="368">
        <f t="shared" si="68"/>
        <v>269.06427662758972</v>
      </c>
      <c s="368">
        <f t="shared" si="68"/>
        <v>-344.29230272451275</v>
      </c>
      <c s="368">
        <f t="shared" si="68"/>
        <v>-345.34913347451061</v>
      </c>
      <c s="368">
        <f t="shared" si="68"/>
        <v>-374.83229454443864</v>
      </c>
      <c s="368">
        <f t="shared" si="68"/>
        <v>-555.41046538849241</v>
      </c>
      <c s="368">
        <f t="shared" si="68"/>
        <v>-268.28098816291669</v>
      </c>
      <c s="368">
        <f t="shared" si="68"/>
        <v>-137.01569603449536</v>
      </c>
      <c s="368">
        <f t="shared" si="68"/>
        <v>-969.42791359338719</v>
      </c>
      <c s="368">
        <f t="shared" si="68"/>
        <v>-2126.249602561084</v>
      </c>
      <c s="368">
        <f t="shared" si="68"/>
        <v>515.3348988396906</v>
      </c>
      <c s="368">
        <f t="shared" si="68"/>
        <v>-424.94673934107891</v>
      </c>
      <c s="368">
        <f t="shared" si="68"/>
        <v>119.13484772563606</v>
      </c>
      <c s="368">
        <f t="shared" si="68"/>
        <v>-80.85709909986312</v>
      </c>
      <c s="368">
        <f t="shared" si="68"/>
        <v>-594.67258983168244</v>
      </c>
      <c s="368">
        <f t="shared" si="68"/>
        <v>-521.17032265149646</v>
      </c>
      <c s="368">
        <f t="shared" si="68"/>
        <v>-490.77994148417349</v>
      </c>
      <c s="368">
        <f t="shared" si="68"/>
        <v>-434.1985183356586</v>
      </c>
      <c s="368">
        <f t="shared" si="68"/>
        <v>-129.0783465062656</v>
      </c>
      <c s="368">
        <f t="shared" si="68"/>
        <v>-851.513351449124</v>
      </c>
      <c s="368">
        <f t="shared" si="68"/>
        <v>-657.30383235077966</v>
      </c>
      <c s="368">
        <f t="shared" si="68"/>
        <v>-2491.2546963283835</v>
      </c>
      <c s="368">
        <f t="shared" si="68"/>
        <v>343.67582241200199</v>
      </c>
      <c s="368">
        <f t="shared" si="68"/>
        <v>-156.1917637520155</v>
      </c>
      <c s="368">
        <f t="shared" si="68"/>
        <v>-425.34583889460833</v>
      </c>
      <c s="368">
        <f t="shared" si="68"/>
        <v>180.26198022654484</v>
      </c>
      <c s="368">
        <f t="shared" si="68"/>
        <v>-876.01587474001121</v>
      </c>
      <c s="368">
        <f t="shared" si="68"/>
        <v>-421.40071724599494</v>
      </c>
      <c s="368">
        <f t="shared" si="68"/>
        <v>-297.08044707861552</v>
      </c>
      <c s="368">
        <f t="shared" si="68"/>
        <v>-626.17628955810119</v>
      </c>
      <c s="368">
        <f t="shared" si="68"/>
        <v>-188.48662243628951</v>
      </c>
      <c s="368">
        <f t="shared" si="68"/>
        <v>-176.86303630376904</v>
      </c>
      <c s="368">
        <f t="shared" si="68"/>
        <v>-410.84298904500736</v>
      </c>
      <c s="368">
        <f t="shared" si="68"/>
        <v>-2538.1689103444987</v>
      </c>
      <c s="368">
        <f t="shared" si="68"/>
        <v>563.12673809496494</v>
      </c>
      <c s="368">
        <f t="shared" si="68"/>
        <v>-530.03147179146549</v>
      </c>
      <c s="368">
        <f t="shared" si="68"/>
        <v>20.800801566405767</v>
      </c>
      <c s="368">
        <f t="shared" si="68"/>
        <v>515.99718267628214</v>
      </c>
      <c s="368">
        <f t="shared" si="68"/>
        <v>-699.43613536007774</v>
      </c>
      <c s="368">
        <f t="shared" si="68"/>
        <v>-741.96811925472025</v>
      </c>
      <c s="368">
        <f t="shared" si="68"/>
        <v>-528.07689946555297</v>
      </c>
      <c s="368">
        <f t="shared" si="68"/>
        <v>-649.7919346164723</v>
      </c>
      <c s="368">
        <f t="shared" si="68"/>
        <v>-211.10107771577611</v>
      </c>
      <c s="368">
        <f t="shared" si="68"/>
        <v>-78.038290420659564</v>
      </c>
      <c s="368">
        <f t="shared" si="68"/>
        <v>-218.05535652896594</v>
      </c>
      <c s="368">
        <f t="shared" si="68"/>
        <v>-772.81586053092587</v>
      </c>
      <c r="EF51" s="368">
        <f>EF48-EF50</f>
        <v>-4946.6147557251579</v>
      </c>
      <c s="368">
        <f>EG48-EG50</f>
        <v>-6041.3056908131784</v>
      </c>
      <c s="368">
        <f>EH48-EH50</f>
        <v>-5592.6346867603606</v>
      </c>
      <c s="368">
        <f>EI48-EI50</f>
        <v>-3329.3904233469652</v>
      </c>
      <c s="368"/>
      <c s="369" t="s">
        <v>514</v>
      </c>
      <c s="368">
        <f t="shared" si="69" ref="EL51:ET51">EL48-EL50</f>
        <v>-4946.6147557251506</v>
      </c>
      <c s="368">
        <f t="shared" si="69"/>
        <v>-6040.5135373431758</v>
      </c>
      <c s="368">
        <f t="shared" si="69"/>
        <v>-5592.625771450359</v>
      </c>
      <c s="368">
        <f t="shared" si="69"/>
        <v>-3329.0618731577219</v>
      </c>
      <c s="368">
        <f t="shared" si="69"/>
        <v>-2203.9666078621613</v>
      </c>
      <c s="368">
        <f t="shared" si="69"/>
        <v>-1876.7171754992423</v>
      </c>
      <c s="368">
        <f t="shared" si="69"/>
        <v>-1464.4215816136821</v>
      </c>
      <c s="368">
        <f t="shared" si="69"/>
        <v>-541.95249694717131</v>
      </c>
      <c s="368">
        <f t="shared" si="69"/>
        <v>-524.06427366840489</v>
      </c>
      <c r="EV51" s="368">
        <f t="shared" si="57"/>
        <v>-4.5756228437480058</v>
      </c>
      <c s="368">
        <f t="shared" si="57"/>
        <v>-6.083638994098985</v>
      </c>
      <c s="368">
        <f t="shared" si="57"/>
        <v>-5.2678191043535207</v>
      </c>
      <c s="368">
        <f t="shared" si="57"/>
        <v>-2.8830763372457291</v>
      </c>
      <c s="368">
        <f t="shared" si="57"/>
        <v>-1.8321866203590651</v>
      </c>
      <c s="368">
        <f t="shared" si="57"/>
        <v>-1.5064628630636354</v>
      </c>
      <c s="368">
        <f t="shared" si="57"/>
        <v>-1.1370205338468578</v>
      </c>
      <c s="368">
        <f t="shared" si="57"/>
        <v>-0.40700965951024304</v>
      </c>
      <c s="368">
        <f t="shared" si="57"/>
        <v>-0.38068723156553064</v>
      </c>
      <c r="FF51" s="368"/>
      <c s="368">
        <f t="shared" si="28"/>
        <v>-1.5080161503509792</v>
      </c>
      <c s="368">
        <f t="shared" si="28"/>
        <v>0.81581988974546427</v>
      </c>
      <c s="368">
        <f t="shared" si="28"/>
        <v>2.3847427671077917</v>
      </c>
      <c s="368">
        <f t="shared" si="28"/>
        <v>1.050889716886664</v>
      </c>
      <c s="368">
        <f t="shared" si="28"/>
        <v>0.32572375729542968</v>
      </c>
      <c s="368">
        <f t="shared" si="28"/>
        <v>0.36944232921677767</v>
      </c>
    </row>
    <row r="52" spans="1:169" s="370" customFormat="1" ht="15">
      <c r="A52" s="372" t="s">
        <v>513</v>
      </c>
      <c s="372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66">
        <f>CI51+CI53+CI44</f>
        <v>569.17931602252884</v>
      </c>
      <c s="366">
        <f t="shared" si="70" ref="CJ52:ED52">CJ51+CJ53+CJ44</f>
        <v>-485.46433435209758</v>
      </c>
      <c s="366">
        <f t="shared" si="70"/>
        <v>-668.42659716146682</v>
      </c>
      <c s="366">
        <f t="shared" si="70"/>
        <v>33.006374201868454</v>
      </c>
      <c s="366">
        <f t="shared" si="70"/>
        <v>-595.91270803733221</v>
      </c>
      <c s="366">
        <f t="shared" si="70"/>
        <v>-553.10634149280804</v>
      </c>
      <c s="366">
        <f t="shared" si="70"/>
        <v>-595.384592540227</v>
      </c>
      <c s="366">
        <f t="shared" si="70"/>
        <v>-770.5364692879059</v>
      </c>
      <c s="366">
        <f t="shared" si="70"/>
        <v>-450.59027938354927</v>
      </c>
      <c s="366">
        <f t="shared" si="70"/>
        <v>-290.40306643656368</v>
      </c>
      <c s="366">
        <f t="shared" si="70"/>
        <v>-1162.5348641888456</v>
      </c>
      <c s="366">
        <f t="shared" si="70"/>
        <v>-2329.4608194402085</v>
      </c>
      <c s="366">
        <f t="shared" si="70"/>
        <v>344.56277161861357</v>
      </c>
      <c s="366">
        <f t="shared" si="70"/>
        <v>-558.81467835871172</v>
      </c>
      <c s="366">
        <f t="shared" si="70"/>
        <v>40.226884273941138</v>
      </c>
      <c s="366">
        <f t="shared" si="70"/>
        <v>-116.20535212474309</v>
      </c>
      <c s="366">
        <f t="shared" si="70"/>
        <v>-642.78934671232037</v>
      </c>
      <c s="366">
        <f t="shared" si="70"/>
        <v>-597.71105577632318</v>
      </c>
      <c s="366">
        <f t="shared" si="70"/>
        <v>-567.32067460900021</v>
      </c>
      <c s="366">
        <f t="shared" si="70"/>
        <v>-516.15893575963651</v>
      </c>
      <c s="366">
        <f t="shared" si="70"/>
        <v>-218.77740214915093</v>
      </c>
      <c s="366">
        <f t="shared" si="70"/>
        <v>-937.2337739491029</v>
      </c>
      <c s="366">
        <f t="shared" si="70"/>
        <v>-717.30383235077966</v>
      </c>
      <c s="366">
        <f t="shared" si="70"/>
        <v>-2556.2546963283835</v>
      </c>
      <c s="366">
        <f t="shared" si="70"/>
        <v>215.28359180797807</v>
      </c>
      <c s="366">
        <f t="shared" si="70"/>
        <v>-305.67269015063846</v>
      </c>
      <c s="366">
        <f t="shared" si="70"/>
        <v>-631.44045386769585</v>
      </c>
      <c s="366">
        <f t="shared" si="70"/>
        <v>10.475262357153582</v>
      </c>
      <c s="366">
        <f t="shared" si="70"/>
        <v>-1046.5085670717403</v>
      </c>
      <c s="366">
        <f t="shared" si="70"/>
        <v>-622.26082047342254</v>
      </c>
      <c s="366">
        <f t="shared" si="70"/>
        <v>-506.15298207707292</v>
      </c>
      <c s="366">
        <f t="shared" si="70"/>
        <v>-813.50603310672375</v>
      </c>
      <c s="366">
        <f t="shared" si="70"/>
        <v>-368.10265586104447</v>
      </c>
      <c s="366">
        <f t="shared" si="70"/>
        <v>-412.12733258035416</v>
      </c>
      <c s="366">
        <f t="shared" si="70"/>
        <v>-602.67841448722208</v>
      </c>
      <c s="366">
        <f t="shared" si="70"/>
        <v>-2348.8453919662575</v>
      </c>
      <c s="366">
        <f t="shared" si="70"/>
        <v>356.18673809496494</v>
      </c>
      <c s="366">
        <f t="shared" si="70"/>
        <v>-755.74147179146553</v>
      </c>
      <c s="366">
        <f t="shared" si="70"/>
        <v>-308.78919843359421</v>
      </c>
      <c s="366">
        <f t="shared" si="70"/>
        <v>204.69718267628213</v>
      </c>
      <c s="366">
        <f t="shared" si="70"/>
        <v>-1029.1061353600778</v>
      </c>
      <c s="366">
        <f t="shared" si="70"/>
        <v>-1042.5281192547202</v>
      </c>
      <c s="366">
        <f t="shared" si="70"/>
        <v>-831.99689946555304</v>
      </c>
      <c s="366">
        <f t="shared" si="70"/>
        <v>-942.75193461647234</v>
      </c>
      <c s="366">
        <f t="shared" si="70"/>
        <v>-416.75107771577609</v>
      </c>
      <c s="366">
        <f t="shared" si="70"/>
        <v>-257.56829042065954</v>
      </c>
      <c s="366">
        <f t="shared" si="70"/>
        <v>-380.60535652896596</v>
      </c>
      <c s="366">
        <f t="shared" si="70"/>
        <v>-916.31586053092587</v>
      </c>
      <c s="232"/>
      <c s="366">
        <f>EF51+EF53+EF44</f>
        <v>-7299.6343820966031</v>
      </c>
      <c s="366">
        <f>EG51+EG53+EG44</f>
        <v>-7043.7800922255965</v>
      </c>
      <c s="366">
        <f>EH51+EH53+EH44</f>
        <v>-7431.5364874770366</v>
      </c>
      <c s="366">
        <f>EI51+EI53+EI44</f>
        <v>-6321.2704233469658</v>
      </c>
      <c s="366"/>
      <c s="372" t="s">
        <v>513</v>
      </c>
      <c s="366">
        <f t="shared" si="71" ref="EL52:ET52">EL51+EL53+EL44</f>
        <v>-7299.6343820965958</v>
      </c>
      <c s="366">
        <f t="shared" si="71"/>
        <v>-7131.0329054263557</v>
      </c>
      <c s="366">
        <f t="shared" si="71"/>
        <v>-7431.527572167035</v>
      </c>
      <c s="366">
        <f t="shared" si="71"/>
        <v>-6316.8213424896749</v>
      </c>
      <c s="366">
        <f t="shared" si="71"/>
        <v>-4761.8416725323168</v>
      </c>
      <c s="366">
        <f t="shared" si="71"/>
        <v>-3878.2587547977678</v>
      </c>
      <c s="366">
        <f t="shared" si="71"/>
        <v>-2952.5939982369018</v>
      </c>
      <c s="366">
        <f t="shared" si="71"/>
        <v>-2135.6715039814817</v>
      </c>
      <c s="366">
        <f t="shared" si="71"/>
        <v>-2067.177343789177</v>
      </c>
      <c r="EV52" s="366">
        <f t="shared" si="57"/>
        <v>-6.7521679934893593</v>
      </c>
      <c s="366">
        <f t="shared" si="57"/>
        <v>-7.1819439826528262</v>
      </c>
      <c s="366">
        <f t="shared" si="57"/>
        <v>-6.9999217753915692</v>
      </c>
      <c s="366">
        <f t="shared" si="57"/>
        <v>-5.470573642978354</v>
      </c>
      <c s="366">
        <f t="shared" si="57"/>
        <v>-3.9585820264059048</v>
      </c>
      <c s="366">
        <f t="shared" si="57"/>
        <v>-3.1131237374113394</v>
      </c>
      <c s="366">
        <f t="shared" si="57"/>
        <v>-2.292481923415123</v>
      </c>
      <c s="366">
        <f t="shared" si="57"/>
        <v>-1.6039024389732881</v>
      </c>
      <c s="366">
        <f t="shared" si="57"/>
        <v>-1.5016250099506314</v>
      </c>
      <c r="FF52" s="366"/>
      <c s="366">
        <f t="shared" si="28"/>
        <v>-0.42977598916346693</v>
      </c>
      <c s="366">
        <f t="shared" si="28"/>
        <v>0.18202220726125695</v>
      </c>
      <c s="366">
        <f t="shared" si="28"/>
        <v>1.5293481324132152</v>
      </c>
      <c s="366">
        <f t="shared" si="28"/>
        <v>1.5119916165724492</v>
      </c>
      <c s="366">
        <f t="shared" si="28"/>
        <v>0.84545828899456543</v>
      </c>
      <c s="366">
        <f t="shared" si="28"/>
        <v>0.82064181399621638</v>
      </c>
      <c s="371">
        <f>SUM(FG52:FL52)</f>
        <v>4.4596860700742358</v>
      </c>
    </row>
    <row r="53" spans="1:168" ht="15">
      <c r="A53" s="369" t="s">
        <v>512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v>-149.80555054238289</v>
      </c>
      <c s="368">
        <v>-153.31819522568244</v>
      </c>
      <c s="368">
        <v>-186.76723385405552</v>
      </c>
      <c s="368">
        <v>-236.05790242572127</v>
      </c>
      <c s="368">
        <v>-251.62040531281943</v>
      </c>
      <c s="368">
        <v>-207.75720801829743</v>
      </c>
      <c s="368">
        <v>-220.55229799578831</v>
      </c>
      <c s="368">
        <v>-215.12600389941346</v>
      </c>
      <c s="368">
        <v>-182.30929122063259</v>
      </c>
      <c s="368">
        <v>-153.38737040206834</v>
      </c>
      <c s="368">
        <v>-193.10695059545844</v>
      </c>
      <c s="368">
        <v>-203.21121687912458</v>
      </c>
      <c s="368">
        <v>-170.77212722107703</v>
      </c>
      <c s="368">
        <v>-133.86793901763286</v>
      </c>
      <c s="368">
        <v>-78.907963451694926</v>
      </c>
      <c s="368">
        <v>-35.348253024879966</v>
      </c>
      <c s="368">
        <v>-48.116756880637958</v>
      </c>
      <c s="368">
        <v>-76.540733124826744</v>
      </c>
      <c s="368">
        <v>-76.540733124826744</v>
      </c>
      <c s="368">
        <v>-81.960417423977859</v>
      </c>
      <c s="368">
        <v>-89.699055642885327</v>
      </c>
      <c s="368">
        <v>-85.720422499978852</v>
      </c>
      <c s="368">
        <v>-60</v>
      </c>
      <c s="368">
        <v>-65</v>
      </c>
      <c s="368">
        <v>-128.39223060402392</v>
      </c>
      <c s="368">
        <v>-149.48092639862293</v>
      </c>
      <c s="368">
        <v>-206.09461497308749</v>
      </c>
      <c s="368">
        <v>-169.78671786939125</v>
      </c>
      <c s="368">
        <v>-170.49269233172916</v>
      </c>
      <c s="368">
        <v>-200.86010322742763</v>
      </c>
      <c s="368">
        <v>-209.0725349984574</v>
      </c>
      <c s="368">
        <v>-187.32974354862253</v>
      </c>
      <c s="368">
        <v>-179.61603342475499</v>
      </c>
      <c s="368">
        <v>-235.2642962765851</v>
      </c>
      <c s="368">
        <v>-191.83542544221476</v>
      </c>
      <c s="368">
        <v>-185.67648162175871</v>
      </c>
      <c s="368">
        <v>-206.94</v>
      </c>
      <c s="368">
        <v>-225.71000000000001</v>
      </c>
      <c s="368">
        <v>-329.58999999999997</v>
      </c>
      <c s="368">
        <v>-311.30000000000001</v>
      </c>
      <c s="368">
        <v>-329.67000000000002</v>
      </c>
      <c s="368">
        <v>-300.56</v>
      </c>
      <c s="368">
        <v>-303.92000000000002</v>
      </c>
      <c s="368">
        <v>-292.96000000000004</v>
      </c>
      <c s="368">
        <v>-205.65000000000001</v>
      </c>
      <c s="368">
        <v>-179.53</v>
      </c>
      <c s="368">
        <v>-162.55000000000001</v>
      </c>
      <c s="368">
        <v>-143.5</v>
      </c>
      <c r="EF53" s="366">
        <f>SUMIF($CI$1:$ED$1,EF$2,$CI53:$ED53)</f>
        <v>-2353.0196263714447</v>
      </c>
      <c s="366">
        <f>SUMIF($CI$1:$ED$1,EG$2,$CI53:$ED53)</f>
        <v>-1002.4744014124184</v>
      </c>
      <c s="366">
        <f>SUMIF($CI$1:$ED$1,EH$2,$CI53:$ED53)</f>
        <v>-2213.9018007166756</v>
      </c>
      <c s="366">
        <f>SUMIF($CI$1:$ED$1,EI$2,$CI53:$ED53)</f>
        <v>-2991.8800000000006</v>
      </c>
      <c s="366"/>
      <c s="369" t="s">
        <v>512</v>
      </c>
      <c s="365">
        <f>SUMIF($CI$1:$DR$1,EL$2,$CI53:$DR53)</f>
        <v>-2353.0196263714447</v>
      </c>
      <c s="365">
        <f>SUMIF($CI$1:$DR$1,EM$2,$CI53:$DR53)*0+-1090.51936808318</f>
        <v>-1090.5193680831801</v>
      </c>
      <c s="365">
        <f>SUMIF($CI$1:$DR$1,EN$2,$CI53:$DR53)</f>
        <v>-2213.9018007166756</v>
      </c>
      <c s="365">
        <v>-2987.7594693319534</v>
      </c>
      <c s="365">
        <v>-2557.875064670156</v>
      </c>
      <c s="365">
        <v>-2001.5415792985254</v>
      </c>
      <c s="365">
        <v>-1488.17241662322</v>
      </c>
      <c s="365">
        <v>-1593.7190070343104</v>
      </c>
      <c s="365">
        <v>-1543.1130701207724</v>
      </c>
      <c r="EV53" s="365">
        <f t="shared" si="57"/>
        <v>-2.1765451497413522</v>
      </c>
      <c s="365">
        <f t="shared" si="57"/>
        <v>-1.098304988553841</v>
      </c>
      <c s="365">
        <f t="shared" si="57"/>
        <v>-2.0853235452501049</v>
      </c>
      <c s="365">
        <f t="shared" si="57"/>
        <v>-2.5874973057326249</v>
      </c>
      <c s="365">
        <f t="shared" si="57"/>
        <v>-2.1263954060468402</v>
      </c>
      <c s="365">
        <f t="shared" si="57"/>
        <v>-1.6066608743477044</v>
      </c>
      <c s="365">
        <f t="shared" si="57"/>
        <v>-1.1554613895682653</v>
      </c>
      <c s="365">
        <f t="shared" si="57"/>
        <v>-1.1968927794630451</v>
      </c>
      <c s="365">
        <f t="shared" si="57"/>
        <v>-1.1209377783851009</v>
      </c>
      <c r="FF53" s="365"/>
      <c s="365">
        <f t="shared" si="28"/>
        <v>1.0782401611875112</v>
      </c>
      <c s="365">
        <f t="shared" si="28"/>
        <v>-0.98701855669626393</v>
      </c>
      <c s="365">
        <f t="shared" si="28"/>
        <v>-0.50217376048252005</v>
      </c>
      <c s="365">
        <f t="shared" si="28"/>
        <v>0.46110189968578474</v>
      </c>
      <c s="365">
        <f t="shared" si="28"/>
        <v>0.51973453169913575</v>
      </c>
      <c s="365">
        <f t="shared" si="28"/>
        <v>0.45119948477943916</v>
      </c>
    </row>
    <row r="54" spans="1:168" ht="15">
      <c r="A54" s="543" t="s">
        <v>636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v>750.69381503514342</v>
      </c>
      <c s="368"/>
      <c s="368"/>
      <c s="368"/>
      <c s="368"/>
      <c s="368"/>
      <c s="368"/>
      <c s="368"/>
      <c s="368"/>
      <c s="368"/>
      <c s="368"/>
      <c s="368"/>
      <c s="370"/>
      <c s="366"/>
      <c s="366"/>
      <c s="366"/>
      <c s="366"/>
      <c s="366"/>
      <c s="272"/>
      <c s="365"/>
      <c s="365"/>
      <c s="365"/>
      <c s="365"/>
      <c s="365"/>
      <c s="365"/>
      <c s="365"/>
      <c s="365"/>
      <c s="365"/>
      <c r="EV54" s="365"/>
      <c s="365"/>
      <c s="365"/>
      <c s="365"/>
      <c s="365"/>
      <c s="365"/>
      <c s="365"/>
      <c s="365"/>
      <c s="365"/>
      <c r="FF54" s="365"/>
      <c s="365"/>
      <c s="365"/>
      <c s="365"/>
      <c s="365"/>
      <c s="365"/>
      <c s="365"/>
    </row>
    <row r="55" spans="1:168" ht="15">
      <c r="A55" s="369"/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70"/>
      <c s="366"/>
      <c s="366"/>
      <c s="366"/>
      <c s="366"/>
      <c s="366"/>
      <c s="272"/>
      <c s="365"/>
      <c s="365"/>
      <c s="365"/>
      <c s="365"/>
      <c s="365"/>
      <c s="365"/>
      <c s="365"/>
      <c s="365"/>
      <c s="365"/>
      <c r="EV55" s="365"/>
      <c s="365"/>
      <c s="365"/>
      <c s="365"/>
      <c s="365"/>
      <c s="365"/>
      <c s="365"/>
      <c s="365"/>
      <c s="365"/>
      <c r="FF55" s="365"/>
      <c s="365"/>
      <c s="365"/>
      <c s="365"/>
      <c s="365"/>
      <c s="365"/>
      <c s="365"/>
    </row>
    <row r="56" spans="1:155" s="8" customFormat="1" ht="15">
      <c r="A56" s="544" t="s">
        <v>29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v>-1302.2254396351864</v>
      </c>
      <c s="368"/>
      <c s="368"/>
      <c s="368">
        <v>-5513.5575989534518</v>
      </c>
      <c s="368"/>
      <c s="368"/>
      <c s="368"/>
      <c s="368">
        <v>-711.32882769320213</v>
      </c>
      <c s="368"/>
      <c s="368"/>
      <c s="368"/>
      <c s="368"/>
      <c s="368">
        <v>-4067.8711221532058</v>
      </c>
      <c s="368"/>
      <c s="368"/>
      <c s="368">
        <v>-7431.5625750470372</v>
      </c>
      <c s="545"/>
      <c s="545"/>
      <c s="545"/>
      <c s="546"/>
      <c s="546"/>
      <c s="546"/>
      <c s="546"/>
      <c s="546"/>
      <c s="546"/>
      <c s="546"/>
      <c s="546"/>
      <c s="546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57" spans="1:155" s="8" customFormat="1" ht="15">
      <c r="A57" s="555" t="s">
        <v>637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>
        <f>SUM($CI52:CI52)</f>
        <v>569.17931602252884</v>
      </c>
      <c s="556">
        <f>SUM($CI52:CJ52)</f>
        <v>83.714981670431257</v>
      </c>
      <c s="557">
        <f>SUM($CI52:CK52)</f>
        <v>-584.71161549103556</v>
      </c>
      <c s="556">
        <f>SUM($CI52:CL52)</f>
        <v>-551.70524128916713</v>
      </c>
      <c s="556">
        <f>SUM($CI52:CM52)</f>
        <v>-1147.6179493264995</v>
      </c>
      <c s="557">
        <f>SUM($CI52:CN52)</f>
        <v>-1700.7242908193075</v>
      </c>
      <c s="556">
        <f>SUM($CI52:CO52)</f>
        <v>-2296.1088833595345</v>
      </c>
      <c s="556">
        <f>SUM($CI52:CP52)</f>
        <v>-3066.6453526474406</v>
      </c>
      <c s="557">
        <f>SUM($CI52:CQ52)</f>
        <v>-3517.23563203099</v>
      </c>
      <c s="368"/>
      <c s="368"/>
      <c s="368"/>
      <c s="368"/>
      <c s="368"/>
      <c s="368"/>
      <c s="368"/>
      <c s="368"/>
      <c s="368"/>
      <c s="556">
        <f>SUM($DA52:DA52)</f>
        <v>-567.32067460900021</v>
      </c>
      <c s="556">
        <f>SUM($DA52:DB52)</f>
        <v>-1083.4796103686367</v>
      </c>
      <c s="557">
        <f>SUM($DA52:DC52)</f>
        <v>-1302.2570125177876</v>
      </c>
      <c s="556">
        <f>SUM($DA52:DD52)</f>
        <v>-2239.4907864668903</v>
      </c>
      <c s="556">
        <f>SUM($DA52:DE52)</f>
        <v>-2956.7946188176702</v>
      </c>
      <c s="557">
        <f>SUM($DA52:DF52)</f>
        <v>-5513.0493151460541</v>
      </c>
      <c s="556">
        <f>SUM($DG52:DG52)</f>
        <v>215.28359180797807</v>
      </c>
      <c s="556">
        <f>SUM($DG52:DH52)</f>
        <v>-90.38909834266039</v>
      </c>
      <c s="556">
        <f>SUM($DG52:DI52)</f>
        <v>-721.82955221035627</v>
      </c>
      <c s="557">
        <f>SUM($DG52:DJ52)</f>
        <v>-711.35428985320266</v>
      </c>
      <c s="556">
        <f>SUM($DG52:DK52)</f>
        <v>-1757.8628569249431</v>
      </c>
      <c s="556">
        <f>SUM($DG52:DL52)</f>
        <v>-2380.1236773983655</v>
      </c>
      <c s="556">
        <f>SUM($DG52:DM52)</f>
        <v>-2886.2766594754385</v>
      </c>
      <c s="556">
        <f>SUM($DG52:DN52)</f>
        <v>-3699.7826925821623</v>
      </c>
      <c s="557">
        <f>SUM($DG52:DO52)</f>
        <v>-4067.8853484432066</v>
      </c>
      <c s="556">
        <f>SUM($DG52:DP52)</f>
        <v>-4480.0126810235606</v>
      </c>
      <c s="556">
        <f>SUM($DG52:DQ52)</f>
        <v>-5082.6910955107824</v>
      </c>
      <c s="557">
        <f>SUM($DG52:DR52)</f>
        <v>-7431.5364874770403</v>
      </c>
      <c s="556"/>
      <c s="556"/>
      <c s="556"/>
      <c s="556"/>
      <c s="556"/>
      <c s="556"/>
      <c s="556"/>
      <c s="556">
        <f>SUM($DS52:DZ52)</f>
        <v>-4350.0298381506364</v>
      </c>
      <c s="556"/>
      <c s="556"/>
      <c s="556"/>
      <c s="556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58" spans="1:155" s="8" customFormat="1" ht="15">
      <c r="A58" s="555" t="s">
        <v>638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>
        <f>SUM($CI52:CI52)+SUM($CI19:CI19)</f>
        <v>672.36428799252883</v>
      </c>
      <c s="556">
        <f>SUM($CI52:CJ52)+SUM($CI19:CJ19)</f>
        <v>286.45716056043068</v>
      </c>
      <c s="557">
        <f>SUM($CI52:CK52)+SUM($CI19:CK19)</f>
        <v>-289.60977140103614</v>
      </c>
      <c s="556">
        <f>SUM($CI52:CL52)+SUM($CI19:CL19)</f>
        <v>-156.2382215091676</v>
      </c>
      <c s="556">
        <f>SUM($CI52:CM52)+SUM($CI19:CM19)</f>
        <v>-630.17385288649996</v>
      </c>
      <c s="557">
        <f>SUM($CI52:CN52)+SUM($CI19:CN19)</f>
        <v>-1101.2557638493081</v>
      </c>
      <c s="556">
        <f>SUM($CI52:CO52)+SUM($CI19:CO19)</f>
        <v>-1591.9838035995349</v>
      </c>
      <c s="556">
        <f>SUM($CI52:CP52)+SUM($CI19:CP19)</f>
        <v>-2258.4122826474413</v>
      </c>
      <c s="557">
        <f>SUM($CI52:CQ52)+SUM($CI19:CQ19)</f>
        <v>-2611.0286683409904</v>
      </c>
      <c s="368"/>
      <c s="368"/>
      <c s="368"/>
      <c s="368"/>
      <c s="368"/>
      <c s="368"/>
      <c s="368"/>
      <c s="368"/>
      <c s="368"/>
      <c s="556">
        <f>SUM($DA52:DA52)+SUM($DA19:DA19)</f>
        <v>-462.07872029900022</v>
      </c>
      <c s="556">
        <f>SUM($DA52:DB52)+SUM($DA19:DB19)</f>
        <v>-880.18015808863674</v>
      </c>
      <c s="557">
        <f>SUM($DA52:DC52)+SUM($DA19:DC19)</f>
        <v>-997.74938183378765</v>
      </c>
      <c s="556">
        <f>SUM($DA52:DD52)+SUM($DA19:DD19)</f>
        <v>-1832.8251503309903</v>
      </c>
      <c s="556">
        <f>SUM($DA52:DE52)+SUM($DA19:DE19)</f>
        <v>-2448.4123540517703</v>
      </c>
      <c s="557">
        <f>SUM($DA52:DF52)+SUM($DA19:DF19)</f>
        <v>-4899.9171166701544</v>
      </c>
      <c s="556">
        <f>SUM($DG52:DG52)+SUM($DG19:DG19)</f>
        <v>308.54007582354109</v>
      </c>
      <c s="556">
        <f>SUM($DG52:DH52)+SUM($DG19:DH19)</f>
        <v>101.23392016878051</v>
      </c>
      <c s="556">
        <f>SUM($DG52:DI52)+SUM($DG19:DI19)</f>
        <v>-431.58073487891494</v>
      </c>
      <c s="557">
        <f>SUM($DG52:DJ52)+SUM($DG19:DJ19)</f>
        <v>-323.53083178764143</v>
      </c>
      <c s="556">
        <f>SUM($DG52:DK52)+SUM($DG19:DK19)</f>
        <v>-1262.8192746079919</v>
      </c>
      <c s="556">
        <f>SUM($DG52:DL52)+SUM($DG19:DL19)</f>
        <v>-1784.3690591829113</v>
      </c>
      <c s="556">
        <f>SUM($DG52:DM52)+SUM($DG19:DM19)</f>
        <v>-2194.884357949984</v>
      </c>
      <c s="556">
        <f>SUM($DG52:DN52)+SUM($DG19:DN19)</f>
        <v>-2909.1391095167073</v>
      </c>
      <c s="557">
        <f>SUM($DG52:DO52)+SUM($DG19:DO19)</f>
        <v>-3178.2966960977519</v>
      </c>
      <c s="556">
        <f>SUM($DG52:DP52)+SUM($DG19:DP19)</f>
        <v>-3494.357837688106</v>
      </c>
      <c s="556">
        <f>SUM($DG52:DQ52)+SUM($DG19:DQ19)</f>
        <v>-3997.5433537686613</v>
      </c>
      <c s="557">
        <f>SUM($DG52:DR52)+SUM($DG19:DR19)</f>
        <v>-6247.5173961119617</v>
      </c>
      <c s="556"/>
      <c s="556"/>
      <c s="556"/>
      <c s="556"/>
      <c s="556"/>
      <c s="556"/>
      <c s="556"/>
      <c s="556">
        <f>SUM($DS52:DZ52)+SUM($DS19:DZ19)</f>
        <v>-3482.0634867167219</v>
      </c>
      <c s="556"/>
      <c s="556"/>
      <c s="556"/>
      <c s="556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59" spans="1:155" s="8" customFormat="1" ht="15">
      <c r="A59" s="555" t="s">
        <v>516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>
        <f>SUM($CI49:CI49)</f>
        <v>481.28196938994643</v>
      </c>
      <c s="556">
        <f>SUM($CI49:CJ49)</f>
        <v>342.8593092252222</v>
      </c>
      <c s="557">
        <f>SUM($CI49:CK49)</f>
        <v>-32.06207106064403</v>
      </c>
      <c s="556">
        <f>SUM($CI49:CL49)</f>
        <v>305.65340671942249</v>
      </c>
      <c s="556">
        <f>SUM($CI49:CM49)</f>
        <v>352.60712887715363</v>
      </c>
      <c s="557">
        <f>SUM($CI49:CN49)</f>
        <v>-23.931246637600907</v>
      </c>
      <c s="556">
        <f>SUM($CI49:CO49)</f>
        <v>-541.55103543693713</v>
      </c>
      <c s="556">
        <f>SUM($CI49:CP49)</f>
        <v>-611.98796012203002</v>
      </c>
      <c s="557">
        <f>SUM($CI49:CQ49)</f>
        <v>-734.96703624103111</v>
      </c>
      <c s="368"/>
      <c s="368"/>
      <c s="368"/>
      <c s="368"/>
      <c s="368"/>
      <c s="368"/>
      <c s="368"/>
      <c s="368"/>
      <c s="368"/>
      <c s="556">
        <f>SUM($DA49:DA49)</f>
        <v>-809.63509438312349</v>
      </c>
      <c s="556">
        <f>SUM($DA49:DB49)</f>
        <v>-1561.0393408190116</v>
      </c>
      <c s="557">
        <f>SUM($DA49:DC49)</f>
        <v>-1351.711649853657</v>
      </c>
      <c s="556">
        <f>SUM($DA49:DD49)</f>
        <v>-2008.561630788301</v>
      </c>
      <c s="556">
        <f>SUM($DA49:DE49)</f>
        <v>-2448.0366973564069</v>
      </c>
      <c s="557">
        <f>SUM($DA49:DF49)</f>
        <v>-5018.3562886786094</v>
      </c>
      <c s="556">
        <f>SUM($DG49:DG49)</f>
        <v>328.73040971895716</v>
      </c>
      <c s="556">
        <f>SUM($DG49:DH49)</f>
        <v>256.46501751469668</v>
      </c>
      <c s="556">
        <f>SUM($DG49:DI49)</f>
        <v>130.20394866397601</v>
      </c>
      <c s="557">
        <f>SUM($DG49:DJ49)</f>
        <v>551.86251766621035</v>
      </c>
      <c s="556">
        <f>SUM($DG49:DK49)</f>
        <v>170.26324243704221</v>
      </c>
      <c s="556">
        <f>SUM($DG49:DL49)</f>
        <v>209.1887455492938</v>
      </c>
      <c s="556">
        <f>SUM($DG49:DM49)</f>
        <v>-3.7208257961242452</v>
      </c>
      <c s="556">
        <f>SUM($DG49:DN49)</f>
        <v>-481.90289876235875</v>
      </c>
      <c s="557">
        <f>SUM($DG49:DO49)</f>
        <v>366.17016559788544</v>
      </c>
      <c s="556">
        <f>SUM($DG49:DP49)</f>
        <v>625.60242009787362</v>
      </c>
      <c s="556">
        <f>SUM($DG49:DQ49)</f>
        <v>772.08004817293977</v>
      </c>
      <c s="557">
        <f>SUM($DG49:DR49)</f>
        <v>-1578.7218179900783</v>
      </c>
      <c s="556"/>
      <c s="556"/>
      <c s="556"/>
      <c s="556"/>
      <c s="556"/>
      <c s="556"/>
      <c s="556"/>
      <c s="556">
        <f>SUM($DS49:DZ49)</f>
        <v>409.47312482717007</v>
      </c>
      <c s="556"/>
      <c s="556"/>
      <c s="556"/>
      <c s="556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0" spans="1:155" s="8" customFormat="1" ht="15">
      <c r="A60" s="369" t="s">
        <v>639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/>
      <c s="556"/>
      <c s="556"/>
      <c s="556"/>
      <c s="556"/>
      <c s="556"/>
      <c s="556"/>
      <c s="556"/>
      <c s="556"/>
      <c s="368"/>
      <c s="368"/>
      <c s="368"/>
      <c s="368"/>
      <c s="368"/>
      <c s="368"/>
      <c s="368"/>
      <c s="368"/>
      <c s="368"/>
      <c s="556"/>
      <c s="556"/>
      <c s="556"/>
      <c s="556"/>
      <c s="556"/>
      <c s="556"/>
      <c s="556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1" spans="1:155" s="8" customFormat="1" ht="15">
      <c r="A61" s="555" t="s">
        <v>637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/>
      <c s="556"/>
      <c s="558">
        <f>CK57-CK65</f>
        <v>127.28838450896444</v>
      </c>
      <c s="559"/>
      <c s="559"/>
      <c s="560">
        <f>CN57-CN65</f>
        <v>-696.39429081930746</v>
      </c>
      <c s="556"/>
      <c s="556"/>
      <c s="560">
        <f>CQ57-CQ65</f>
        <v>-1197.9056320309901</v>
      </c>
      <c s="561"/>
      <c s="561"/>
      <c s="561"/>
      <c s="561"/>
      <c s="561"/>
      <c s="561"/>
      <c s="561"/>
      <c s="561"/>
      <c s="561"/>
      <c s="559"/>
      <c s="559"/>
      <c s="558">
        <f>DC57-DC65</f>
        <v>1243.9586199820824</v>
      </c>
      <c s="556"/>
      <c s="556"/>
      <c s="558">
        <f>DF57-DF65</f>
        <v>66.483269044186272</v>
      </c>
      <c s="559"/>
      <c s="561"/>
      <c s="561"/>
      <c s="558">
        <f>DJ57-DJ65</f>
        <v>162.97571014679738</v>
      </c>
      <c s="368"/>
      <c s="368"/>
      <c s="368"/>
      <c s="368"/>
      <c s="560">
        <f>DO57-DO65</f>
        <v>-592.82289594184476</v>
      </c>
      <c s="368"/>
      <c s="368"/>
      <c s="560">
        <f>DR57-DR65</f>
        <v>-1213.5804469203695</v>
      </c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2" spans="1:155" s="8" customFormat="1" ht="15">
      <c r="A62" s="555" t="s">
        <v>638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/>
      <c s="556"/>
      <c s="558">
        <f>CK58-CK65</f>
        <v>422.39022859896386</v>
      </c>
      <c s="559"/>
      <c s="559"/>
      <c s="560">
        <f>CN58-CN65</f>
        <v>-96.925763849308055</v>
      </c>
      <c s="556"/>
      <c s="556"/>
      <c s="560">
        <f>CQ58-CQ65</f>
        <v>-291.69866834099048</v>
      </c>
      <c s="561"/>
      <c s="561"/>
      <c s="561"/>
      <c s="561"/>
      <c s="561"/>
      <c s="561"/>
      <c s="561"/>
      <c s="561"/>
      <c s="561"/>
      <c s="559"/>
      <c s="559"/>
      <c s="558">
        <f>DC58-DC65</f>
        <v>1548.4662506660825</v>
      </c>
      <c s="556"/>
      <c s="556"/>
      <c s="558">
        <f>DF58-DF65</f>
        <v>679.61546752008599</v>
      </c>
      <c s="559"/>
      <c s="561"/>
      <c s="561"/>
      <c s="558">
        <f>DJ58-DJ65</f>
        <v>550.79916821235861</v>
      </c>
      <c s="368"/>
      <c s="368"/>
      <c s="368"/>
      <c s="368"/>
      <c s="558">
        <f>DO58-DO65</f>
        <v>296.76575640360988</v>
      </c>
      <c s="368"/>
      <c s="368"/>
      <c s="560">
        <f>DR58-DR65</f>
        <v>-29.561355555290902</v>
      </c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3" spans="1:155" s="8" customFormat="1" ht="15">
      <c r="A63" s="555" t="s">
        <v>516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/>
      <c s="556"/>
      <c s="560">
        <f>CK59-CK66</f>
        <v>-309.06207106064403</v>
      </c>
      <c s="559"/>
      <c s="559"/>
      <c s="560">
        <f>CN59-CN66</f>
        <v>-82.931246637600907</v>
      </c>
      <c s="556"/>
      <c s="556"/>
      <c s="560">
        <f>CQ59-CQ66</f>
        <v>-342.96703624103111</v>
      </c>
      <c s="561"/>
      <c s="561"/>
      <c s="561"/>
      <c s="561"/>
      <c s="561"/>
      <c s="561"/>
      <c s="561"/>
      <c s="561"/>
      <c s="561"/>
      <c s="559"/>
      <c s="559"/>
      <c s="558">
        <f>DC59-DC66</f>
        <v>1347.1333501463428</v>
      </c>
      <c s="556"/>
      <c s="556"/>
      <c s="558">
        <f>DF59-DF66</f>
        <v>525.43371132139055</v>
      </c>
      <c s="559"/>
      <c s="561"/>
      <c s="561"/>
      <c s="558">
        <f>DJ59-DJ66</f>
        <v>888.53251766621042</v>
      </c>
      <c s="368"/>
      <c s="368"/>
      <c s="368"/>
      <c s="368"/>
      <c s="558">
        <f>DO59-DO66</f>
        <v>890.94083529652335</v>
      </c>
      <c s="368"/>
      <c s="368"/>
      <c s="558">
        <f>DR59-DR66</f>
        <v>792.94040592504825</v>
      </c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4" spans="1:155" s="8" customFormat="1" ht="15">
      <c r="A64" s="369" t="s">
        <v>640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5" spans="1:155" s="8" customFormat="1" ht="15">
      <c r="A65" s="555" t="s">
        <v>641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62">
        <f>CK68</f>
        <v>-712</v>
      </c>
      <c s="368"/>
      <c s="368"/>
      <c s="562">
        <f>CN68-CN71</f>
        <v>-1004.33</v>
      </c>
      <c s="368"/>
      <c s="368"/>
      <c s="562">
        <f>CQ68-CQ71</f>
        <v>-2319.3299999999999</v>
      </c>
      <c s="368"/>
      <c s="368"/>
      <c s="368"/>
      <c s="368"/>
      <c s="368"/>
      <c s="368"/>
      <c s="368"/>
      <c s="368"/>
      <c s="368"/>
      <c s="368"/>
      <c s="368"/>
      <c s="563">
        <f>DC68-DC71+DC72</f>
        <v>-2546.21563249987</v>
      </c>
      <c s="562"/>
      <c s="562"/>
      <c s="563">
        <f>DF68-DF71+DF72</f>
        <v>-5579.5325841902404</v>
      </c>
      <c s="562"/>
      <c s="562"/>
      <c s="562"/>
      <c s="563">
        <f>DJ68-DJ71+DJ72</f>
        <v>-874.33000000000004</v>
      </c>
      <c s="368"/>
      <c s="368"/>
      <c s="368"/>
      <c s="368"/>
      <c s="563">
        <f>DO68-DO71+DO72</f>
        <v>-3475.0624525013618</v>
      </c>
      <c s="562"/>
      <c s="562"/>
      <c s="563">
        <f>DR68-DR71+DR72</f>
        <v>-6217.9560405566708</v>
      </c>
      <c s="562"/>
      <c s="562"/>
      <c s="562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6" spans="1:155" s="8" customFormat="1" ht="15">
      <c r="A66" s="555" t="s">
        <v>516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62">
        <f>CK69</f>
        <v>277</v>
      </c>
      <c s="368"/>
      <c s="368"/>
      <c s="562">
        <f>CN69</f>
        <v>59</v>
      </c>
      <c s="368"/>
      <c s="368"/>
      <c s="562">
        <f>CQ69</f>
        <v>-392</v>
      </c>
      <c s="368"/>
      <c s="368"/>
      <c s="368"/>
      <c s="368"/>
      <c s="368"/>
      <c s="368"/>
      <c s="368"/>
      <c s="368"/>
      <c s="368"/>
      <c s="368"/>
      <c s="368"/>
      <c s="563">
        <f>DC69+DC71+DC72</f>
        <v>-2698.8449999999998</v>
      </c>
      <c s="562"/>
      <c s="562"/>
      <c s="563">
        <f>DF69+DF71+DF72</f>
        <v>-5543.79</v>
      </c>
      <c s="562"/>
      <c s="562"/>
      <c s="562"/>
      <c s="563">
        <f>DJ69+DJ71+DJ72</f>
        <v>-336.67000000000002</v>
      </c>
      <c s="368"/>
      <c s="368"/>
      <c s="368"/>
      <c s="368"/>
      <c s="563">
        <f>DO69+DO71+DO72</f>
        <v>-524.7706696986379</v>
      </c>
      <c s="562"/>
      <c s="562"/>
      <c s="563">
        <f>DR69+DR71+DR72</f>
        <v>-2371.6622239151266</v>
      </c>
      <c s="562"/>
      <c s="562"/>
      <c s="562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7" spans="1:155" s="8" customFormat="1" ht="15">
      <c r="A67" s="369" t="s">
        <v>630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62"/>
      <c s="562"/>
      <c s="562"/>
      <c s="562"/>
      <c s="562"/>
      <c s="562"/>
      <c s="562"/>
      <c s="562"/>
      <c s="368"/>
      <c s="368"/>
      <c s="368"/>
      <c s="368"/>
      <c s="562"/>
      <c s="562"/>
      <c s="562"/>
      <c s="562"/>
      <c s="562"/>
      <c s="562"/>
      <c s="562"/>
      <c s="365"/>
      <c s="365"/>
      <c s="365"/>
      <c s="365"/>
      <c s="302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8" spans="1:155" s="8" customFormat="1" ht="15">
      <c r="A68" s="555" t="s">
        <v>641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62">
        <v>-712</v>
      </c>
      <c s="562"/>
      <c s="562"/>
      <c s="562">
        <v>-885</v>
      </c>
      <c s="562"/>
      <c s="562"/>
      <c s="562">
        <v>-2200</v>
      </c>
      <c s="368"/>
      <c s="368"/>
      <c s="368"/>
      <c s="368"/>
      <c s="368"/>
      <c s="368"/>
      <c s="368"/>
      <c s="368"/>
      <c s="368"/>
      <c s="368"/>
      <c s="368"/>
      <c s="563">
        <v>-2539.0606324998698</v>
      </c>
      <c s="562"/>
      <c s="562"/>
      <c s="563">
        <v>-5467.3225841902404</v>
      </c>
      <c s="562"/>
      <c s="562"/>
      <c s="562"/>
      <c s="563">
        <v>-572</v>
      </c>
      <c s="368"/>
      <c s="368"/>
      <c s="368"/>
      <c s="368"/>
      <c s="563">
        <v>-3368</v>
      </c>
      <c s="562"/>
      <c s="562"/>
      <c s="563">
        <v>-6029.709479456671</v>
      </c>
      <c s="562"/>
      <c s="562"/>
      <c s="562"/>
      <c s="365"/>
      <c s="365"/>
      <c s="365"/>
      <c s="365"/>
      <c s="365">
        <v>-4350</v>
      </c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9" spans="1:160" s="8" customFormat="1" ht="15">
      <c r="A69" s="555" t="s">
        <v>516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62">
        <v>277</v>
      </c>
      <c s="562"/>
      <c s="562"/>
      <c s="562">
        <v>59</v>
      </c>
      <c s="562"/>
      <c s="562"/>
      <c s="562">
        <v>-392</v>
      </c>
      <c s="368"/>
      <c s="368"/>
      <c s="368"/>
      <c s="368"/>
      <c s="368"/>
      <c s="368"/>
      <c s="368"/>
      <c s="368"/>
      <c s="368"/>
      <c s="368"/>
      <c s="368"/>
      <c s="563">
        <v>-2706</v>
      </c>
      <c s="562"/>
      <c s="562"/>
      <c s="563">
        <v>-5656</v>
      </c>
      <c s="562"/>
      <c s="562"/>
      <c s="562"/>
      <c s="563">
        <v>-273</v>
      </c>
      <c s="368"/>
      <c s="368"/>
      <c s="368"/>
      <c s="368"/>
      <c s="563">
        <v>-513</v>
      </c>
      <c s="562"/>
      <c s="562"/>
      <c s="563">
        <v>-2422.0756628151266</v>
      </c>
      <c s="562"/>
      <c s="562"/>
      <c s="562"/>
      <c s="365"/>
      <c s="365"/>
      <c s="365"/>
      <c s="365"/>
      <c s="363">
        <v>410</v>
      </c>
      <c s="365"/>
      <c s="365"/>
      <c s="365"/>
      <c s="365"/>
      <c s="547"/>
      <c s="548"/>
      <c s="549"/>
      <c s="549"/>
      <c s="549"/>
      <c s="549"/>
      <c s="549"/>
      <c s="549"/>
      <c s="549"/>
      <c s="551"/>
      <c s="550"/>
      <c s="550"/>
      <c s="550"/>
      <c s="553"/>
      <c s="554"/>
      <c s="554"/>
      <c s="554"/>
      <c s="554">
        <v>-2613.8189393294174</v>
      </c>
      <c s="554">
        <v>-7408.3644819707552</v>
      </c>
      <c s="554">
        <v>-8014.6197456919817</v>
      </c>
      <c s="554">
        <v>-6063.1832042014721</v>
      </c>
      <c s="564">
        <v>-9011.3742178209959</v>
      </c>
      <c s="564">
        <v>-5138.5289891109878</v>
      </c>
      <c s="564">
        <v>-2255.5370867849156</v>
      </c>
      <c s="564">
        <v>-2964.9854204521739</v>
      </c>
      <c s="564">
        <v>-6068.1599460265152</v>
      </c>
    </row>
    <row r="70" spans="1:148" s="8" customFormat="1" ht="15">
      <c r="A70" s="369" t="s">
        <v>642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49"/>
      <c s="549"/>
      <c s="549"/>
      <c s="551"/>
      <c r="ER70" s="553"/>
    </row>
    <row r="71" spans="1:147" s="8" customFormat="1" ht="15">
      <c r="A71" s="555" t="s">
        <v>628</v>
      </c>
      <c s="555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565" t="s">
        <v>643</v>
      </c>
      <c s="365"/>
      <c s="365"/>
      <c s="365">
        <v>119.33</v>
      </c>
      <c s="365"/>
      <c s="365"/>
      <c s="365">
        <v>119.33</v>
      </c>
      <c s="365"/>
      <c s="365"/>
      <c s="365"/>
      <c s="365"/>
      <c s="365"/>
      <c s="365"/>
      <c s="365"/>
      <c s="365"/>
      <c s="365"/>
      <c s="365"/>
      <c s="365"/>
      <c s="365">
        <v>7.1550000000001024</v>
      </c>
      <c s="365"/>
      <c s="365"/>
      <c s="365">
        <v>112.21000000000004</v>
      </c>
      <c s="365"/>
      <c s="365"/>
      <c s="365"/>
      <c s="365">
        <v>119.33</v>
      </c>
      <c s="365"/>
      <c s="365"/>
      <c s="365"/>
      <c s="365"/>
      <c s="365">
        <v>47.645891401362114</v>
      </c>
      <c s="365"/>
      <c s="365"/>
      <c s="365">
        <v>119.33</v>
      </c>
      <c s="365"/>
      <c s="365"/>
      <c s="365"/>
      <c s="365"/>
      <c s="365"/>
      <c s="365"/>
      <c s="365"/>
      <c s="365"/>
      <c s="365"/>
      <c s="365"/>
      <c s="365"/>
      <c s="365"/>
      <c s="547"/>
      <c s="548"/>
      <c s="548"/>
      <c s="548"/>
      <c s="548"/>
      <c s="549"/>
      <c s="549"/>
      <c s="549"/>
      <c s="549"/>
      <c s="551"/>
      <c s="550"/>
      <c s="550"/>
      <c s="550"/>
    </row>
    <row r="72" spans="1:147" s="8" customFormat="1" ht="15">
      <c r="A72" s="555" t="s">
        <v>629</v>
      </c>
      <c s="555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5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>
        <v>-183</v>
      </c>
      <c s="365"/>
      <c s="365"/>
      <c s="365"/>
      <c s="365"/>
      <c s="365">
        <f>-59.4165611</f>
        <v>-59.416561100000003</v>
      </c>
      <c s="365"/>
      <c s="365"/>
      <c s="365">
        <v>-68.916561099999996</v>
      </c>
      <c s="365"/>
      <c s="365"/>
      <c s="365"/>
      <c s="365"/>
      <c s="365"/>
      <c s="365"/>
      <c s="365"/>
      <c s="365"/>
      <c s="365"/>
      <c s="365"/>
      <c s="365"/>
      <c s="365"/>
      <c s="547"/>
      <c s="548"/>
      <c s="548"/>
      <c s="548"/>
      <c s="548"/>
      <c s="549"/>
      <c s="549"/>
      <c s="549"/>
      <c s="549"/>
      <c s="551"/>
      <c s="550"/>
      <c s="550"/>
      <c s="552"/>
    </row>
    <row r="73" spans="1:168" ht="15">
      <c r="A73"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r="EF73" s="272"/>
      <c s="272"/>
      <c s="272"/>
      <c s="272"/>
      <c s="272"/>
      <c s="272" t="s">
        <v>511</v>
      </c>
      <c s="363">
        <v>108108.00900000001</v>
      </c>
      <c s="363">
        <v>99291.123999999996</v>
      </c>
      <c s="363">
        <v>106165.86599999999</v>
      </c>
      <c s="363">
        <v>115469.085231994</v>
      </c>
      <c s="363">
        <v>120291.60039550099</v>
      </c>
      <c s="363">
        <v>124577.725844674</v>
      </c>
      <c s="363">
        <v>128794.646888138</v>
      </c>
      <c s="363">
        <v>133154.70143861099</v>
      </c>
      <c s="363">
        <v>137662.68742801101</v>
      </c>
      <c r="EV73" s="363"/>
      <c s="363"/>
      <c s="363"/>
      <c s="363"/>
      <c s="363"/>
      <c s="363"/>
      <c s="363"/>
      <c s="363"/>
      <c s="363"/>
      <c r="FF73" s="363"/>
      <c s="363"/>
      <c s="363"/>
      <c s="363"/>
      <c s="363"/>
      <c s="363"/>
      <c s="363"/>
    </row>
    <row r="74" spans="1:168" s="256" customFormat="1" ht="15">
      <c r="A74" s="317" t="s">
        <v>510</v>
      </c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232"/>
      <c s="317"/>
      <c s="317"/>
      <c s="317"/>
      <c s="317"/>
      <c s="317"/>
      <c s="272"/>
      <c s="317"/>
      <c s="317"/>
      <c s="317"/>
      <c s="317"/>
      <c s="317"/>
      <c s="317"/>
      <c s="317"/>
      <c s="317"/>
      <c s="317"/>
      <c r="EV74" s="317"/>
      <c s="317"/>
      <c s="317"/>
      <c s="317"/>
      <c s="317"/>
      <c s="317"/>
      <c s="317"/>
      <c s="317"/>
      <c s="317"/>
      <c r="FF74" s="317"/>
      <c s="317"/>
      <c s="317"/>
      <c s="317"/>
      <c s="317"/>
      <c s="317"/>
      <c s="317"/>
    </row>
    <row r="75" spans="1:150" s="256" customFormat="1" ht="15">
      <c r="A75" s="362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256" t="s">
        <v>509</v>
      </c>
      <c s="358">
        <v>594</v>
      </c>
      <c s="358">
        <v>952.26999999999998</v>
      </c>
      <c s="358">
        <v>1122.5</v>
      </c>
      <c s="358"/>
      <c s="360"/>
      <c s="272"/>
      <c s="360"/>
      <c s="360"/>
      <c s="360"/>
      <c s="360"/>
      <c s="360"/>
      <c s="360"/>
      <c s="360"/>
      <c s="360"/>
      <c s="360"/>
    </row>
    <row r="76" spans="1:150" s="256" customFormat="1" ht="15">
      <c r="A76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256" t="s">
        <v>508</v>
      </c>
      <c s="358">
        <v>119.3</v>
      </c>
      <c s="358">
        <v>123.38</v>
      </c>
      <c s="358">
        <v>177.59999999999999</v>
      </c>
      <c s="358"/>
      <c s="309"/>
      <c s="272"/>
      <c s="309"/>
      <c s="309"/>
      <c s="309"/>
      <c s="309"/>
      <c s="309"/>
      <c s="309"/>
      <c s="309"/>
      <c s="309"/>
      <c s="309"/>
    </row>
    <row r="77" spans="1:150" s="256" customFormat="1" ht="15">
      <c r="A77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256" t="s">
        <v>55</v>
      </c>
      <c s="359">
        <v>0</v>
      </c>
      <c s="358">
        <v>240.84</v>
      </c>
      <c s="358">
        <v>756.18999999999994</v>
      </c>
      <c s="358"/>
      <c s="309"/>
      <c s="272"/>
      <c s="309"/>
      <c s="309"/>
      <c s="309"/>
      <c s="309"/>
      <c s="309"/>
      <c s="309"/>
      <c s="309"/>
      <c s="309"/>
      <c s="309"/>
    </row>
    <row r="78" spans="1:150" s="256" customFormat="1" ht="15">
      <c r="A78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591">
        <f>+DG79-DG81</f>
        <v>13.100840049999533</v>
      </c>
      <c s="309">
        <f t="shared" si="72" ref="DH78:DR78">+DH79-DH81</f>
        <v>-337.92922333895694</v>
      </c>
      <c s="309">
        <f t="shared" si="72"/>
        <v>-251.08993627469636</v>
      </c>
      <c s="309">
        <f t="shared" si="72"/>
        <v>-130.21428660397851</v>
      </c>
      <c s="309">
        <f t="shared" si="72"/>
        <v>-551.88771057620761</v>
      </c>
      <c s="309">
        <f t="shared" si="72"/>
        <v>-170.26479829703794</v>
      </c>
      <c s="309">
        <f t="shared" si="72"/>
        <v>-209.12674758730964</v>
      </c>
      <c s="309">
        <f t="shared" si="72"/>
        <v>3.5686696844522885</v>
      </c>
      <c s="309">
        <f t="shared" si="72"/>
        <v>485.27395381235556</v>
      </c>
      <c s="309">
        <f t="shared" si="72"/>
        <v>-358.12154665788103</v>
      </c>
      <c s="309">
        <f t="shared" si="72"/>
        <v>-632.3580735518749</v>
      </c>
      <c s="309">
        <f t="shared" si="72"/>
        <v>-774.53772959995058</v>
      </c>
      <c s="309"/>
      <c s="309"/>
      <c s="309"/>
      <c s="309"/>
      <c s="309"/>
      <c s="309"/>
      <c s="309"/>
      <c s="309"/>
      <c s="309"/>
      <c s="309"/>
      <c s="309"/>
      <c s="309"/>
      <c r="EF78" s="309"/>
      <c s="309"/>
      <c s="309"/>
      <c s="309"/>
      <c s="309"/>
      <c s="272"/>
      <c s="356">
        <f t="shared" si="73" ref="EL78:ET78">EL2</f>
        <v>2019</v>
      </c>
      <c s="356">
        <f t="shared" si="73"/>
        <v>2020</v>
      </c>
      <c s="356">
        <f t="shared" si="73"/>
        <v>2021</v>
      </c>
      <c s="356">
        <f t="shared" si="73"/>
        <v>2022</v>
      </c>
      <c s="356">
        <f t="shared" si="73"/>
        <v>2023</v>
      </c>
      <c s="356">
        <f t="shared" si="73"/>
        <v>2024</v>
      </c>
      <c s="356">
        <f t="shared" si="73"/>
        <v>2025</v>
      </c>
      <c s="356">
        <f t="shared" si="73"/>
        <v>2026</v>
      </c>
      <c s="356">
        <f t="shared" si="73"/>
        <v>2027</v>
      </c>
    </row>
    <row r="79" spans="1:150" s="256" customFormat="1" ht="15">
      <c r="A79" s="589" t="s">
        <v>660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581">
        <f>-DG59</f>
        <v>-328.73040971895716</v>
      </c>
      <c s="581">
        <f t="shared" si="74" ref="DH79:ED79">-DH59</f>
        <v>-256.46501751469668</v>
      </c>
      <c s="581">
        <f t="shared" si="74"/>
        <v>-130.20394866397601</v>
      </c>
      <c s="581">
        <f t="shared" si="74"/>
        <v>-551.86251766621035</v>
      </c>
      <c s="581">
        <f t="shared" si="74"/>
        <v>-170.26324243704221</v>
      </c>
      <c s="581">
        <f t="shared" si="74"/>
        <v>-209.1887455492938</v>
      </c>
      <c s="581">
        <f t="shared" si="74"/>
        <v>3.7208257961242452</v>
      </c>
      <c s="581">
        <f t="shared" si="74"/>
        <v>481.90289876235875</v>
      </c>
      <c s="581">
        <f t="shared" si="74"/>
        <v>-366.17016559788544</v>
      </c>
      <c s="581">
        <f t="shared" si="74"/>
        <v>-625.60242009787362</v>
      </c>
      <c s="581">
        <f t="shared" si="74"/>
        <v>-772.08004817293977</v>
      </c>
      <c s="581">
        <f t="shared" si="74"/>
        <v>1578.7218179900783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-409.47312482717007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0</v>
      </c>
      <c r="EF79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80" spans="1:150" s="256" customFormat="1" ht="15">
      <c r="A80" s="350" t="s">
        <v>507</v>
      </c>
      <c s="311">
        <v>259.4494727576506</v>
      </c>
      <c s="311">
        <v>-256.99549636418709</v>
      </c>
      <c s="311">
        <v>8.3781041499652815</v>
      </c>
      <c s="311">
        <v>-96.514327029516664</v>
      </c>
      <c s="311">
        <v>-468.25560425028965</v>
      </c>
      <c s="311">
        <v>134.36344400298839</v>
      </c>
      <c s="311">
        <v>503.44904107980869</v>
      </c>
      <c s="311">
        <v>130.68288667071181</v>
      </c>
      <c s="311">
        <v>775.13947100676864</v>
      </c>
      <c s="311">
        <v>374.86192911829653</v>
      </c>
      <c s="311">
        <v>714.26811716697114</v>
      </c>
      <c s="311">
        <v>1051.7316709811298</v>
      </c>
      <c s="311">
        <v>2311.4572499823134</v>
      </c>
      <c s="311">
        <v>-611.50078486636608</v>
      </c>
      <c s="311">
        <v>1066.5606627478876</v>
      </c>
      <c s="311">
        <v>831.61817597057234</v>
      </c>
      <c s="311">
        <v>-16.338897831373174</v>
      </c>
      <c s="311">
        <v>260.13280307461213</v>
      </c>
      <c s="311">
        <v>1111.6495243370528</v>
      </c>
      <c s="311">
        <v>113.43137169322051</v>
      </c>
      <c s="311">
        <v>1159.7226044137849</v>
      </c>
      <c s="311">
        <v>1015.6743455983199</v>
      </c>
      <c s="311">
        <v>1015.3891253368125</v>
      </c>
      <c s="311">
        <v>1428.0342243040725</v>
      </c>
      <c s="311">
        <v>3102.2825546270069</v>
      </c>
      <c s="311">
        <v>-352.11386049256623</v>
      </c>
      <c s="311">
        <v>1279.1379578315514</v>
      </c>
      <c s="311">
        <v>995.59127803809065</v>
      </c>
      <c s="311">
        <v>680.32423908913859</v>
      </c>
      <c s="311">
        <v>725.3797164739176</v>
      </c>
      <c s="311">
        <v>1239.4866437790079</v>
      </c>
      <c s="311">
        <v>1198.8353977262173</v>
      </c>
      <c s="311">
        <v>1330.5538097255051</v>
      </c>
      <c s="311">
        <v>1453.0692047698017</v>
      </c>
      <c s="311">
        <v>1630.1530640965047</v>
      </c>
      <c s="311">
        <v>1439.4100745451437</v>
      </c>
      <c s="311">
        <v>4182.466355544012</v>
      </c>
      <c s="311">
        <v>-208.14207023145957</v>
      </c>
      <c s="311">
        <v>1119.2897096096344</v>
      </c>
      <c s="311">
        <v>2041.3943693172746</v>
      </c>
      <c s="311">
        <v>534.71448687156249</v>
      </c>
      <c s="311">
        <v>927.81996136019632</v>
      </c>
      <c s="311">
        <v>1819.9230720480059</v>
      </c>
      <c s="311">
        <v>73.980100609292776</v>
      </c>
      <c s="311">
        <v>1085.3375662929375</v>
      </c>
      <c s="311">
        <v>1503.7016907892216</v>
      </c>
      <c s="311">
        <v>1187.3527576703173</v>
      </c>
      <c s="311">
        <v>1667.5551367645544</v>
      </c>
      <c s="311">
        <v>5334.6456129647413</v>
      </c>
      <c s="311">
        <v>790.89977338445976</v>
      </c>
      <c s="311">
        <v>1622.0885774150829</v>
      </c>
      <c s="311">
        <v>2096.9695096998412</v>
      </c>
      <c s="311">
        <v>2267.9204925905547</v>
      </c>
      <c s="311">
        <v>1947.9619897199111</v>
      </c>
      <c s="311">
        <v>2165.3411920205858</v>
      </c>
      <c s="311">
        <v>2672.0043152784378</v>
      </c>
      <c s="311">
        <v>2124.9399289383327</v>
      </c>
      <c s="311">
        <v>2701.8162278552209</v>
      </c>
      <c s="311">
        <v>2626.0057270994175</v>
      </c>
      <c s="311">
        <v>3974.4472530985208</v>
      </c>
      <c s="311">
        <v>4693.8228113869045</v>
      </c>
      <c s="311">
        <v>1918.0555522419136</v>
      </c>
      <c s="311">
        <v>3847.2860369917344</v>
      </c>
      <c s="311">
        <v>3069.6141206137395</v>
      </c>
      <c s="311">
        <v>1318.6558963625323</v>
      </c>
      <c s="311">
        <v>3281.6404269803861</v>
      </c>
      <c s="311">
        <v>1549.5313024193838</v>
      </c>
      <c s="311">
        <v>581.70417815911605</v>
      </c>
      <c s="311">
        <v>1585.8031308128775</v>
      </c>
      <c s="311">
        <v>1240.6806225061691</v>
      </c>
      <c s="311">
        <v>1050.2201781108017</v>
      </c>
      <c s="311">
        <v>1185.2230102926774</v>
      </c>
      <c s="311">
        <v>4259.5495949623328</v>
      </c>
      <c s="311">
        <v>423.06680338452861</v>
      </c>
      <c s="311">
        <v>1127.1915080420356</v>
      </c>
      <c s="311">
        <v>1826.9703680315088</v>
      </c>
      <c s="311">
        <v>359.44944847566853</v>
      </c>
      <c s="311">
        <v>368.67505951440944</v>
      </c>
      <c s="311">
        <v>1140.0589915400431</v>
      </c>
      <c s="311">
        <v>1101.0326679514612</v>
      </c>
      <c s="311">
        <v>907.61346433354333</v>
      </c>
      <c s="311">
        <v>1719.4221286875595</v>
      </c>
      <c s="311">
        <v>1017.1088734088189</v>
      </c>
      <c s="311">
        <v>563.18633155577663</v>
      </c>
      <c s="311">
        <v>3918.1998281799097</v>
      </c>
      <c s="311">
        <v>309.33570390774548</v>
      </c>
      <c s="311">
        <v>867.26672425007587</v>
      </c>
      <c s="311">
        <v>1404.8489341822246</v>
      </c>
      <c s="311">
        <v>1003.1189132252766</v>
      </c>
      <c s="311">
        <v>584.06156940952565</v>
      </c>
      <c s="311">
        <v>2747.0925189616651</v>
      </c>
      <c s="311">
        <v>958.06102956866096</v>
      </c>
      <c s="311">
        <v>744.01521248136362</v>
      </c>
      <c s="311">
        <v>1357.4375124411772</v>
      </c>
      <c s="311">
        <v>1361.7186358349691</v>
      </c>
      <c s="311">
        <v>1465.9809835220406</v>
      </c>
      <c s="311">
        <v>3430.8490156637845</v>
      </c>
      <c s="311">
        <v>583.04592850135907</v>
      </c>
      <c s="311">
        <v>753.49220039454781</v>
      </c>
      <c s="311">
        <v>1273.2910680849575</v>
      </c>
      <c s="311">
        <v>2022.7046705509501</v>
      </c>
      <c s="311">
        <v>1481.4876570926749</v>
      </c>
      <c s="311">
        <v>2459.6068700338465</v>
      </c>
      <c s="311">
        <v>1542.6917129645262</v>
      </c>
      <c s="311">
        <v>2662.0209002331421</v>
      </c>
      <c s="311">
        <v>494.01213520724468</v>
      </c>
      <c s="311">
        <v>1504.7633607566477</v>
      </c>
      <c s="311">
        <v>1438.822804543104</v>
      </c>
      <c s="311">
        <v>3905.6613346142021</v>
      </c>
      <c s="311">
        <v>915.27569758104323</v>
      </c>
      <c s="311">
        <v>828.88827448326037</v>
      </c>
      <c s="311">
        <v>1304.4194049577204</v>
      </c>
      <c s="311">
        <v>524.60189757876822</v>
      </c>
      <c s="308">
        <v>1732.2311088871654</v>
      </c>
      <c s="308">
        <v>943.00325656774419</v>
      </c>
      <c s="308">
        <v>1149.4494950014337</v>
      </c>
      <c s="308">
        <v>1330.9492748319065</v>
      </c>
      <c s="308">
        <v>118.25146365975911</v>
      </c>
      <c s="308">
        <v>1213.9268442610073</v>
      </c>
      <c s="308">
        <v>841.58298704693516</v>
      </c>
      <c s="308">
        <v>3871.9289307500285</v>
      </c>
      <c s="308">
        <v>135.84256879094323</v>
      </c>
      <c s="308">
        <v>917.95284085288529</v>
      </c>
      <c s="308">
        <v>355.93272465921916</v>
      </c>
      <c s="308">
        <v>-411.55765973729547</v>
      </c>
      <c s="308">
        <v>498.16341096222857</v>
      </c>
      <c s="308">
        <v>564.64158180851655</v>
      </c>
      <c s="308">
        <v>483.54935383016146</v>
      </c>
      <c s="308">
        <v>211.32425648999933</v>
      </c>
      <c s="308">
        <v>463.45862383717144</v>
      </c>
      <c s="308">
        <v>389.97632792055083</v>
      </c>
      <c s="308">
        <v>76.137745596445711</v>
      </c>
      <c s="308">
        <v>1063.5000257085271</v>
      </c>
      <c r="EF80" s="308"/>
      <c s="308"/>
      <c s="308"/>
      <c s="308"/>
      <c s="308"/>
      <c s="401" t="s">
        <v>507</v>
      </c>
      <c s="305">
        <v>12277.773797269372</v>
      </c>
      <c s="305">
        <v>14091.594006994543</v>
      </c>
      <c s="305">
        <v>7106.5802614442764</v>
      </c>
      <c s="305">
        <v>5678.9831877668221</v>
      </c>
      <c s="305">
        <v>4249.4354410413489</v>
      </c>
      <c s="305">
        <v>4083.0295394098139</v>
      </c>
      <c s="305">
        <v>5473.5715608662604</v>
      </c>
      <c s="305">
        <v>6184.4489313667837</v>
      </c>
      <c s="305">
        <v>5687.2577652658856</v>
      </c>
    </row>
    <row r="81" spans="1:150" s="256" customFormat="1" ht="15">
      <c r="A81" s="350" t="s">
        <v>506</v>
      </c>
      <c s="311">
        <v>0</v>
      </c>
      <c s="311">
        <v>-421.95961870557403</v>
      </c>
      <c s="311">
        <v>-212.73790587731264</v>
      </c>
      <c s="311">
        <v>-262.99162511017994</v>
      </c>
      <c s="311">
        <v>-717.48835345915904</v>
      </c>
      <c s="311">
        <v>-318.22189622850419</v>
      </c>
      <c s="311">
        <v>315.45230965712517</v>
      </c>
      <c s="311">
        <v>-69.170772009578741</v>
      </c>
      <c s="311">
        <v>532.69676525501927</v>
      </c>
      <c s="311">
        <v>194.91466821688664</v>
      </c>
      <c s="311">
        <v>561.49291514532615</v>
      </c>
      <c s="311">
        <v>885.54372893404752</v>
      </c>
      <c s="311">
        <v>2126.2241578113203</v>
      </c>
      <c s="311">
        <v>-743.48864825556348</v>
      </c>
      <c s="311">
        <v>885.67950075857425</v>
      </c>
      <c s="311">
        <v>608.50044579458017</v>
      </c>
      <c s="311">
        <v>-251.9970754025685</v>
      </c>
      <c s="311">
        <v>42.782264899658458</v>
      </c>
      <c s="311">
        <v>881.39697765485562</v>
      </c>
      <c s="311">
        <v>-79.397629037472143</v>
      </c>
      <c s="311">
        <v>804.53398746113726</v>
      </c>
      <c s="311">
        <v>691.35203186354738</v>
      </c>
      <c s="311">
        <v>740.97549257021456</v>
      </c>
      <c s="311">
        <v>1207.9484836151591</v>
      </c>
      <c s="311">
        <v>2620.0787098486289</v>
      </c>
      <c s="311">
        <v>-780.38377062838026</v>
      </c>
      <c s="311">
        <v>744.0836866929867</v>
      </c>
      <c s="311">
        <v>275.61677898487051</v>
      </c>
      <c s="311">
        <v>16.300716323265078</v>
      </c>
      <c s="311">
        <v>72.943502370176247</v>
      </c>
      <c s="311">
        <v>278.80537111393505</v>
      </c>
      <c s="311">
        <v>582.48348048094113</v>
      </c>
      <c s="311">
        <v>778.27771589707936</v>
      </c>
      <c s="311">
        <v>617.60861971622808</v>
      </c>
      <c s="311">
        <v>1119.5084829544139</v>
      </c>
      <c s="311">
        <v>861.8235553468503</v>
      </c>
      <c s="311">
        <v>3447.5515418396158</v>
      </c>
      <c s="311">
        <v>-526.50921650779719</v>
      </c>
      <c s="311">
        <v>145.91379469181038</v>
      </c>
      <c s="311">
        <v>684.17506451990266</v>
      </c>
      <c s="311">
        <v>-547.50917031153404</v>
      </c>
      <c s="311">
        <v>477.70421625537529</v>
      </c>
      <c s="311">
        <v>453.57611513285428</v>
      </c>
      <c s="311">
        <v>-483.69008739944093</v>
      </c>
      <c s="311">
        <v>655.43965555110162</v>
      </c>
      <c s="311">
        <v>684.62699155549944</v>
      </c>
      <c s="311">
        <v>739.87884611022218</v>
      </c>
      <c s="311">
        <v>617.83157834010854</v>
      </c>
      <c s="311">
        <v>3161.745416263368</v>
      </c>
      <c s="311">
        <v>-189.69130771984464</v>
      </c>
      <c s="311">
        <v>898.09994018472025</v>
      </c>
      <c s="311">
        <v>1089.22033676314</v>
      </c>
      <c s="311">
        <v>19.711087880137256</v>
      </c>
      <c s="311">
        <v>463.31043555267615</v>
      </c>
      <c s="311">
        <v>591.05102717850332</v>
      </c>
      <c s="311">
        <v>344.89526928360601</v>
      </c>
      <c s="311">
        <v>608.39606153714203</v>
      </c>
      <c s="311">
        <v>954.97572170463945</v>
      </c>
      <c s="311">
        <v>640.04128778105678</v>
      </c>
      <c s="311">
        <v>1272.075884906345</v>
      </c>
      <c s="311">
        <v>2319.2884727688761</v>
      </c>
      <c s="311">
        <v>-705.83701020936542</v>
      </c>
      <c s="311">
        <v>557.03623766427108</v>
      </c>
      <c s="311">
        <v>939.2045398923301</v>
      </c>
      <c s="311">
        <v>-32.684147819849841</v>
      </c>
      <c s="311">
        <v>201.11831006036573</v>
      </c>
      <c s="311">
        <v>559.16879454784294</v>
      </c>
      <c s="311">
        <v>-107.6293112868284</v>
      </c>
      <c s="311">
        <v>656.25042504765452</v>
      </c>
      <c s="311">
        <v>26.209562712160732</v>
      </c>
      <c s="311">
        <v>390.1577695421006</v>
      </c>
      <c s="311">
        <v>670.46020944565043</v>
      </c>
      <c s="311">
        <v>2879.6613475437935</v>
      </c>
      <c s="311">
        <v>-703.41111586819807</v>
      </c>
      <c s="311">
        <v>173.68934717499951</v>
      </c>
      <c s="311">
        <v>437.45542570047337</v>
      </c>
      <c s="311">
        <v>-251.12422757472541</v>
      </c>
      <c s="311">
        <v>-146.43732699259044</v>
      </c>
      <c s="311">
        <v>314.31157107804302</v>
      </c>
      <c s="311">
        <v>158.96880784346104</v>
      </c>
      <c s="311">
        <v>25.682860843543494</v>
      </c>
      <c s="311">
        <v>479.61967157402205</v>
      </c>
      <c s="311">
        <v>204.78870802481879</v>
      </c>
      <c s="311">
        <v>-64.680485856223186</v>
      </c>
      <c s="311">
        <v>2383.7173321399096</v>
      </c>
      <c s="311">
        <v>-473.20355163025442</v>
      </c>
      <c s="311">
        <v>136.56884516107584</v>
      </c>
      <c s="311">
        <v>383.05175249122476</v>
      </c>
      <c s="311">
        <v>-346.83867442372321</v>
      </c>
      <c s="311">
        <v>-45.695600341474346</v>
      </c>
      <c s="311">
        <v>341.29003597101155</v>
      </c>
      <c s="311">
        <v>510.81024842566103</v>
      </c>
      <c s="311">
        <v>75.115040211363521</v>
      </c>
      <c s="311">
        <v>86.98494711517742</v>
      </c>
      <c s="311">
        <v>152.99730696896904</v>
      </c>
      <c s="311">
        <v>742.79532420904025</v>
      </c>
      <c s="311">
        <v>2161.8614282287845</v>
      </c>
      <c s="311">
        <v>-380.83158016864081</v>
      </c>
      <c s="311">
        <v>109.4817270895478</v>
      </c>
      <c s="311">
        <v>-53.019251308042385</v>
      </c>
      <c s="311">
        <v>434.49161677795018</v>
      </c>
      <c s="311">
        <v>850.16400552267464</v>
      </c>
      <c s="311">
        <v>1095.6605043228465</v>
      </c>
      <c s="311">
        <v>809.6084998155261</v>
      </c>
      <c s="311">
        <v>751.39290703114239</v>
      </c>
      <c s="311">
        <v>-209.78336431275511</v>
      </c>
      <c s="311">
        <v>656.85651040264747</v>
      </c>
      <c s="311">
        <v>439.526434690104</v>
      </c>
      <c s="311">
        <v>2570.7999035822022</v>
      </c>
      <c s="581">
        <v>-341.8312497689567</v>
      </c>
      <c s="311">
        <v>81.464205824260262</v>
      </c>
      <c s="311">
        <v>120.88598761072035</v>
      </c>
      <c s="311">
        <v>-421.64823106223184</v>
      </c>
      <c s="308">
        <v>381.6244681391654</v>
      </c>
      <c s="308">
        <v>-38.923947252255857</v>
      </c>
      <c s="308">
        <v>212.84757338343388</v>
      </c>
      <c s="308">
        <v>478.33422907790646</v>
      </c>
      <c s="308">
        <v>-851.444119410241</v>
      </c>
      <c s="308">
        <v>-267.48087343999259</v>
      </c>
      <c s="308">
        <v>-139.72197462106487</v>
      </c>
      <c s="308">
        <v>2353.2595475900289</v>
      </c>
      <c s="308">
        <v>-612.22731037705671</v>
      </c>
      <c s="308">
        <v>313.21905957288527</v>
      </c>
      <c s="308">
        <v>-383.25406464378102</v>
      </c>
      <c s="308">
        <v>-684.21641659029547</v>
      </c>
      <c s="308">
        <v>278.20288395922853</v>
      </c>
      <c s="308">
        <v>351.96252495651652</v>
      </c>
      <c s="308">
        <v>207.15259932733352</v>
      </c>
      <c s="308">
        <v>119.68759896799929</v>
      </c>
      <c s="308">
        <v>-277.97836912582852</v>
      </c>
      <c s="308">
        <v>-413.15843998325363</v>
      </c>
      <c s="308">
        <v>-194.62125784060072</v>
      </c>
      <c s="308">
        <v>291.22747048820656</v>
      </c>
      <c r="EF81" s="308"/>
      <c s="308"/>
      <c s="308"/>
      <c s="308"/>
      <c s="308"/>
      <c s="401" t="s">
        <v>505</v>
      </c>
      <c s="305">
        <v>3729.1927383889633</v>
      </c>
      <c s="305">
        <v>7074.3488696925451</v>
      </c>
      <c s="305">
        <v>1578.7064626719148</v>
      </c>
      <c s="305">
        <v>-1004.2907480191789</v>
      </c>
      <c s="305">
        <v>-2273.1624775046512</v>
      </c>
      <c s="305">
        <v>-2217.6368032291866</v>
      </c>
      <c s="305">
        <v>-2397.4054894997389</v>
      </c>
      <c s="305">
        <v>-2637.3298956192157</v>
      </c>
      <c s="305">
        <v>-1974.5759291871145</v>
      </c>
    </row>
    <row r="82" spans="1:150" s="256" customFormat="1" ht="15">
      <c r="A82" s="350" t="s">
        <v>504</v>
      </c>
      <c s="311">
        <v>259.4494727576506</v>
      </c>
      <c s="311">
        <v>164.96412234138694</v>
      </c>
      <c s="311">
        <v>221.11601002727792</v>
      </c>
      <c s="311">
        <v>166.47729808066327</v>
      </c>
      <c s="311">
        <v>249.23274920886939</v>
      </c>
      <c s="311">
        <v>452.58534023149258</v>
      </c>
      <c s="311">
        <v>187.99673142268352</v>
      </c>
      <c s="311">
        <v>199.85365868029055</v>
      </c>
      <c s="311">
        <v>242.44270575174943</v>
      </c>
      <c s="311">
        <v>179.94726090140992</v>
      </c>
      <c s="311">
        <v>152.77520202164501</v>
      </c>
      <c s="311">
        <v>166.18794204708232</v>
      </c>
      <c s="311">
        <v>185.23309217099336</v>
      </c>
      <c s="311">
        <v>131.98786338919746</v>
      </c>
      <c s="311">
        <v>180.88116198931334</v>
      </c>
      <c s="311">
        <v>223.11773017599214</v>
      </c>
      <c s="311">
        <v>235.65817757119532</v>
      </c>
      <c s="311">
        <v>217.35053817495367</v>
      </c>
      <c s="311">
        <v>230.25254668219713</v>
      </c>
      <c s="311">
        <v>192.82900073069266</v>
      </c>
      <c s="311">
        <v>355.18861695264769</v>
      </c>
      <c s="311">
        <v>324.32231373477254</v>
      </c>
      <c s="311">
        <v>274.41363276659797</v>
      </c>
      <c s="311">
        <v>220.08574068891335</v>
      </c>
      <c s="311">
        <v>482.20384477837786</v>
      </c>
      <c s="311">
        <v>428.26991013581403</v>
      </c>
      <c s="311">
        <v>535.05427113856456</v>
      </c>
      <c s="311">
        <v>719.97449905322014</v>
      </c>
      <c s="311">
        <v>664.02352276587351</v>
      </c>
      <c s="311">
        <v>652.43621410374135</v>
      </c>
      <c s="311">
        <v>960.68127266507281</v>
      </c>
      <c s="311">
        <v>616.35191724527601</v>
      </c>
      <c s="311">
        <v>552.2760938284257</v>
      </c>
      <c s="311">
        <v>835.46058505357371</v>
      </c>
      <c s="311">
        <v>510.64458114209077</v>
      </c>
      <c s="311">
        <v>577.58651919829333</v>
      </c>
      <c s="311">
        <v>734.91481370439635</v>
      </c>
      <c s="311">
        <v>318.36714627633762</v>
      </c>
      <c s="311">
        <v>973.37591491782405</v>
      </c>
      <c s="311">
        <v>1357.2193047973719</v>
      </c>
      <c s="311">
        <v>1082.2236571830965</v>
      </c>
      <c s="311">
        <v>450.11574510482103</v>
      </c>
      <c s="311">
        <v>1366.3469569151516</v>
      </c>
      <c s="311">
        <v>557.6701880087337</v>
      </c>
      <c s="311">
        <v>429.89791074183586</v>
      </c>
      <c s="311">
        <v>819.07469923372219</v>
      </c>
      <c s="311">
        <v>447.47391156009496</v>
      </c>
      <c s="311">
        <v>1049.7235584244459</v>
      </c>
      <c s="311">
        <v>2172.9001967013737</v>
      </c>
      <c s="311">
        <v>980.59108110430441</v>
      </c>
      <c s="311">
        <v>723.98863723036266</v>
      </c>
      <c s="311">
        <v>1007.7491729367009</v>
      </c>
      <c s="311">
        <v>2248.2094047104174</v>
      </c>
      <c s="311">
        <v>1484.651554167235</v>
      </c>
      <c s="311">
        <v>1574.2901648420825</v>
      </c>
      <c s="311">
        <v>2327.1090459948318</v>
      </c>
      <c s="311">
        <v>1516.5438674011905</v>
      </c>
      <c s="311">
        <v>1746.8405061505816</v>
      </c>
      <c s="311">
        <v>1985.9644393183607</v>
      </c>
      <c s="311">
        <v>2702.3713681921759</v>
      </c>
      <c s="311">
        <v>2374.5343386180289</v>
      </c>
      <c s="311">
        <v>2623.892562451279</v>
      </c>
      <c s="311">
        <v>3290.2497993274633</v>
      </c>
      <c s="311">
        <v>2130.4095807214094</v>
      </c>
      <c s="311">
        <v>1351.3400441823821</v>
      </c>
      <c s="311">
        <v>3080.5221169200204</v>
      </c>
      <c s="311">
        <v>990.36250787154086</v>
      </c>
      <c s="311">
        <v>689.33348944594445</v>
      </c>
      <c s="311">
        <v>929.5527057652231</v>
      </c>
      <c s="311">
        <v>1214.4710597940084</v>
      </c>
      <c s="311">
        <v>660.06240856870113</v>
      </c>
      <c s="311">
        <v>514.76280084702694</v>
      </c>
      <c s="311">
        <v>1379.8882474185395</v>
      </c>
      <c s="311">
        <v>1126.4779192527267</v>
      </c>
      <c s="311">
        <v>953.50216086703608</v>
      </c>
      <c s="311">
        <v>1389.5149423310354</v>
      </c>
      <c s="311">
        <v>610.57367605039394</v>
      </c>
      <c s="311">
        <v>515.11238650699988</v>
      </c>
      <c s="311">
        <v>825.74742046200004</v>
      </c>
      <c s="311">
        <v>942.0638601080002</v>
      </c>
      <c s="311">
        <v>881.93060348999984</v>
      </c>
      <c s="311">
        <v>1239.8024571135375</v>
      </c>
      <c s="311">
        <v>812.32016538400012</v>
      </c>
      <c s="311">
        <v>627.86681741199982</v>
      </c>
      <c s="311">
        <v>1534.4824960400001</v>
      </c>
      <c s="311">
        <v>782.53925553799991</v>
      </c>
      <c s="311">
        <v>730.69787908900003</v>
      </c>
      <c s="311">
        <v>1021.797181691</v>
      </c>
      <c s="311">
        <v>1349.9575876489998</v>
      </c>
      <c s="311">
        <v>629.75716975099999</v>
      </c>
      <c s="311">
        <v>2405.8024829906535</v>
      </c>
      <c s="311">
        <v>447.25078114299993</v>
      </c>
      <c s="311">
        <v>668.9001722700001</v>
      </c>
      <c s="311">
        <v>1270.4525653259998</v>
      </c>
      <c s="311">
        <v>1208.721328866</v>
      </c>
      <c s="311">
        <v>723.18565931300031</v>
      </c>
      <c s="311">
        <v>1268.987587435</v>
      </c>
      <c s="311">
        <v>963.87750866999988</v>
      </c>
      <c s="311">
        <v>644.010473305</v>
      </c>
      <c s="311">
        <v>1326.3103193929999</v>
      </c>
      <c s="311">
        <v>1588.213053773</v>
      </c>
      <c s="311">
        <v>631.32365157000015</v>
      </c>
      <c s="311">
        <v>1363.9463657110002</v>
      </c>
      <c s="311">
        <v>733.08321314900002</v>
      </c>
      <c s="311">
        <v>1910.6279932019997</v>
      </c>
      <c s="311">
        <v>703.79549951999979</v>
      </c>
      <c s="311">
        <v>847.9068503540002</v>
      </c>
      <c s="311">
        <v>999.29636985299999</v>
      </c>
      <c s="311">
        <v>1334.8614310320002</v>
      </c>
      <c s="311">
        <v>1257.1069473499999</v>
      </c>
      <c s="311">
        <v>747.42406865900011</v>
      </c>
      <c s="311">
        <v>1183.5334173470001</v>
      </c>
      <c s="311">
        <v>946.25012864100006</v>
      </c>
      <c s="308">
        <v>1350.606640748</v>
      </c>
      <c s="308">
        <v>981.92720382000005</v>
      </c>
      <c s="308">
        <v>936.60192161799989</v>
      </c>
      <c s="308">
        <v>852.61504575399999</v>
      </c>
      <c s="308">
        <v>969.69558307000011</v>
      </c>
      <c s="308">
        <v>1481.4077177009999</v>
      </c>
      <c s="308">
        <v>981.30496166800003</v>
      </c>
      <c s="308">
        <v>1518.6693831599998</v>
      </c>
      <c s="308">
        <v>748.06987916799994</v>
      </c>
      <c s="308">
        <v>604.73378128000002</v>
      </c>
      <c s="308">
        <v>739.18678930300018</v>
      </c>
      <c s="308">
        <v>272.658756853</v>
      </c>
      <c s="308">
        <v>219.96052700300004</v>
      </c>
      <c s="308">
        <v>212.67905685200006</v>
      </c>
      <c s="308">
        <v>276.39675450282795</v>
      </c>
      <c s="308">
        <v>91.636657522000036</v>
      </c>
      <c s="308">
        <v>741.43699296299997</v>
      </c>
      <c s="308">
        <v>803.13476790380446</v>
      </c>
      <c s="308">
        <v>270.75900343704643</v>
      </c>
      <c s="308">
        <v>772.27255522032056</v>
      </c>
      <c s="303"/>
      <c s="308"/>
      <c s="308"/>
      <c s="308"/>
      <c s="308"/>
      <c s="308"/>
      <c s="401" t="s">
        <v>644</v>
      </c>
      <c s="305">
        <v>8548.5810588804088</v>
      </c>
      <c s="305">
        <v>7017.2451373019985</v>
      </c>
      <c s="305">
        <v>5527.8737987723616</v>
      </c>
      <c s="305">
        <v>6683.2739357860009</v>
      </c>
      <c s="305">
        <v>6522.5979185460001</v>
      </c>
      <c s="305">
        <v>6300.6663426390005</v>
      </c>
      <c s="305">
        <v>7870.9770503659993</v>
      </c>
      <c s="305">
        <v>8821.7788269859993</v>
      </c>
      <c s="305">
        <v>7661.8336944530001</v>
      </c>
    </row>
    <row r="83" spans="1:150" s="256" customFormat="1" ht="15">
      <c r="A83" s="340" t="s">
        <v>28</v>
      </c>
      <c s="311">
        <v>106.05128113765059</v>
      </c>
      <c s="311">
        <v>146.22394032138695</v>
      </c>
      <c s="311">
        <v>138.75427348727794</v>
      </c>
      <c s="311">
        <v>82.290292710663294</v>
      </c>
      <c s="311">
        <v>195.20722755886939</v>
      </c>
      <c s="311">
        <v>136.42499009149253</v>
      </c>
      <c s="311">
        <v>136.84810509268351</v>
      </c>
      <c s="311">
        <v>131.59967156643435</v>
      </c>
      <c s="311">
        <v>138.71419264486622</v>
      </c>
      <c s="311">
        <v>83.43319216951943</v>
      </c>
      <c s="311">
        <v>130.35507567164501</v>
      </c>
      <c s="311">
        <v>153.9994589434979</v>
      </c>
      <c s="311">
        <v>123.31596392863213</v>
      </c>
      <c s="311">
        <v>87.066637509197477</v>
      </c>
      <c s="311">
        <v>137.23678512023793</v>
      </c>
      <c s="311">
        <v>85.681271305992141</v>
      </c>
      <c s="311">
        <v>137.9353159311953</v>
      </c>
      <c s="311">
        <v>149.14056647338305</v>
      </c>
      <c s="311">
        <v>123.71026384219712</v>
      </c>
      <c s="311">
        <v>87.808055650692665</v>
      </c>
      <c s="311">
        <v>133.49687194264766</v>
      </c>
      <c s="311">
        <v>179.51984040477254</v>
      </c>
      <c s="311">
        <v>142.05506510659802</v>
      </c>
      <c s="311">
        <v>150.18917670891335</v>
      </c>
      <c s="311">
        <v>284.19501019837782</v>
      </c>
      <c s="311">
        <v>231.69385697581399</v>
      </c>
      <c s="311">
        <v>279.76085799856457</v>
      </c>
      <c s="311">
        <v>386.4872236432202</v>
      </c>
      <c s="311">
        <v>293.24865490587354</v>
      </c>
      <c s="311">
        <v>291.39904331374134</v>
      </c>
      <c s="311">
        <v>286.10063732507291</v>
      </c>
      <c s="311">
        <v>133.58521655527602</v>
      </c>
      <c s="311">
        <v>177.92916457842566</v>
      </c>
      <c s="311">
        <v>644.94397711357374</v>
      </c>
      <c s="311">
        <v>263.89103189209078</v>
      </c>
      <c s="311">
        <v>202.38012588829341</v>
      </c>
      <c s="311">
        <v>358.44737454439633</v>
      </c>
      <c s="311">
        <v>181.99631075633761</v>
      </c>
      <c s="311">
        <v>175.23336100782427</v>
      </c>
      <c s="311">
        <v>375.02135718737196</v>
      </c>
      <c s="311">
        <v>246.25896670309658</v>
      </c>
      <c s="311">
        <v>188.69396664482102</v>
      </c>
      <c s="311">
        <v>412.93373204515149</v>
      </c>
      <c s="311">
        <v>172.75321106873369</v>
      </c>
      <c s="311">
        <v>230.50603489183584</v>
      </c>
      <c s="311">
        <v>383.34142726372227</v>
      </c>
      <c s="311">
        <v>257.12592066009501</v>
      </c>
      <c s="311">
        <v>200.48624114444573</v>
      </c>
      <c s="311">
        <v>654.02488581137368</v>
      </c>
      <c s="311">
        <v>-342.30139381569563</v>
      </c>
      <c s="311">
        <v>142.42930098036271</v>
      </c>
      <c s="311">
        <v>415.00554694670097</v>
      </c>
      <c s="311">
        <v>192.52960595041765</v>
      </c>
      <c s="311">
        <v>252.85290215723518</v>
      </c>
      <c s="311">
        <v>464.10273995208252</v>
      </c>
      <c s="311">
        <v>168.03609564183176</v>
      </c>
      <c s="311">
        <v>228.5716814511905</v>
      </c>
      <c s="311">
        <v>422.94378363058178</v>
      </c>
      <c s="311">
        <v>243.39104122836079</v>
      </c>
      <c s="311">
        <v>213.05228039217519</v>
      </c>
      <c s="311">
        <v>496.82465371802834</v>
      </c>
      <c s="311">
        <v>485.41384467127892</v>
      </c>
      <c s="311">
        <v>200.01657632746364</v>
      </c>
      <c s="311">
        <v>614.40361134140949</v>
      </c>
      <c s="311">
        <v>200.48538704238186</v>
      </c>
      <c s="311">
        <v>200.46612086002017</v>
      </c>
      <c s="311">
        <v>542.50769992454093</v>
      </c>
      <c s="311">
        <v>143.79492084594449</v>
      </c>
      <c s="311">
        <v>198.27860680522301</v>
      </c>
      <c s="311">
        <v>639.87775835400851</v>
      </c>
      <c s="311">
        <v>319.50271826870113</v>
      </c>
      <c s="311">
        <v>208.24254163702693</v>
      </c>
      <c s="311">
        <v>493.23968390853946</v>
      </c>
      <c s="311">
        <v>205.18460562272656</v>
      </c>
      <c s="311">
        <v>200.31552770703607</v>
      </c>
      <c s="311">
        <v>603.21721674103526</v>
      </c>
      <c s="311">
        <v>234.66265533039393</v>
      </c>
      <c s="311">
        <v>248.85650489699992</v>
      </c>
      <c s="311">
        <v>508.71782258200005</v>
      </c>
      <c s="311">
        <v>315.36711058800006</v>
      </c>
      <c s="311">
        <v>216.33446918999994</v>
      </c>
      <c s="311">
        <v>781.26231537353749</v>
      </c>
      <c s="311">
        <v>300.28218349400004</v>
      </c>
      <c s="311">
        <v>260.24989194199992</v>
      </c>
      <c s="311">
        <v>351.01298992</v>
      </c>
      <c s="311">
        <v>290.64542914800001</v>
      </c>
      <c s="311">
        <v>251.75847559900004</v>
      </c>
      <c s="311">
        <v>435.87447452100002</v>
      </c>
      <c s="311">
        <v>274.83956094899997</v>
      </c>
      <c s="311">
        <v>298.53157744099991</v>
      </c>
      <c s="311">
        <v>1509.1511892806534</v>
      </c>
      <c s="311">
        <v>276.17831819299994</v>
      </c>
      <c s="311">
        <v>243.80891817000006</v>
      </c>
      <c s="311">
        <v>476.29317574599992</v>
      </c>
      <c s="311">
        <v>299.72099452600008</v>
      </c>
      <c s="311">
        <v>238.53472207299998</v>
      </c>
      <c s="311">
        <v>299.32293841500001</v>
      </c>
      <c s="311">
        <v>293.74177121999992</v>
      </c>
      <c s="311">
        <v>189.5076475350001</v>
      </c>
      <c s="311">
        <v>661.58118028299987</v>
      </c>
      <c s="311">
        <v>1058.2891864130002</v>
      </c>
      <c s="311">
        <v>127.32789454</v>
      </c>
      <c s="311">
        <v>717.89755052100008</v>
      </c>
      <c s="311">
        <v>150.47109680899996</v>
      </c>
      <c s="311">
        <v>903.52113597199991</v>
      </c>
      <c s="311">
        <v>171.28171436999997</v>
      </c>
      <c s="311">
        <v>123.474313634</v>
      </c>
      <c s="311">
        <v>148.728348493</v>
      </c>
      <c s="311">
        <v>222.5967317520001</v>
      </c>
      <c s="584">
        <f>+DG84+DG90</f>
        <v>174.02138816999985</v>
      </c>
      <c s="584">
        <f t="shared" si="75" ref="DH83:DT83">+DH84+DH90</f>
        <v>129.48690246900014</v>
      </c>
      <c s="584">
        <f t="shared" si="75"/>
        <v>169.79597484699997</v>
      </c>
      <c s="584">
        <f t="shared" si="75"/>
        <v>150.42942572100003</v>
      </c>
      <c s="584">
        <f t="shared" si="75"/>
        <v>105.11248997799997</v>
      </c>
      <c s="587">
        <f t="shared" si="75"/>
        <v>211.93687899999998</v>
      </c>
      <c s="587">
        <f t="shared" si="75"/>
        <v>156.50261491800006</v>
      </c>
      <c s="587">
        <f t="shared" si="75"/>
        <v>70.350689504000016</v>
      </c>
      <c s="587">
        <f t="shared" si="75"/>
        <v>148.93558399</v>
      </c>
      <c s="587">
        <f t="shared" si="75"/>
        <v>220.060054751</v>
      </c>
      <c s="587">
        <f t="shared" si="75"/>
        <v>124.02738464800005</v>
      </c>
      <c s="587">
        <f t="shared" si="75"/>
        <v>185.96766172999997</v>
      </c>
      <c s="587">
        <f t="shared" si="75"/>
        <v>216.99693635399998</v>
      </c>
      <c s="587">
        <f t="shared" si="75"/>
        <v>66.429995701999928</v>
      </c>
      <c s="308">
        <v>345.76074755300021</v>
      </c>
      <c s="308">
        <v>205.19563846299999</v>
      </c>
      <c s="308">
        <v>158.41193160300003</v>
      </c>
      <c s="308">
        <v>197.11400810200007</v>
      </c>
      <c s="308">
        <v>228.40109283099994</v>
      </c>
      <c s="308">
        <v>70.914072522000026</v>
      </c>
      <c s="308">
        <v>329.67608671300002</v>
      </c>
      <c s="308">
        <v>515.52644188599993</v>
      </c>
      <c s="308">
        <v>184.36317367299998</v>
      </c>
      <c s="308">
        <v>203.24880000399995</v>
      </c>
      <c s="303" t="s">
        <v>659</v>
      </c>
      <c s="308"/>
      <c s="308"/>
      <c s="308"/>
      <c s="308"/>
      <c s="308"/>
      <c s="401" t="s">
        <v>28</v>
      </c>
      <c s="308">
        <v>4894.6597740616535</v>
      </c>
      <c s="308">
        <v>3978.3956960420001</v>
      </c>
      <c s="308">
        <v>1846.6270497260002</v>
      </c>
      <c s="308">
        <v>2722.0389254060001</v>
      </c>
      <c s="308">
        <v>2942.3866191060006</v>
      </c>
      <c s="308">
        <v>2804.2373625040004</v>
      </c>
      <c s="308">
        <v>3825.1258278210003</v>
      </c>
      <c s="308">
        <v>4650.9276044409999</v>
      </c>
      <c s="308">
        <v>4381.4120299980004</v>
      </c>
    </row>
    <row r="84" spans="1:150" s="256" customFormat="1" ht="15">
      <c r="A84" s="344" t="s">
        <v>503</v>
      </c>
      <c s="311">
        <v>66.449667961999978</v>
      </c>
      <c s="311">
        <v>106.388677628</v>
      </c>
      <c s="311">
        <v>98.683982744000005</v>
      </c>
      <c s="311">
        <v>41.983587252000007</v>
      </c>
      <c s="311">
        <v>154.66271253799999</v>
      </c>
      <c s="311">
        <v>95.641262432000005</v>
      </c>
      <c s="311">
        <v>95.82375343999999</v>
      </c>
      <c s="311">
        <v>90.333276238999986</v>
      </c>
      <c s="311">
        <v>97.204325585000007</v>
      </c>
      <c s="311">
        <v>41.678416893999994</v>
      </c>
      <c s="311">
        <v>88.353947222000002</v>
      </c>
      <c s="311">
        <v>111.750523836</v>
      </c>
      <c s="311">
        <v>80.817760104000001</v>
      </c>
      <c s="311">
        <v>44.317694282000005</v>
      </c>
      <c s="311">
        <v>94.235623128</v>
      </c>
      <c s="311">
        <v>42.426402457999998</v>
      </c>
      <c s="311">
        <v>94.425243356999999</v>
      </c>
      <c s="311">
        <v>105.37378447100001</v>
      </c>
      <c s="311">
        <v>79.685257826000012</v>
      </c>
      <c s="311">
        <v>43.523302099000006</v>
      </c>
      <c s="311">
        <v>88.950838344999994</v>
      </c>
      <c s="311">
        <v>132.906638937</v>
      </c>
      <c s="311">
        <v>95.160242320000009</v>
      </c>
      <c s="311">
        <v>103.01103114200001</v>
      </c>
      <c s="311">
        <v>236.73183011</v>
      </c>
      <c s="311">
        <v>45.560834794999998</v>
      </c>
      <c s="311">
        <v>92.535571638000008</v>
      </c>
      <c s="311">
        <v>198.16326155500002</v>
      </c>
      <c s="311">
        <v>103.81956789499999</v>
      </c>
      <c s="311">
        <v>100.858344317</v>
      </c>
      <c s="311">
        <v>236.89072000999997</v>
      </c>
      <c s="311">
        <v>52.387080195000003</v>
      </c>
      <c s="311">
        <v>96.247850798999991</v>
      </c>
      <c s="311">
        <v>472.88915974299999</v>
      </c>
      <c s="311">
        <v>90.821545764999996</v>
      </c>
      <c s="311">
        <v>28.289984929999999</v>
      </c>
      <c s="311">
        <v>183.33055735199997</v>
      </c>
      <c s="311">
        <v>33.821779320000005</v>
      </c>
      <c s="311">
        <v>26.182491950000003</v>
      </c>
      <c s="311">
        <v>225.08896565000001</v>
      </c>
      <c s="311">
        <v>95.439837139999995</v>
      </c>
      <c s="311">
        <v>36.982852639999997</v>
      </c>
      <c s="311">
        <v>260.32535613000005</v>
      </c>
      <c s="311">
        <v>22.146431270000001</v>
      </c>
      <c s="311">
        <v>30.993026600000007</v>
      </c>
      <c s="311">
        <v>222.22011768000002</v>
      </c>
      <c s="311">
        <v>94.957437339999998</v>
      </c>
      <c s="311">
        <v>38.378776009999996</v>
      </c>
      <c s="311">
        <v>991.23583497999994</v>
      </c>
      <c s="311">
        <v>26.906889989999996</v>
      </c>
      <c s="311">
        <v>27.086832430000001</v>
      </c>
      <c s="311">
        <v>299.19087999999999</v>
      </c>
      <c s="311">
        <v>98.773969189999988</v>
      </c>
      <c s="311">
        <v>86.333312939999999</v>
      </c>
      <c s="311">
        <v>346.77004199999999</v>
      </c>
      <c s="311">
        <v>24.368186260000002</v>
      </c>
      <c s="311">
        <v>84.248209712000005</v>
      </c>
      <c s="311">
        <v>295.93208608999998</v>
      </c>
      <c s="311">
        <v>96.611122769999994</v>
      </c>
      <c s="311">
        <v>84.962745189999993</v>
      </c>
      <c s="311">
        <v>345.55018559999996</v>
      </c>
      <c s="311">
        <v>424.19180590999997</v>
      </c>
      <c s="311">
        <v>81.503659150000004</v>
      </c>
      <c s="311">
        <v>502.91612864900014</v>
      </c>
      <c s="311">
        <v>96.194735369999989</v>
      </c>
      <c s="311">
        <v>88.611770392000011</v>
      </c>
      <c s="311">
        <v>437.00214548999998</v>
      </c>
      <c s="311">
        <v>39.005287834000001</v>
      </c>
      <c s="311">
        <v>85.775750579999993</v>
      </c>
      <c s="311">
        <v>545.39830779299996</v>
      </c>
      <c s="311">
        <v>214.38397142300008</v>
      </c>
      <c s="311">
        <v>116.95010578</v>
      </c>
      <c s="311">
        <v>398.19431768599998</v>
      </c>
      <c s="311">
        <v>113.68841953</v>
      </c>
      <c s="311">
        <v>99.719772599999999</v>
      </c>
      <c s="311">
        <v>502.41807527899999</v>
      </c>
      <c s="311">
        <v>128.04210312699999</v>
      </c>
      <c s="311">
        <v>159.111862207</v>
      </c>
      <c s="311">
        <v>419.14759667200002</v>
      </c>
      <c s="311">
        <v>225.62520722800002</v>
      </c>
      <c s="311">
        <v>127.37356297000001</v>
      </c>
      <c s="311">
        <v>743.45411231399976</v>
      </c>
      <c s="311">
        <v>210.47610535400003</v>
      </c>
      <c s="311">
        <v>170.262836212</v>
      </c>
      <c s="311">
        <v>259.78209833</v>
      </c>
      <c s="311">
        <v>202.38723114800001</v>
      </c>
      <c s="311">
        <v>139.543344279</v>
      </c>
      <c s="311">
        <v>396.37669471100003</v>
      </c>
      <c s="311">
        <v>169.44835852900002</v>
      </c>
      <c s="311">
        <v>189.73910847100001</v>
      </c>
      <c s="311">
        <v>1410.4807500909999</v>
      </c>
      <c s="311">
        <v>238.58611079299999</v>
      </c>
      <c s="311">
        <v>146.61431178000001</v>
      </c>
      <c s="311">
        <v>379.58759314600002</v>
      </c>
      <c s="311">
        <v>203.38286527600002</v>
      </c>
      <c s="311">
        <v>172.748097973</v>
      </c>
      <c s="311">
        <v>261.912523545</v>
      </c>
      <c s="311">
        <v>264.61474171000003</v>
      </c>
      <c s="311">
        <v>178.221459815</v>
      </c>
      <c s="311">
        <v>649.52985061300001</v>
      </c>
      <c s="311">
        <v>1053.8203349830001</v>
      </c>
      <c s="311">
        <v>119.88146884</v>
      </c>
      <c s="311">
        <v>707.29982513100003</v>
      </c>
      <c s="311">
        <v>138.83940711900001</v>
      </c>
      <c s="311">
        <v>891.87468021199993</v>
      </c>
      <c s="311">
        <v>160.00955860000002</v>
      </c>
      <c s="311">
        <v>111.97826781400001</v>
      </c>
      <c s="311">
        <v>137.796663013</v>
      </c>
      <c s="311">
        <v>212.02290788199997</v>
      </c>
      <c s="585">
        <f t="shared" si="76" ref="DG84:DT84">+SUM(DG85:DG89)</f>
        <v>162.96536413000001</v>
      </c>
      <c s="585">
        <f t="shared" si="76"/>
        <v>119.446815019</v>
      </c>
      <c s="585">
        <f t="shared" si="76"/>
        <v>159.027050067</v>
      </c>
      <c s="585">
        <f t="shared" si="76"/>
        <v>140.091985591</v>
      </c>
      <c s="585">
        <f t="shared" si="76"/>
        <v>100.703010968</v>
      </c>
      <c s="581">
        <f t="shared" si="76"/>
        <v>207.61644268999999</v>
      </c>
      <c s="581">
        <f t="shared" si="76"/>
        <v>133.37366313799998</v>
      </c>
      <c s="581">
        <f t="shared" si="76"/>
        <v>59.651573554000009</v>
      </c>
      <c s="581">
        <f t="shared" si="76"/>
        <v>138.56856864000002</v>
      </c>
      <c s="581">
        <f t="shared" si="76"/>
        <v>209.29517998099999</v>
      </c>
      <c s="581">
        <f t="shared" si="76"/>
        <v>113.58767038799999</v>
      </c>
      <c s="581">
        <f t="shared" si="76"/>
        <v>181.08806006999998</v>
      </c>
      <c s="581">
        <f t="shared" si="76"/>
        <v>206.89360302399999</v>
      </c>
      <c s="581">
        <f t="shared" si="76"/>
        <v>58.473241582000007</v>
      </c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401" t="s">
        <v>503</v>
      </c>
      <c s="308"/>
      <c s="308"/>
      <c s="308"/>
      <c s="308">
        <v>2620.5820858960001</v>
      </c>
      <c s="308">
        <v>2842.3866191060006</v>
      </c>
      <c s="308">
        <v>2704.2373625040004</v>
      </c>
      <c s="308">
        <v>3725.1258278210003</v>
      </c>
      <c s="308">
        <v>4605.9276044409999</v>
      </c>
      <c s="308">
        <v>4381.4120299980004</v>
      </c>
    </row>
    <row r="85" spans="1:150" s="256" customFormat="1" ht="15">
      <c r="A85" s="332" t="s">
        <v>495</v>
      </c>
      <c s="311">
        <v>53.084253491999981</v>
      </c>
      <c s="311">
        <v>83.547169977999999</v>
      </c>
      <c s="311">
        <v>7.4494207540000001</v>
      </c>
      <c s="311">
        <v>30.457882511000001</v>
      </c>
      <c s="311">
        <v>127.871906376</v>
      </c>
      <c s="311">
        <v>17.118761091999996</v>
      </c>
      <c s="311">
        <v>69.898835819999988</v>
      </c>
      <c s="311">
        <v>83.992099338999992</v>
      </c>
      <c s="311">
        <v>7.4613468360000006</v>
      </c>
      <c s="311">
        <v>30.610884237999997</v>
      </c>
      <c s="311">
        <v>67.901802349999997</v>
      </c>
      <c s="311">
        <v>27.432101036000002</v>
      </c>
      <c s="311">
        <v>71.675991519999997</v>
      </c>
      <c s="311">
        <v>20.469710582000005</v>
      </c>
      <c s="311">
        <v>7.4782304580000005</v>
      </c>
      <c s="311">
        <v>30.694918461</v>
      </c>
      <c s="311">
        <v>64.386040116999993</v>
      </c>
      <c s="311">
        <v>30.320132170999997</v>
      </c>
      <c s="311">
        <v>71.719121870000009</v>
      </c>
      <c s="311">
        <v>20.742002361000004</v>
      </c>
      <c s="311">
        <v>7.5204429460000002</v>
      </c>
      <c s="311">
        <v>30.428448331999999</v>
      </c>
      <c s="311">
        <v>64.415694426000002</v>
      </c>
      <c s="311">
        <v>27.182460502999998</v>
      </c>
      <c s="311">
        <v>136.88945156</v>
      </c>
      <c s="311">
        <v>24.450881195000001</v>
      </c>
      <c s="311">
        <v>8.7194878609999993</v>
      </c>
      <c s="311">
        <v>93.346110987000003</v>
      </c>
      <c s="311">
        <v>64.457274433999999</v>
      </c>
      <c s="311">
        <v>26.048919896999998</v>
      </c>
      <c s="311">
        <v>138.79852031999997</v>
      </c>
      <c s="311">
        <v>24.149395214999998</v>
      </c>
      <c s="311">
        <v>15.29277323</v>
      </c>
      <c s="311">
        <v>371.22626646999998</v>
      </c>
      <c s="311">
        <v>56.723233085999993</v>
      </c>
      <c s="311">
        <v>25.174717810000001</v>
      </c>
      <c s="311">
        <v>76.446506959999994</v>
      </c>
      <c s="311">
        <v>21.599599140000002</v>
      </c>
      <c s="311">
        <v>17.185520940000004</v>
      </c>
      <c s="311">
        <v>41.179224519999998</v>
      </c>
      <c s="311">
        <v>60.574152380000001</v>
      </c>
      <c s="311">
        <v>34.798384239999997</v>
      </c>
      <c s="311">
        <v>64.50343801999999</v>
      </c>
      <c s="311">
        <v>11.267469340000002</v>
      </c>
      <c s="311">
        <v>26.937338530000005</v>
      </c>
      <c s="311">
        <v>39.063277929999998</v>
      </c>
      <c s="311">
        <v>52.631775270000006</v>
      </c>
      <c s="311">
        <v>33.777130389999996</v>
      </c>
      <c s="311">
        <v>145.44676946999999</v>
      </c>
      <c s="311">
        <v>15.425843579999999</v>
      </c>
      <c s="311">
        <v>20.33988673</v>
      </c>
      <c s="311">
        <v>115.89816261</v>
      </c>
      <c s="311">
        <v>54.945769179999999</v>
      </c>
      <c s="311">
        <v>35.975768539999997</v>
      </c>
      <c s="311">
        <v>142.21186047999998</v>
      </c>
      <c s="311">
        <v>13.133804120000001</v>
      </c>
      <c s="311">
        <v>28.839487742000003</v>
      </c>
      <c s="311">
        <v>112.10361047000001</v>
      </c>
      <c s="311">
        <v>51.513708059999999</v>
      </c>
      <c s="311">
        <v>34.621309339999996</v>
      </c>
      <c s="311">
        <v>142.0718794</v>
      </c>
      <c s="311">
        <v>12.909489730000001</v>
      </c>
      <c s="311">
        <v>26.054488070000001</v>
      </c>
      <c s="311">
        <v>113.53818138</v>
      </c>
      <c s="311">
        <v>51.161769169999999</v>
      </c>
      <c s="311">
        <v>37.088199982000006</v>
      </c>
      <c s="311">
        <v>147.11117888999999</v>
      </c>
      <c s="311">
        <v>27.760951544000001</v>
      </c>
      <c s="311">
        <v>29.297405930000004</v>
      </c>
      <c s="311">
        <v>110.25508247</v>
      </c>
      <c s="311">
        <v>196.03207919300007</v>
      </c>
      <c s="311">
        <v>37.753956580000001</v>
      </c>
      <c s="311">
        <v>69.932514229999981</v>
      </c>
      <c s="311">
        <v>70.553552460000006</v>
      </c>
      <c s="311">
        <v>32.612872660000001</v>
      </c>
      <c s="311">
        <v>32.237493387000001</v>
      </c>
      <c s="311">
        <v>43.707079110000002</v>
      </c>
      <c s="311">
        <v>52.206169496999998</v>
      </c>
      <c s="311">
        <v>80.648487051999993</v>
      </c>
      <c s="311">
        <v>71.301754638000006</v>
      </c>
      <c s="311">
        <v>30.165792260000003</v>
      </c>
      <c s="311">
        <v>72.825850834999997</v>
      </c>
      <c s="311">
        <v>44.453648898000004</v>
      </c>
      <c s="311">
        <v>51.641606975999998</v>
      </c>
      <c s="311">
        <v>91.09592911</v>
      </c>
      <c s="311">
        <v>70.78501286800001</v>
      </c>
      <c s="311">
        <v>30.556273280000003</v>
      </c>
      <c s="311">
        <v>76.760724881999991</v>
      </c>
      <c s="311">
        <v>46.671739971999997</v>
      </c>
      <c s="311">
        <v>65.360940860000014</v>
      </c>
      <c s="311">
        <v>79.120065245999996</v>
      </c>
      <c s="311">
        <v>110.46356472299999</v>
      </c>
      <c s="311">
        <v>30.868338473999998</v>
      </c>
      <c s="311">
        <v>37.069779206999996</v>
      </c>
      <c s="311">
        <v>88.741057153000014</v>
      </c>
      <c s="311">
        <v>39.482851989999993</v>
      </c>
      <c s="311">
        <v>104.40237342</v>
      </c>
      <c s="311">
        <v>111.36449406000003</v>
      </c>
      <c s="311">
        <v>30.841734507000005</v>
      </c>
      <c s="311">
        <v>36.144671649999999</v>
      </c>
      <c s="311">
        <v>84.30811558500001</v>
      </c>
      <c s="311">
        <v>40.368989079999999</v>
      </c>
      <c s="311">
        <v>104.49018002999998</v>
      </c>
      <c s="311">
        <v>111.36449405900001</v>
      </c>
      <c s="311">
        <v>34.891729847000008</v>
      </c>
      <c s="311">
        <v>36.144671680000002</v>
      </c>
      <c s="311">
        <v>84.240120167000015</v>
      </c>
      <c s="311">
        <v>54.950849909999995</v>
      </c>
      <c s="311">
        <v>88.251783569999986</v>
      </c>
      <c s="311">
        <v>112.00712111000001</v>
      </c>
      <c s="311">
        <v>26.747132984</v>
      </c>
      <c s="311">
        <v>53.126250659999997</v>
      </c>
      <c s="311">
        <v>82.700284331000006</v>
      </c>
      <c s="308">
        <v>43.317412936000004</v>
      </c>
      <c s="308">
        <v>113.66674051999999</v>
      </c>
      <c s="308">
        <v>68.507351217999997</v>
      </c>
      <c s="308">
        <v>31.629316940000002</v>
      </c>
      <c s="308">
        <v>46.891490680000004</v>
      </c>
      <c s="308">
        <v>45.790945540999999</v>
      </c>
      <c s="308">
        <v>68.88092284599999</v>
      </c>
      <c s="308">
        <v>87.146565710000004</v>
      </c>
      <c s="308">
        <v>27.529573423999999</v>
      </c>
      <c s="308">
        <v>46.790732722000001</v>
      </c>
      <c s="308">
        <v>47.848950135999999</v>
      </c>
      <c s="308">
        <v>46.881164235999996</v>
      </c>
      <c s="308">
        <v>124.894462551</v>
      </c>
      <c s="308">
        <v>94.838838033999991</v>
      </c>
      <c s="308">
        <v>33.085128980999997</v>
      </c>
      <c s="308">
        <v>46.790732722000001</v>
      </c>
      <c s="308">
        <v>31.830076565999995</v>
      </c>
      <c s="308">
        <v>355.84817206899999</v>
      </c>
      <c s="308">
        <v>137.394462471</v>
      </c>
      <c s="308">
        <v>100.76533326399999</v>
      </c>
      <c s="303"/>
      <c s="308"/>
      <c s="308"/>
      <c s="308"/>
      <c s="308"/>
      <c s="308"/>
      <c s="566" t="s">
        <v>495</v>
      </c>
      <c s="308">
        <v>780.28272207500004</v>
      </c>
      <c s="308">
        <v>817.36183414499988</v>
      </c>
      <c s="308">
        <v>780.41153547600004</v>
      </c>
      <c s="308">
        <v>1094.4976271759999</v>
      </c>
      <c s="308">
        <v>1335.5975402409999</v>
      </c>
      <c s="308">
        <v>1482.3887953710002</v>
      </c>
      <c s="308">
        <v>2950.9451183900005</v>
      </c>
      <c s="308">
        <v>2963.6077340100001</v>
      </c>
      <c s="308">
        <v>3121.8821507760003</v>
      </c>
    </row>
    <row r="86" spans="1:150" s="256" customFormat="1" ht="15">
      <c r="A86" s="332" t="s">
        <v>491</v>
      </c>
      <c s="311">
        <v>9.873647459999999</v>
      </c>
      <c s="311">
        <v>22.446583439999998</v>
      </c>
      <c s="311">
        <v>81.9333326</v>
      </c>
      <c s="311">
        <v>8.0040293310000017</v>
      </c>
      <c s="311">
        <v>26.102270761999993</v>
      </c>
      <c s="311">
        <v>77.163360100000006</v>
      </c>
      <c s="311">
        <v>22.433150609999995</v>
      </c>
      <c s="311">
        <v>5.9462526900000006</v>
      </c>
      <c s="311">
        <v>81.836295368999998</v>
      </c>
      <c s="311">
        <v>7.5458572460000006</v>
      </c>
      <c s="311">
        <v>19.289829672</v>
      </c>
      <c s="311">
        <v>83.611027799999988</v>
      </c>
      <c s="311">
        <v>5.650001284</v>
      </c>
      <c s="311">
        <v>21.784153109999998</v>
      </c>
      <c s="311">
        <v>81.290216350000009</v>
      </c>
      <c s="311">
        <v>7.7210272970000009</v>
      </c>
      <c s="311">
        <v>28.267494820000007</v>
      </c>
      <c s="311">
        <v>74.590159740000004</v>
      </c>
      <c s="311">
        <v>4.4743689559999993</v>
      </c>
      <c s="311">
        <v>20.664314468000001</v>
      </c>
      <c s="311">
        <v>75.963219099</v>
      </c>
      <c s="311">
        <v>98.134400595000002</v>
      </c>
      <c s="311">
        <v>30.265057923999997</v>
      </c>
      <c s="311">
        <v>74.372919648999996</v>
      </c>
      <c s="311">
        <v>96.350611549999996</v>
      </c>
      <c s="311">
        <v>20.715029389999998</v>
      </c>
      <c s="311">
        <v>75.819495477000004</v>
      </c>
      <c s="311">
        <v>101.29547506799999</v>
      </c>
      <c s="311">
        <v>37.856217160999996</v>
      </c>
      <c s="311">
        <v>74.345931870000001</v>
      </c>
      <c s="311">
        <v>95.170244099999991</v>
      </c>
      <c s="311">
        <v>20.603701969999999</v>
      </c>
      <c s="311">
        <v>75.807560479000003</v>
      </c>
      <c s="311">
        <v>98.391598133000002</v>
      </c>
      <c s="311">
        <v>32.792201368999997</v>
      </c>
      <c s="311">
        <v>2.5793607499999998</v>
      </c>
      <c s="311">
        <v>106.07039967199998</v>
      </c>
      <c s="311">
        <v>4.9247243000000012</v>
      </c>
      <c s="311">
        <v>4.0733608700000001</v>
      </c>
      <c s="311">
        <v>128.00686704</v>
      </c>
      <c s="311">
        <v>33.522714839999992</v>
      </c>
      <c s="311">
        <v>1.9445220299999999</v>
      </c>
      <c s="311">
        <v>142.95967174000003</v>
      </c>
      <c s="311">
        <v>3.5212490300000003</v>
      </c>
      <c s="311">
        <v>3.9790007600000004</v>
      </c>
      <c s="311">
        <v>128.23358736</v>
      </c>
      <c s="311">
        <v>34.938456899999998</v>
      </c>
      <c s="311">
        <v>1.91118699</v>
      </c>
      <c s="311">
        <v>142.92681943999997</v>
      </c>
      <c s="311">
        <v>4.0611573100000005</v>
      </c>
      <c s="311">
        <v>4.2013914100000003</v>
      </c>
      <c s="311">
        <v>128.36946499999999</v>
      </c>
      <c s="311">
        <v>36.401533829999998</v>
      </c>
      <c s="311">
        <v>6.66836509</v>
      </c>
      <c s="311">
        <v>142.31291149999998</v>
      </c>
      <c s="311">
        <v>3.7503365200000003</v>
      </c>
      <c s="311">
        <v>11.864592179999999</v>
      </c>
      <c s="311">
        <v>127.62431076000001</v>
      </c>
      <c s="311">
        <v>37.629918209999992</v>
      </c>
      <c s="311">
        <v>6.66836509</v>
      </c>
      <c s="311">
        <v>141.28906117999998</v>
      </c>
      <c s="311">
        <v>3.7320706600000002</v>
      </c>
      <c s="311">
        <v>11.908592759999999</v>
      </c>
      <c s="311">
        <v>334.66537869900009</v>
      </c>
      <c s="311">
        <v>37.523222569999994</v>
      </c>
      <c s="311">
        <v>6.66836509</v>
      </c>
      <c s="311">
        <v>227.63362158000001</v>
      </c>
      <c s="311">
        <v>3.6257823899999999</v>
      </c>
      <c s="311">
        <v>12.00616453</v>
      </c>
      <c s="311">
        <v>375.58054761300002</v>
      </c>
      <c s="311">
        <v>10.7984355</v>
      </c>
      <c s="311">
        <v>35.65919865</v>
      </c>
      <c s="311">
        <v>253.53195843499998</v>
      </c>
      <c s="311">
        <v>19.551323499999999</v>
      </c>
      <c s="311">
        <v>12.091613349999999</v>
      </c>
      <c s="311">
        <v>377.92950456199998</v>
      </c>
      <c s="311">
        <v>41.693707456999995</v>
      </c>
      <c s="311">
        <v>6.6683664600000006</v>
      </c>
      <c s="311">
        <v>255.01130165000001</v>
      </c>
      <c s="311">
        <v>104.37171345000002</v>
      </c>
      <c s="311">
        <v>9.7069971099999997</v>
      </c>
      <c s="311">
        <v>574.30255159899991</v>
      </c>
      <c s="311">
        <v>126.813159576</v>
      </c>
      <c s="311">
        <v>6.4641066329999992</v>
      </c>
      <c s="311">
        <v>66.439896110000007</v>
      </c>
      <c s="311">
        <v>87.056034660000009</v>
      </c>
      <c s="311">
        <v>9.70763307</v>
      </c>
      <c s="311">
        <v>226.666357299</v>
      </c>
      <c s="311">
        <v>84.807811027</v>
      </c>
      <c s="311">
        <v>6.4643967459999994</v>
      </c>
      <c s="311">
        <v>66.182445653999991</v>
      </c>
      <c s="311">
        <v>86.900184800000005</v>
      </c>
      <c s="311">
        <v>9.7082785600000001</v>
      </c>
      <c s="311">
        <v>245.77498895900001</v>
      </c>
      <c s="311">
        <v>85.006333593000008</v>
      </c>
      <c s="311">
        <v>6.4646912499999996</v>
      </c>
      <c s="311">
        <v>90.716229843999983</v>
      </c>
      <c s="311">
        <v>87.027886340000009</v>
      </c>
      <c s="311">
        <v>9.7089337349999987</v>
      </c>
      <c s="311">
        <v>245.87083955299997</v>
      </c>
      <c s="311">
        <v>93.293346278000001</v>
      </c>
      <c s="311">
        <v>6.4447644900000007</v>
      </c>
      <c s="311">
        <v>89.189416531000006</v>
      </c>
      <c s="311">
        <v>3.5308834600000001</v>
      </c>
      <c s="311">
        <v>9.7095987949999998</v>
      </c>
      <c s="311">
        <v>105.67859751</v>
      </c>
      <c s="311">
        <v>15.381004787</v>
      </c>
      <c s="311">
        <v>9.7780978330000003</v>
      </c>
      <c s="311">
        <v>109.81564574199999</v>
      </c>
      <c s="311">
        <v>3.7142134200000001</v>
      </c>
      <c s="311">
        <v>9.6492059649999984</v>
      </c>
      <c s="311">
        <v>64.427734997000002</v>
      </c>
      <c s="311">
        <v>21.734558399999997</v>
      </c>
      <c s="308">
        <v>12.511431151999998</v>
      </c>
      <c s="308">
        <v>66.533531199999999</v>
      </c>
      <c s="308">
        <v>7.6222823200000001</v>
      </c>
      <c s="308">
        <v>9.6498910749999993</v>
      </c>
      <c s="308">
        <v>64.379547479999999</v>
      </c>
      <c s="308">
        <v>142.84709157999998</v>
      </c>
      <c s="308">
        <v>12.532580661999999</v>
      </c>
      <c s="308">
        <v>66.349198386999973</v>
      </c>
      <c s="308">
        <v>130.41999999999999</v>
      </c>
      <c s="308">
        <v>9.1250170050000001</v>
      </c>
      <c s="308">
        <v>269.24016368400015</v>
      </c>
      <c s="308">
        <v>137.95733136699999</v>
      </c>
      <c s="308">
        <v>12.885941502</v>
      </c>
      <c s="308">
        <v>72.882892504999987</v>
      </c>
      <c s="308">
        <v>132.82357789</v>
      </c>
      <c s="308">
        <v>9.1978865150000004</v>
      </c>
      <c s="308">
        <v>269.24057527400004</v>
      </c>
      <c s="308">
        <v>137.14272108699998</v>
      </c>
      <c s="308">
        <v>19.478361211999999</v>
      </c>
      <c s="308">
        <v>74.15942331799998</v>
      </c>
      <c s="303"/>
      <c s="308"/>
      <c s="308"/>
      <c s="308"/>
      <c s="308"/>
      <c s="308"/>
      <c s="566" t="s">
        <v>491</v>
      </c>
      <c s="308">
        <v>1005.455385462</v>
      </c>
      <c s="308">
        <v>785.42901505400016</v>
      </c>
      <c s="308">
        <v>481.95126663799999</v>
      </c>
      <c s="308">
        <v>1274.5538913590001</v>
      </c>
      <c s="308">
        <v>1285.9389470870003</v>
      </c>
      <c s="308">
        <v>1030.3746951620001</v>
      </c>
      <c s="308">
        <v>564.7931833099999</v>
      </c>
      <c s="308">
        <v>564.7931833099999</v>
      </c>
      <c s="308">
        <v>207.72450784100002</v>
      </c>
    </row>
    <row r="87" spans="1:150" s="256" customFormat="1" ht="15">
      <c r="A87" s="332" t="s">
        <v>487</v>
      </c>
      <c s="311">
        <v>3.4917670100000007</v>
      </c>
      <c s="311">
        <v>0.39492421</v>
      </c>
      <c s="311">
        <v>2.1174635899999998</v>
      </c>
      <c s="311">
        <v>3.1883420800000004</v>
      </c>
      <c s="311">
        <v>0.68853540000000002</v>
      </c>
      <c s="311">
        <v>0.46349258000000004</v>
      </c>
      <c s="311">
        <v>3.4917670100000007</v>
      </c>
      <c s="311">
        <v>0.39492421</v>
      </c>
      <c s="311">
        <v>1.9980089199999997</v>
      </c>
      <c s="311">
        <v>3.1883420800000004</v>
      </c>
      <c s="311">
        <v>0.23558752999999999</v>
      </c>
      <c s="311">
        <v>0.707395</v>
      </c>
      <c s="311">
        <v>3.4917672999999994</v>
      </c>
      <c s="311">
        <v>0.39492421</v>
      </c>
      <c s="311">
        <v>1.1758942999999999</v>
      </c>
      <c s="311">
        <v>4.0104566999999998</v>
      </c>
      <c s="311">
        <v>0.47948996999999999</v>
      </c>
      <c s="311">
        <v>0.46349255999999994</v>
      </c>
      <c s="311">
        <v>3.4917669999999998</v>
      </c>
      <c s="311">
        <v>0.39492421</v>
      </c>
      <c s="311">
        <v>1.1758942800000001</v>
      </c>
      <c s="311">
        <v>4.0104566799999999</v>
      </c>
      <c s="311">
        <v>0.47948996999999999</v>
      </c>
      <c s="311">
        <v>0.46349255999999994</v>
      </c>
      <c s="311">
        <v>3.4917669999999998</v>
      </c>
      <c s="311">
        <v>0.39492421</v>
      </c>
      <c s="311">
        <v>1.9283975799999999</v>
      </c>
      <c s="311">
        <v>3.1883420699999996</v>
      </c>
      <c s="311">
        <v>0.47948996999999999</v>
      </c>
      <c s="311">
        <v>0.46349254999999995</v>
      </c>
      <c s="311">
        <v>2.92195559</v>
      </c>
      <c s="311">
        <v>5.8004797699999999</v>
      </c>
      <c s="311">
        <v>0.8562350700000001</v>
      </c>
      <c s="311">
        <v>3.2712951399999999</v>
      </c>
      <c s="311">
        <v>0.24390244000000003</v>
      </c>
      <c s="311">
        <v>0.53590636999999997</v>
      </c>
      <c s="311">
        <v>0.81365071999999994</v>
      </c>
      <c s="311">
        <v>5.4055555599999998</v>
      </c>
      <c s="311">
        <v>0.64464554000000007</v>
      </c>
      <c s="311">
        <v>3.2712951399999999</v>
      </c>
      <c s="311">
        <v>0.24390239999999999</v>
      </c>
      <c s="311">
        <v>0.23994636999999999</v>
      </c>
      <c s="311">
        <v>0.23066742000000001</v>
      </c>
      <c s="311">
        <v>5.4055555599999998</v>
      </c>
      <c s="311">
        <v>0.076687310000000009</v>
      </c>
      <c s="311">
        <v>2.2916734399999998</v>
      </c>
      <c s="311">
        <v>6.25</v>
      </c>
      <c s="311">
        <v>2.6904586300000002</v>
      </c>
      <c s="311">
        <v>0.23066711999999998</v>
      </c>
      <c s="311">
        <v>5.4055555599999998</v>
      </c>
      <c s="311">
        <v>2.5455542900000001</v>
      </c>
      <c s="311">
        <v>2.2916734399999998</v>
      </c>
      <c s="311">
        <v>6.25</v>
      </c>
      <c s="311">
        <v>43.68917931</v>
      </c>
      <c s="311">
        <v>9.6136910700000016</v>
      </c>
      <c s="311">
        <v>5.4055555599999998</v>
      </c>
      <c s="311">
        <v>43.54412979</v>
      </c>
      <c s="311">
        <v>3.5725859099999999</v>
      </c>
      <c s="311">
        <v>6.25</v>
      </c>
      <c s="311">
        <v>43.673070760000002</v>
      </c>
      <c s="311">
        <v>9.5576660699999998</v>
      </c>
      <c s="311">
        <v>405.40555555999998</v>
      </c>
      <c s="311">
        <v>43.540578320000002</v>
      </c>
      <c s="311">
        <v>2.08098962</v>
      </c>
      <c s="311">
        <v>6.25</v>
      </c>
      <c s="311">
        <v>44.855205320000003</v>
      </c>
      <c s="311">
        <v>9.6257660699999992</v>
      </c>
      <c s="311">
        <v>5.4055555599999998</v>
      </c>
      <c s="311">
        <v>44.472180119999997</v>
      </c>
      <c s="311">
        <v>6.9310987600000011</v>
      </c>
      <c s="311">
        <v>6.25</v>
      </c>
      <c s="311">
        <v>43.53695055</v>
      </c>
      <c s="311">
        <v>9.5982660709999994</v>
      </c>
      <c s="311">
        <v>21.300061230000001</v>
      </c>
      <c s="311">
        <v>55.015286590000002</v>
      </c>
      <c s="311">
        <v>10.017344360000001</v>
      </c>
      <c s="311">
        <v>9.6071428599999997</v>
      </c>
      <c s="311">
        <v>70.635172229999995</v>
      </c>
      <c s="311">
        <v>1.2540750000000001</v>
      </c>
      <c s="311">
        <v>20.34958512</v>
      </c>
      <c s="311">
        <v>55.815286579999999</v>
      </c>
      <c s="311">
        <v>14.091976910000001</v>
      </c>
      <c s="311">
        <v>9.6071428599999997</v>
      </c>
      <c s="311">
        <v>82.554968583000004</v>
      </c>
      <c s="311">
        <v>17.929207139999999</v>
      </c>
      <c s="311">
        <v>14.9440296</v>
      </c>
      <c s="311">
        <v>69.677283898999988</v>
      </c>
      <c s="311">
        <v>14.03970191</v>
      </c>
      <c s="311">
        <v>9.6071428599999997</v>
      </c>
      <c s="311">
        <v>91.635439195000004</v>
      </c>
      <c s="311">
        <v>10.898328571</v>
      </c>
      <c s="311">
        <v>14.9440296</v>
      </c>
      <c s="311">
        <v>77.676030076000004</v>
      </c>
      <c s="311">
        <v>17.832914409999997</v>
      </c>
      <c s="311">
        <v>3.3571428599999997</v>
      </c>
      <c s="311">
        <v>100.52222306300001</v>
      </c>
      <c s="311">
        <v>13.432253571</v>
      </c>
      <c s="311">
        <v>14.9440296</v>
      </c>
      <c s="311">
        <v>86.392459463000009</v>
      </c>
      <c s="311">
        <v>17.884339409999999</v>
      </c>
      <c s="311">
        <v>849.23048812000002</v>
      </c>
      <c s="311">
        <v>73.067715269999994</v>
      </c>
      <c s="311">
        <v>513.62022856999999</v>
      </c>
      <c s="311">
        <v>23.9440296</v>
      </c>
      <c s="311">
        <v>59.250476069999998</v>
      </c>
      <c s="311">
        <v>18.186289410000001</v>
      </c>
      <c s="311">
        <v>12.35714286</v>
      </c>
      <c s="311">
        <v>73.067715269999994</v>
      </c>
      <c s="311">
        <v>13.955478569999999</v>
      </c>
      <c s="311">
        <v>23.9440296</v>
      </c>
      <c s="311">
        <v>59.750476069999998</v>
      </c>
      <c s="311">
        <v>18.173064409999999</v>
      </c>
      <c s="311">
        <v>12.35714286</v>
      </c>
      <c s="308">
        <v>21.374166880000001</v>
      </c>
      <c s="308">
        <v>19.116170969999999</v>
      </c>
      <c s="308">
        <v>23.9440296</v>
      </c>
      <c s="308">
        <v>10.072365539000002</v>
      </c>
      <c s="308">
        <v>18.997530480000005</v>
      </c>
      <c s="308">
        <v>12.35714286</v>
      </c>
      <c s="308">
        <v>23.874166880000001</v>
      </c>
      <c s="308">
        <v>19.092295972999999</v>
      </c>
      <c s="308">
        <v>23.9440296</v>
      </c>
      <c s="308">
        <v>2.5574918550000003</v>
      </c>
      <c s="308">
        <v>19.986042283000003</v>
      </c>
      <c s="308">
        <v>12.35714286</v>
      </c>
      <c s="308">
        <v>18.301527549999999</v>
      </c>
      <c s="308">
        <v>20.877885503000002</v>
      </c>
      <c s="308">
        <v>23.9440296</v>
      </c>
      <c s="308">
        <v>1.757491855</v>
      </c>
      <c s="308">
        <v>19.416612433000001</v>
      </c>
      <c s="308">
        <v>13.346726290000001</v>
      </c>
      <c s="308">
        <v>18.301527549999999</v>
      </c>
      <c s="308">
        <v>19.135220982</v>
      </c>
      <c s="303"/>
      <c s="308"/>
      <c s="308"/>
      <c s="308"/>
      <c s="308"/>
      <c s="308"/>
      <c s="566" t="s">
        <v>489</v>
      </c>
      <c s="308">
        <v>1960.9241444049997</v>
      </c>
      <c s="308">
        <v>2233.0754410330001</v>
      </c>
      <c s="308">
        <v>463.05258212199999</v>
      </c>
      <c s="308">
        <v>251.53056736099998</v>
      </c>
      <c s="308">
        <v>220.85013177799999</v>
      </c>
      <c s="308">
        <v>191.47387197099997</v>
      </c>
      <c s="308">
        <v>209.38752612100001</v>
      </c>
      <c s="308">
        <v>1077.5266871209999</v>
      </c>
      <c s="308">
        <v>1051.805371381</v>
      </c>
    </row>
    <row r="88" spans="1:150" s="256" customFormat="1" ht="15">
      <c r="A88" s="332" t="s">
        <v>484</v>
      </c>
      <c s="311">
        <v>0</v>
      </c>
      <c s="311">
        <v>0</v>
      </c>
      <c s="311">
        <v>2.8924837800000001</v>
      </c>
      <c s="311">
        <v>0.33333332999999998</v>
      </c>
      <c s="311">
        <v>0</v>
      </c>
      <c s="311">
        <v>0.8956486600000001</v>
      </c>
      <c s="311">
        <v>0</v>
      </c>
      <c s="311">
        <v>0</v>
      </c>
      <c s="311">
        <v>1.6173924399999999</v>
      </c>
      <c s="311">
        <v>0.33333332999999998</v>
      </c>
      <c s="311">
        <v>0.92672767</v>
      </c>
      <c s="311">
        <v>0</v>
      </c>
      <c s="311">
        <v>0</v>
      </c>
      <c s="311">
        <v>1.6689063799999999</v>
      </c>
      <c s="311">
        <v>0</v>
      </c>
      <c s="311">
        <v>0</v>
      </c>
      <c s="311">
        <v>1.29221845</v>
      </c>
      <c s="311">
        <v>0</v>
      </c>
      <c s="311">
        <v>0</v>
      </c>
      <c s="311">
        <v>1.7220610599999999</v>
      </c>
      <c s="311">
        <v>0</v>
      </c>
      <c s="311">
        <v>0.33333332999999998</v>
      </c>
      <c s="311">
        <v>0</v>
      </c>
      <c s="311">
        <v>0.99215843000000004</v>
      </c>
      <c s="311">
        <v>0</v>
      </c>
      <c s="311">
        <v>0</v>
      </c>
      <c s="311">
        <v>1.7769086999999999</v>
      </c>
      <c s="311">
        <v>0.33333343000000004</v>
      </c>
      <c s="311">
        <v>1.0265863299999998</v>
      </c>
      <c s="311">
        <v>0</v>
      </c>
      <c s="311">
        <v>0</v>
      </c>
      <c s="311">
        <v>1.83350324</v>
      </c>
      <c s="311">
        <v>0</v>
      </c>
      <c s="311">
        <v>0</v>
      </c>
      <c s="311">
        <v>1.0622088700000001</v>
      </c>
      <c s="311">
        <v>0</v>
      </c>
      <c s="311">
        <v>0</v>
      </c>
      <c s="311">
        <v>1.89190032</v>
      </c>
      <c s="311">
        <v>0</v>
      </c>
      <c s="311">
        <v>52.631578950000005</v>
      </c>
      <c s="311">
        <v>1.09906752</v>
      </c>
      <c s="311">
        <v>0</v>
      </c>
      <c s="311">
        <v>52.631578950000005</v>
      </c>
      <c s="311">
        <v>1.9521573400000001</v>
      </c>
      <c s="311">
        <v>0</v>
      </c>
      <c s="311">
        <v>52.631578950000005</v>
      </c>
      <c s="311">
        <v>1.1372051699999999</v>
      </c>
      <c s="311">
        <v>0</v>
      </c>
      <c s="311">
        <v>52.631578950000005</v>
      </c>
      <c s="311">
        <v>2.01433354</v>
      </c>
      <c s="311">
        <v>0</v>
      </c>
      <c s="311">
        <v>52.631578950000005</v>
      </c>
      <c s="311">
        <v>1.17666618</v>
      </c>
      <c s="311">
        <v>0</v>
      </c>
      <c s="311">
        <v>52.631578950000005</v>
      </c>
      <c s="311">
        <v>2.07849006</v>
      </c>
      <c s="311">
        <v>0</v>
      </c>
      <c s="311">
        <v>52.631578950000005</v>
      </c>
      <c s="311">
        <v>1.2174965</v>
      </c>
      <c s="311">
        <v>0</v>
      </c>
      <c s="311">
        <v>52.631578950000005</v>
      </c>
      <c s="311">
        <v>2.14468996</v>
      </c>
      <c s="311">
        <v>0</v>
      </c>
      <c s="311">
        <v>52.631578950000005</v>
      </c>
      <c s="311">
        <v>1.25974363</v>
      </c>
      <c s="311">
        <v>0</v>
      </c>
      <c s="311">
        <v>52.631578950000005</v>
      </c>
      <c s="311">
        <v>2.2129983399999995</v>
      </c>
      <c s="311">
        <v>0</v>
      </c>
      <c s="311">
        <v>52.631578950000005</v>
      </c>
      <c s="311">
        <v>1.30345673</v>
      </c>
      <c s="311">
        <v>0</v>
      </c>
      <c s="311">
        <v>65.131578950000005</v>
      </c>
      <c s="311">
        <v>2.2834823399999999</v>
      </c>
      <c s="311">
        <v>0</v>
      </c>
      <c s="311">
        <v>52.631578950000005</v>
      </c>
      <c s="311">
        <v>3.4320196800000002</v>
      </c>
      <c s="311">
        <v>0</v>
      </c>
      <c s="311">
        <v>52.631578950000005</v>
      </c>
      <c s="311">
        <v>0</v>
      </c>
      <c s="311">
        <v>2.0833330000000001</v>
      </c>
      <c s="311">
        <v>52.631578950000005</v>
      </c>
      <c s="311">
        <v>0</v>
      </c>
      <c s="311">
        <v>0</v>
      </c>
      <c s="311">
        <v>54.714911950000001</v>
      </c>
      <c s="311">
        <v>0</v>
      </c>
      <c s="311">
        <v>0</v>
      </c>
      <c s="311">
        <v>52.631578950000005</v>
      </c>
      <c s="311">
        <v>2.0833330000000001</v>
      </c>
      <c s="311">
        <v>0</v>
      </c>
      <c s="311">
        <v>52.631578950000005</v>
      </c>
      <c s="311">
        <v>0</v>
      </c>
      <c s="311">
        <v>2.0833330000000001</v>
      </c>
      <c s="311">
        <v>52.631578900000001</v>
      </c>
      <c s="311">
        <v>0</v>
      </c>
      <c s="311">
        <v>0</v>
      </c>
      <c s="311">
        <v>2.0833349999999999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484</v>
      </c>
      <c s="308">
        <v>164.14473780000003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89" spans="1:150" s="256" customFormat="1" ht="15">
      <c r="A89" s="332" t="s">
        <v>486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4.2789645999999992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650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29.602154030000001</v>
      </c>
      <c s="311">
        <v>26.278331670000004</v>
      </c>
      <c s="311">
        <v>26.278331670000004</v>
      </c>
      <c s="311">
        <v>26.278331670000004</v>
      </c>
      <c s="311">
        <v>1201.6483316699998</v>
      </c>
      <c s="311">
        <v>26.278331670000004</v>
      </c>
      <c s="311">
        <v>26.278331670000004</v>
      </c>
      <c s="311">
        <v>26.278331670000004</v>
      </c>
      <c s="311">
        <v>26.278331670000004</v>
      </c>
      <c s="311">
        <v>26.278331670000004</v>
      </c>
      <c s="311">
        <v>51.278331709999996</v>
      </c>
      <c s="311">
        <v>51.278331709999996</v>
      </c>
      <c s="311">
        <v>51.278332110000001</v>
      </c>
      <c s="311">
        <v>349.63</v>
      </c>
      <c s="311">
        <v>24.988385000000001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23.300000000000001</v>
      </c>
      <c s="311">
        <v>23.300000000000001</v>
      </c>
      <c s="311">
        <v>23.300000000000001</v>
      </c>
      <c s="311">
        <v>23.300000000000001</v>
      </c>
      <c s="308">
        <v>23.5</v>
      </c>
      <c s="308">
        <v>8.3000000000000007</v>
      </c>
      <c s="308">
        <v>33.299999999999997</v>
      </c>
      <c s="308">
        <v>8.3000000000000007</v>
      </c>
      <c s="308">
        <v>8.3000000000000007</v>
      </c>
      <c s="308">
        <v>8.3000000000000007</v>
      </c>
      <c s="308">
        <v>8.3000000000000007</v>
      </c>
      <c s="308">
        <v>8.5</v>
      </c>
      <c s="308">
        <v>25</v>
      </c>
      <c s="308">
        <v>0</v>
      </c>
      <c s="308">
        <v>0</v>
      </c>
      <c s="308">
        <v>0</v>
      </c>
      <c s="308">
        <v>0</v>
      </c>
      <c s="308">
        <v>0</v>
      </c>
      <c s="308">
        <v>29</v>
      </c>
      <c s="308">
        <v>3.6048390000000001</v>
      </c>
      <c s="308">
        <v>0</v>
      </c>
      <c s="308">
        <v>0</v>
      </c>
      <c s="308">
        <v>0</v>
      </c>
      <c s="308">
        <v>0</v>
      </c>
      <c s="303"/>
      <c s="308"/>
      <c s="308"/>
      <c s="308"/>
      <c s="308"/>
      <c s="308"/>
      <c s="566"/>
      <c s="308"/>
      <c s="308"/>
      <c s="308"/>
      <c s="308"/>
      <c s="308"/>
      <c s="308"/>
      <c s="308"/>
      <c s="308"/>
      <c s="308"/>
    </row>
    <row r="90" spans="1:150" s="256" customFormat="1" ht="15">
      <c r="A90" s="344" t="s">
        <v>483</v>
      </c>
      <c s="311">
        <v>39.60161317565062</v>
      </c>
      <c s="311">
        <v>39.835262693386959</v>
      </c>
      <c s="311">
        <v>40.070290743277937</v>
      </c>
      <c s="311">
        <v>40.306705458663281</v>
      </c>
      <c s="311">
        <v>40.54451502086939</v>
      </c>
      <c s="311">
        <v>40.78372765949252</v>
      </c>
      <c s="311">
        <v>41.024351652683528</v>
      </c>
      <c s="311">
        <v>41.26639532743436</v>
      </c>
      <c s="311">
        <v>41.509867059866217</v>
      </c>
      <c s="311">
        <v>41.754775275519428</v>
      </c>
      <c s="311">
        <v>42.001128449644995</v>
      </c>
      <c s="311">
        <v>42.2489351074979</v>
      </c>
      <c s="311">
        <v>42.498203824632135</v>
      </c>
      <c s="311">
        <v>42.748943227197465</v>
      </c>
      <c s="311">
        <v>43.001161992237932</v>
      </c>
      <c s="311">
        <v>43.254868847992135</v>
      </c>
      <c s="311">
        <v>43.510072574195291</v>
      </c>
      <c s="311">
        <v>43.766782002383046</v>
      </c>
      <c s="311">
        <v>44.025006016197104</v>
      </c>
      <c s="311">
        <v>44.284753551692667</v>
      </c>
      <c s="311">
        <v>44.54603359764765</v>
      </c>
      <c s="311">
        <v>46.613201467772527</v>
      </c>
      <c s="311">
        <v>46.894822786597999</v>
      </c>
      <c s="311">
        <v>47.178145566913329</v>
      </c>
      <c s="311">
        <v>47.463180088377811</v>
      </c>
      <c s="311">
        <v>186.13302218081398</v>
      </c>
      <c s="311">
        <v>187.22528636056458</v>
      </c>
      <c s="311">
        <v>188.32396208822021</v>
      </c>
      <c s="311">
        <v>189.42908701087356</v>
      </c>
      <c s="311">
        <v>190.54069899674133</v>
      </c>
      <c s="311">
        <v>49.209917315072921</v>
      </c>
      <c s="311">
        <v>81.19813636027601</v>
      </c>
      <c s="311">
        <v>81.681313779425665</v>
      </c>
      <c s="311">
        <v>172.0548173705738</v>
      </c>
      <c s="311">
        <v>173.06948612709078</v>
      </c>
      <c s="311">
        <v>174.0901409582934</v>
      </c>
      <c s="311">
        <v>175.11681719239635</v>
      </c>
      <c s="311">
        <v>148.17453143633759</v>
      </c>
      <c s="311">
        <v>149.05086905782426</v>
      </c>
      <c s="311">
        <v>149.93239153737196</v>
      </c>
      <c s="311">
        <v>150.8191295630966</v>
      </c>
      <c s="311">
        <v>151.71111400482101</v>
      </c>
      <c s="311">
        <v>152.60837591515141</v>
      </c>
      <c s="311">
        <v>150.6067797987337</v>
      </c>
      <c s="311">
        <v>199.51300829183583</v>
      </c>
      <c s="311">
        <v>161.12130958372222</v>
      </c>
      <c s="311">
        <v>162.16848332009499</v>
      </c>
      <c s="311">
        <v>162.10746513444573</v>
      </c>
      <c s="311">
        <v>-337.2109491686262</v>
      </c>
      <c s="311">
        <v>-369.20828380569566</v>
      </c>
      <c s="311">
        <v>115.34246855036271</v>
      </c>
      <c s="311">
        <v>115.81466694670097</v>
      </c>
      <c s="311">
        <v>93.755636760417673</v>
      </c>
      <c s="311">
        <v>166.51958921723519</v>
      </c>
      <c s="311">
        <v>117.33269795208251</v>
      </c>
      <c s="311">
        <v>143.66790938183178</v>
      </c>
      <c s="311">
        <v>144.3234717391905</v>
      </c>
      <c s="311">
        <v>127.01169754058179</v>
      </c>
      <c s="311">
        <v>146.77991845836081</v>
      </c>
      <c s="311">
        <v>128.0895352021752</v>
      </c>
      <c s="311">
        <v>151.27446811802835</v>
      </c>
      <c s="311">
        <v>61.222038761278974</v>
      </c>
      <c s="311">
        <v>118.51291717746363</v>
      </c>
      <c s="311">
        <v>111.48748269240932</v>
      </c>
      <c s="311">
        <v>104.29065167238187</v>
      </c>
      <c s="311">
        <v>111.85435046802016</v>
      </c>
      <c s="311">
        <v>105.50555443454094</v>
      </c>
      <c s="311">
        <v>104.78963301194449</v>
      </c>
      <c s="311">
        <v>112.50285622522301</v>
      </c>
      <c s="311">
        <v>94.47945056100852</v>
      </c>
      <c s="311">
        <v>105.11874684570107</v>
      </c>
      <c s="311">
        <v>91.292435857026916</v>
      </c>
      <c s="311">
        <v>95.045366222539471</v>
      </c>
      <c s="311">
        <v>91.496186092726575</v>
      </c>
      <c s="311">
        <v>100.59575510703607</v>
      </c>
      <c s="311">
        <v>100.79914146203525</v>
      </c>
      <c s="311">
        <v>106.62055220339396</v>
      </c>
      <c s="311">
        <v>89.744642689999935</v>
      </c>
      <c s="311">
        <v>89.570225910000062</v>
      </c>
      <c s="311">
        <v>89.741903360000009</v>
      </c>
      <c s="311">
        <v>88.960906219999941</v>
      </c>
      <c s="311">
        <v>37.808203059537746</v>
      </c>
      <c s="311">
        <v>89.806078139999997</v>
      </c>
      <c s="311">
        <v>89.987055729999938</v>
      </c>
      <c s="311">
        <v>91.230891590000013</v>
      </c>
      <c s="311">
        <v>88.258198000000007</v>
      </c>
      <c s="311">
        <v>112.21513132000004</v>
      </c>
      <c s="311">
        <v>39.497779810000011</v>
      </c>
      <c s="311">
        <v>105.39120241999998</v>
      </c>
      <c s="311">
        <v>108.7924689699999</v>
      </c>
      <c s="311">
        <v>98.670439189653607</v>
      </c>
      <c s="311">
        <v>37.592207399999964</v>
      </c>
      <c s="311">
        <v>97.194606390000047</v>
      </c>
      <c s="311">
        <v>96.705582599999914</v>
      </c>
      <c s="311">
        <v>96.338129250000065</v>
      </c>
      <c s="311">
        <v>65.786624099999983</v>
      </c>
      <c s="311">
        <v>37.410414870000025</v>
      </c>
      <c s="311">
        <v>29.127029509999897</v>
      </c>
      <c s="311">
        <v>11.286187720000092</v>
      </c>
      <c s="311">
        <v>12.051329669999907</v>
      </c>
      <c s="311">
        <v>4.4688514300000204</v>
      </c>
      <c s="311">
        <v>7.4464257000000114</v>
      </c>
      <c s="311">
        <v>10.597725390000098</v>
      </c>
      <c s="311">
        <v>11.631689689999959</v>
      </c>
      <c s="311">
        <v>11.646455760000023</v>
      </c>
      <c s="311">
        <v>11.272155769999969</v>
      </c>
      <c s="311">
        <v>11.496045819999992</v>
      </c>
      <c s="311">
        <v>10.931685479999985</v>
      </c>
      <c s="311">
        <v>10.573823870000112</v>
      </c>
      <c s="311">
        <v>11.056024039999826</v>
      </c>
      <c s="311">
        <v>10.040087450000144</v>
      </c>
      <c s="311">
        <v>10.768924779999949</v>
      </c>
      <c s="311">
        <v>10.337440130000047</v>
      </c>
      <c s="308">
        <v>4.4094790099999699</v>
      </c>
      <c s="577">
        <v>4.3204363099999767</v>
      </c>
      <c s="308">
        <v>23.128951780000065</v>
      </c>
      <c s="308">
        <v>10.699115950000007</v>
      </c>
      <c s="308">
        <v>10.36701534999996</v>
      </c>
      <c s="308">
        <v>10.764874769999992</v>
      </c>
      <c s="308">
        <v>10.439714260000059</v>
      </c>
      <c s="308">
        <v>4.8796016599999774</v>
      </c>
      <c s="308">
        <v>10.103333330000002</v>
      </c>
      <c s="308">
        <v>7.9567541199999141</v>
      </c>
      <c s="308">
        <v>8.6855914500000608</v>
      </c>
      <c s="308">
        <v>8</v>
      </c>
      <c s="308">
        <v>2.3300000000000001</v>
      </c>
      <c s="308">
        <v>8.5143920600000911</v>
      </c>
      <c s="308">
        <v>9.548356359999957</v>
      </c>
      <c s="308">
        <v>9.5631224300000213</v>
      </c>
      <c s="308">
        <v>9.1888224399999672</v>
      </c>
      <c s="308">
        <v>9.1888224399999672</v>
      </c>
      <c s="308">
        <v>9.1888224399999672</v>
      </c>
      <c s="308">
        <v>9.1888224399999672</v>
      </c>
      <c s="303"/>
      <c s="308"/>
      <c s="308"/>
      <c s="308"/>
      <c s="308"/>
      <c s="308"/>
      <c s="566" t="s">
        <v>483</v>
      </c>
      <c s="308">
        <v>983.85278431965367</v>
      </c>
      <c s="308">
        <v>142.52940581000007</v>
      </c>
      <c s="308">
        <v>121.21166548999997</v>
      </c>
      <c s="308">
        <v>101.45683950999991</v>
      </c>
      <c s="308">
        <v>100</v>
      </c>
      <c s="308">
        <v>100</v>
      </c>
      <c s="308">
        <v>100</v>
      </c>
      <c s="308">
        <v>45</v>
      </c>
      <c s="308">
        <v>0</v>
      </c>
    </row>
    <row r="91" spans="1:150" s="256" customFormat="1" ht="15">
      <c r="A91" s="338" t="s">
        <v>482</v>
      </c>
      <c s="311">
        <v>39.60161317565062</v>
      </c>
      <c s="311">
        <v>39.835262693386959</v>
      </c>
      <c s="311">
        <v>40.070290743277937</v>
      </c>
      <c s="311">
        <v>40.306705458663281</v>
      </c>
      <c s="311">
        <v>40.54451502086939</v>
      </c>
      <c s="311">
        <v>40.78372765949252</v>
      </c>
      <c s="311">
        <v>41.024351652683528</v>
      </c>
      <c s="311">
        <v>41.26639532743436</v>
      </c>
      <c s="311">
        <v>41.509867059866217</v>
      </c>
      <c s="311">
        <v>41.754775275519428</v>
      </c>
      <c s="311">
        <v>42.001128449644995</v>
      </c>
      <c s="311">
        <v>42.2489351074979</v>
      </c>
      <c s="311">
        <v>42.498203824632135</v>
      </c>
      <c s="311">
        <v>42.748943227197465</v>
      </c>
      <c s="311">
        <v>43.001161992237932</v>
      </c>
      <c s="311">
        <v>43.254868847992135</v>
      </c>
      <c s="311">
        <v>43.510072574195291</v>
      </c>
      <c s="311">
        <v>43.766782002383046</v>
      </c>
      <c s="311">
        <v>44.025006016197104</v>
      </c>
      <c s="311">
        <v>44.284753551692667</v>
      </c>
      <c s="311">
        <v>44.54603359764765</v>
      </c>
      <c s="311">
        <v>46.613201467772527</v>
      </c>
      <c s="311">
        <v>46.894822786597999</v>
      </c>
      <c s="311">
        <v>47.178145566913329</v>
      </c>
      <c s="311">
        <v>47.463180088377811</v>
      </c>
      <c s="311">
        <v>186.13302218081398</v>
      </c>
      <c s="311">
        <v>187.22528636056458</v>
      </c>
      <c s="311">
        <v>188.32396208822021</v>
      </c>
      <c s="311">
        <v>189.42908701087356</v>
      </c>
      <c s="311">
        <v>190.54069899674133</v>
      </c>
      <c s="311">
        <v>49.209917315072921</v>
      </c>
      <c s="311">
        <v>81.19813636027601</v>
      </c>
      <c s="311">
        <v>81.681313779425665</v>
      </c>
      <c s="311">
        <v>172.0548173705738</v>
      </c>
      <c s="311">
        <v>173.06948612709078</v>
      </c>
      <c s="311">
        <v>174.0901409582934</v>
      </c>
      <c s="311">
        <v>175.11681719239635</v>
      </c>
      <c s="311">
        <v>148.17453143633759</v>
      </c>
      <c s="311">
        <v>149.05086905782426</v>
      </c>
      <c s="311">
        <v>149.93239153737196</v>
      </c>
      <c s="311">
        <v>150.8191295630966</v>
      </c>
      <c s="311">
        <v>151.71111400482101</v>
      </c>
      <c s="311">
        <v>152.60837591515141</v>
      </c>
      <c s="311">
        <v>150.6067797987337</v>
      </c>
      <c s="311">
        <v>199.51300829183583</v>
      </c>
      <c s="311">
        <v>161.12130958372222</v>
      </c>
      <c s="311">
        <v>162.16848332009499</v>
      </c>
      <c s="311">
        <v>162.10746513444573</v>
      </c>
      <c s="311">
        <v>162.7890508313738</v>
      </c>
      <c s="311">
        <v>130.79171619430434</v>
      </c>
      <c s="311">
        <v>115.34246855036271</v>
      </c>
      <c s="311">
        <v>115.81466694670097</v>
      </c>
      <c s="311">
        <v>93.755636760417673</v>
      </c>
      <c s="311">
        <v>139.41982321723515</v>
      </c>
      <c s="311">
        <v>117.33269795208251</v>
      </c>
      <c s="311">
        <v>143.66790938183178</v>
      </c>
      <c s="311">
        <v>144.3234717391905</v>
      </c>
      <c s="311">
        <v>127.01169754058179</v>
      </c>
      <c s="311">
        <v>125.4573625283609</v>
      </c>
      <c s="311">
        <v>128.0895352021752</v>
      </c>
      <c s="311">
        <v>128.65122004802831</v>
      </c>
      <c s="311">
        <v>61.222038761278974</v>
      </c>
      <c s="311">
        <v>103.94483524746369</v>
      </c>
      <c s="311">
        <v>104.10251762240929</v>
      </c>
      <c s="311">
        <v>104.29065167238187</v>
      </c>
      <c s="311">
        <v>105.32267471802018</v>
      </c>
      <c s="311">
        <v>90.947192184540867</v>
      </c>
      <c s="311">
        <v>104.78963301194449</v>
      </c>
      <c s="311">
        <v>104.95692922522301</v>
      </c>
      <c s="311">
        <v>87.141071561008488</v>
      </c>
      <c s="311">
        <v>89.874434615701077</v>
      </c>
      <c s="311">
        <v>91.292435857026916</v>
      </c>
      <c s="311">
        <v>87.896673452539559</v>
      </c>
      <c s="311">
        <v>84.64587798272656</v>
      </c>
      <c s="311">
        <v>94.151745177036076</v>
      </c>
      <c s="311">
        <v>94.211199142035227</v>
      </c>
      <c s="311">
        <v>94.275000563393903</v>
      </c>
      <c s="311">
        <v>83.166492689999998</v>
      </c>
      <c s="311">
        <v>83.16620691</v>
      </c>
      <c s="311">
        <v>83.229522360000004</v>
      </c>
      <c s="311">
        <v>82.813505219999996</v>
      </c>
      <c s="311">
        <v>31.409944629537687</v>
      </c>
      <c s="311">
        <v>83.178453540000007</v>
      </c>
      <c s="311">
        <v>82.99529496000001</v>
      </c>
      <c s="311">
        <v>83.164365509999996</v>
      </c>
      <c s="311">
        <v>81.693320880000002</v>
      </c>
      <c s="311">
        <v>96.91679031999999</v>
      </c>
      <c s="311">
        <v>32.051774809999998</v>
      </c>
      <c s="311">
        <v>96.963112419999987</v>
      </c>
      <c s="311">
        <v>100.57574979999998</v>
      </c>
      <c s="311">
        <v>89.961138359653532</v>
      </c>
      <c s="311">
        <v>29.166666669999994</v>
      </c>
      <c s="311">
        <v>88.188675660000001</v>
      </c>
      <c s="311">
        <v>87.539597669999992</v>
      </c>
      <c s="311">
        <v>87.533611800000017</v>
      </c>
      <c s="311">
        <v>58.404781549999996</v>
      </c>
      <c s="311">
        <v>19.166666669999994</v>
      </c>
      <c s="311">
        <v>19.166666669999994</v>
      </c>
      <c s="311">
        <v>2.083333330000007</v>
      </c>
      <c s="311">
        <v>2.083333330000007</v>
      </c>
      <c s="311">
        <v>2.083333330000007</v>
      </c>
      <c s="311">
        <v>2.083333330000007</v>
      </c>
      <c s="311">
        <v>2.083333330000007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2.0833333300000025</v>
      </c>
      <c s="311">
        <v>2.0833333300000025</v>
      </c>
      <c s="311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401"/>
      <c s="308"/>
      <c s="308"/>
      <c s="308"/>
      <c s="308"/>
      <c s="308"/>
      <c s="308"/>
      <c s="308"/>
      <c s="308"/>
      <c s="308"/>
    </row>
    <row r="92" spans="1:150" s="256" customFormat="1" ht="15">
      <c r="A92" s="338" t="s">
        <v>481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-500</v>
      </c>
      <c s="311">
        <v>-500</v>
      </c>
      <c s="311">
        <v>0</v>
      </c>
      <c s="311">
        <v>0</v>
      </c>
      <c s="311">
        <v>0</v>
      </c>
      <c s="311">
        <v>27.099766000000045</v>
      </c>
      <c s="311">
        <v>0</v>
      </c>
      <c s="311">
        <v>0</v>
      </c>
      <c s="311">
        <v>0</v>
      </c>
      <c s="311">
        <v>0</v>
      </c>
      <c s="311">
        <v>21.322555929999908</v>
      </c>
      <c s="311">
        <v>0</v>
      </c>
      <c s="311">
        <v>22.623248070000045</v>
      </c>
      <c s="311">
        <v>0</v>
      </c>
      <c s="311">
        <v>14.568081929999948</v>
      </c>
      <c s="311">
        <v>7.3849650700000211</v>
      </c>
      <c s="311">
        <v>0</v>
      </c>
      <c s="311">
        <v>6.5316757499999767</v>
      </c>
      <c s="311">
        <v>14.558362250000073</v>
      </c>
      <c s="311">
        <v>0</v>
      </c>
      <c s="311">
        <v>7.545927000000006</v>
      </c>
      <c s="311">
        <v>7.3383790000000317</v>
      </c>
      <c s="311">
        <v>15.244312229999991</v>
      </c>
      <c s="311">
        <v>0</v>
      </c>
      <c s="311">
        <v>7.1486927699999114</v>
      </c>
      <c s="311">
        <v>6.8503081100000145</v>
      </c>
      <c s="311">
        <v>6.4440099299999929</v>
      </c>
      <c s="311">
        <v>6.5879423200000247</v>
      </c>
      <c s="311">
        <v>12.345551640000053</v>
      </c>
      <c s="311">
        <v>6.5781499999999369</v>
      </c>
      <c s="311">
        <v>6.4040190000000621</v>
      </c>
      <c s="311">
        <v>6.5123810000000049</v>
      </c>
      <c s="311">
        <v>6.1474009999999453</v>
      </c>
      <c s="311">
        <v>6.3982584300000553</v>
      </c>
      <c s="311">
        <v>6.6276245999999901</v>
      </c>
      <c s="311">
        <v>6.991760769999928</v>
      </c>
      <c s="311">
        <v>8.0665260800000169</v>
      </c>
      <c s="311">
        <v>6.5648771200000056</v>
      </c>
      <c s="311">
        <v>15.29834100000005</v>
      </c>
      <c s="311">
        <v>7.4460050000000138</v>
      </c>
      <c s="311">
        <v>8.4280899999999974</v>
      </c>
      <c s="311">
        <v>8.2167191699999194</v>
      </c>
      <c s="311">
        <v>8.7093008300000747</v>
      </c>
      <c s="311">
        <v>8.4255407299999661</v>
      </c>
      <c s="311">
        <v>9.0059307300000455</v>
      </c>
      <c s="311">
        <v>9.1659849299999223</v>
      </c>
      <c s="311">
        <v>8.8045174500000485</v>
      </c>
      <c s="311">
        <v>7.3818425499999876</v>
      </c>
      <c s="311">
        <v>18.243748200000027</v>
      </c>
      <c s="311">
        <v>9.9603628399999025</v>
      </c>
      <c s="311">
        <v>9.2028543900000841</v>
      </c>
      <c s="311">
        <v>9.9679963399998996</v>
      </c>
      <c s="311">
        <v>2.385518100000013</v>
      </c>
      <c s="311">
        <v>5.3630923700000039</v>
      </c>
      <c s="311">
        <v>8.5143920600000911</v>
      </c>
      <c s="311">
        <v>9.548356359999957</v>
      </c>
      <c s="311">
        <v>9.5631224300000213</v>
      </c>
      <c s="311">
        <v>9.1888224399999672</v>
      </c>
      <c s="311">
        <v>9.4127124899999899</v>
      </c>
      <c s="311">
        <v>8.8483521499999824</v>
      </c>
      <c s="311">
        <v>8.4904905400001098</v>
      </c>
      <c s="311">
        <v>8.9726907099998243</v>
      </c>
      <c s="311">
        <v>7.9567541200001415</v>
      </c>
      <c s="311">
        <v>8.6855914499999471</v>
      </c>
      <c s="311">
        <v>8.254106800000045</v>
      </c>
      <c s="308">
        <v>2.3261456799999678</v>
      </c>
      <c s="308">
        <v>2.2371029799999747</v>
      </c>
      <c s="308">
        <v>21.045618450000063</v>
      </c>
      <c s="308">
        <v>8.6157826200000045</v>
      </c>
      <c s="308">
        <v>8.2836820199999579</v>
      </c>
      <c s="308">
        <v>8.6815414399999895</v>
      </c>
      <c s="308">
        <v>8.3563809300000571</v>
      </c>
      <c s="308">
        <v>2.7962683299999753</v>
      </c>
      <c s="308">
        <v>8.0199999999999996</v>
      </c>
      <c s="308">
        <v>7.9567541199999141</v>
      </c>
      <c s="308">
        <v>8.6855914500000608</v>
      </c>
      <c s="308">
        <v>8</v>
      </c>
      <c s="308">
        <v>2.3300000000000001</v>
      </c>
      <c s="308">
        <v>8.5143920600000911</v>
      </c>
      <c s="308">
        <v>9.548356359999957</v>
      </c>
      <c s="308">
        <v>9.5631224300000213</v>
      </c>
      <c s="308">
        <v>9.1888224399999672</v>
      </c>
      <c s="308">
        <v>9.1888224399999672</v>
      </c>
      <c s="308">
        <v>9.1888224399999672</v>
      </c>
      <c s="308">
        <v>9.1888224399999672</v>
      </c>
      <c s="303"/>
      <c s="308"/>
      <c s="308"/>
      <c s="308"/>
      <c s="308"/>
      <c s="308"/>
      <c s="401"/>
      <c s="308"/>
      <c s="308"/>
      <c s="308"/>
      <c s="308"/>
      <c s="308"/>
      <c s="308"/>
      <c s="308"/>
      <c s="308"/>
      <c s="308"/>
    </row>
    <row r="93" spans="1:150" s="256" customFormat="1" ht="15">
      <c r="A93" s="340" t="s">
        <v>502</v>
      </c>
      <c s="311">
        <v>153.39819161999998</v>
      </c>
      <c s="311">
        <v>18.740182019999995</v>
      </c>
      <c s="311">
        <v>82.361736539999995</v>
      </c>
      <c s="311">
        <v>84.187005369999994</v>
      </c>
      <c s="311">
        <v>54.025521650000002</v>
      </c>
      <c s="311">
        <v>316.16035014000005</v>
      </c>
      <c s="311">
        <v>51.148626330000006</v>
      </c>
      <c s="311">
        <v>68.253987113856184</v>
      </c>
      <c s="311">
        <v>103.72851310688321</v>
      </c>
      <c s="311">
        <v>96.51406873189049</v>
      </c>
      <c s="311">
        <v>22.420126350000011</v>
      </c>
      <c s="311">
        <v>12.188483103584424</v>
      </c>
      <c s="311">
        <v>61.917128242361237</v>
      </c>
      <c s="311">
        <v>44.921225879999994</v>
      </c>
      <c s="311">
        <v>43.644376869075401</v>
      </c>
      <c s="311">
        <v>137.43645887</v>
      </c>
      <c s="311">
        <v>97.722861640000005</v>
      </c>
      <c s="311">
        <v>68.209971701570637</v>
      </c>
      <c s="311">
        <v>106.54228284000003</v>
      </c>
      <c s="311">
        <v>105.02094507999999</v>
      </c>
      <c s="311">
        <v>221.69174501000003</v>
      </c>
      <c s="311">
        <v>144.80247333</v>
      </c>
      <c s="311">
        <v>132.35856765999998</v>
      </c>
      <c s="311">
        <v>69.896563979999996</v>
      </c>
      <c s="311">
        <v>198.00883458000001</v>
      </c>
      <c s="311">
        <v>196.57605316000001</v>
      </c>
      <c s="311">
        <v>255.29341313999998</v>
      </c>
      <c s="311">
        <v>333.48727541</v>
      </c>
      <c s="311">
        <v>370.77486785999997</v>
      </c>
      <c s="311">
        <v>361.03717079</v>
      </c>
      <c s="311">
        <v>674.58063533999996</v>
      </c>
      <c s="311">
        <v>482.76670068999999</v>
      </c>
      <c s="311">
        <v>374.34692925000002</v>
      </c>
      <c s="311">
        <v>190.51660794</v>
      </c>
      <c s="311">
        <v>246.75354924999999</v>
      </c>
      <c s="311">
        <v>375.20639330999995</v>
      </c>
      <c s="311">
        <v>376.46743916000003</v>
      </c>
      <c s="311">
        <v>136.37083552000001</v>
      </c>
      <c s="311">
        <v>798.14255390999983</v>
      </c>
      <c s="311">
        <v>982.19794761000003</v>
      </c>
      <c s="311">
        <v>835.96469047999994</v>
      </c>
      <c s="311">
        <v>261.42177845999998</v>
      </c>
      <c s="311">
        <v>953.41322487000002</v>
      </c>
      <c s="311">
        <v>384.91697694000004</v>
      </c>
      <c s="311">
        <v>199.39187585000002</v>
      </c>
      <c s="311">
        <v>435.73327196999998</v>
      </c>
      <c s="311">
        <v>190.34799089999999</v>
      </c>
      <c s="311">
        <v>849.23731728000007</v>
      </c>
      <c s="311">
        <v>1518.87531089</v>
      </c>
      <c s="311">
        <v>1322.89247492</v>
      </c>
      <c s="311">
        <v>581.55933625</v>
      </c>
      <c s="311">
        <v>592.74362598999994</v>
      </c>
      <c s="311">
        <v>2055.6797987599998</v>
      </c>
      <c s="311">
        <v>1231.7986520099998</v>
      </c>
      <c s="311">
        <v>1110.1874248899999</v>
      </c>
      <c s="311">
        <v>2159.0729503530001</v>
      </c>
      <c s="311">
        <v>1287.97218595</v>
      </c>
      <c s="311">
        <v>1323.8967225199999</v>
      </c>
      <c s="311">
        <v>1742.57339809</v>
      </c>
      <c s="311">
        <v>2489.3190878000005</v>
      </c>
      <c s="311">
        <v>1877.7096849000004</v>
      </c>
      <c s="311">
        <v>2138.4787177799999</v>
      </c>
      <c s="311">
        <v>3090.2332229999997</v>
      </c>
      <c s="311">
        <v>1516.0059693799999</v>
      </c>
      <c s="311">
        <v>1150.8546571400002</v>
      </c>
      <c s="311">
        <v>2880.0559960600003</v>
      </c>
      <c s="311">
        <v>447.85480794699998</v>
      </c>
      <c s="311">
        <v>545.53856859999996</v>
      </c>
      <c s="311">
        <v>731.27409896000006</v>
      </c>
      <c s="311">
        <v>574.59330143999989</v>
      </c>
      <c s="311">
        <v>340.5596903</v>
      </c>
      <c s="311">
        <v>306.52025921000001</v>
      </c>
      <c s="311">
        <v>886.64856351000003</v>
      </c>
      <c s="311">
        <v>921.29331363000006</v>
      </c>
      <c s="311">
        <v>753.18663316000004</v>
      </c>
      <c s="311">
        <v>786.29772559000003</v>
      </c>
      <c s="311">
        <v>375.91102072000001</v>
      </c>
      <c s="311">
        <v>266.25588160999996</v>
      </c>
      <c s="311">
        <v>317.02959788000004</v>
      </c>
      <c s="311">
        <v>626.69674952000014</v>
      </c>
      <c s="311">
        <v>665.5961342999999</v>
      </c>
      <c s="311">
        <v>458.54014173999997</v>
      </c>
      <c s="311">
        <v>512.03798189000008</v>
      </c>
      <c s="311">
        <v>367.61692546999996</v>
      </c>
      <c s="311">
        <v>1183.46950612</v>
      </c>
      <c s="311">
        <v>491.89382638999996</v>
      </c>
      <c s="311">
        <v>478.93940349000002</v>
      </c>
      <c s="311">
        <v>585.92270716999997</v>
      </c>
      <c s="311">
        <v>1075.1180267</v>
      </c>
      <c s="311">
        <v>331.22559231000002</v>
      </c>
      <c s="311">
        <v>896.65129371000012</v>
      </c>
      <c s="311">
        <v>171.07246295000002</v>
      </c>
      <c s="311">
        <v>425.09125410000007</v>
      </c>
      <c s="311">
        <v>794.15938957999992</v>
      </c>
      <c s="311">
        <v>909.00033433999999</v>
      </c>
      <c s="311">
        <v>484.6509372400003</v>
      </c>
      <c s="311">
        <v>969.66464902000007</v>
      </c>
      <c s="311">
        <v>670.13573744999997</v>
      </c>
      <c s="311">
        <v>454.50282576999996</v>
      </c>
      <c s="311">
        <v>664.72913911000001</v>
      </c>
      <c s="311">
        <v>529.92386735999992</v>
      </c>
      <c s="311">
        <v>503.99575703000016</v>
      </c>
      <c s="311">
        <v>646.04881519000014</v>
      </c>
      <c s="311">
        <v>582.61211634000006</v>
      </c>
      <c s="311">
        <v>1007.1068572299997</v>
      </c>
      <c s="311">
        <v>532.51378514999988</v>
      </c>
      <c s="311">
        <v>724.43253672000014</v>
      </c>
      <c s="311">
        <v>850.56802135999999</v>
      </c>
      <c s="311">
        <v>1112.2646992800001</v>
      </c>
      <c s="311">
        <v>1083.08555918</v>
      </c>
      <c s="311">
        <v>617.93716618999997</v>
      </c>
      <c s="311">
        <v>1013.7374425</v>
      </c>
      <c s="311">
        <v>795.82070292000003</v>
      </c>
      <c s="308">
        <v>1245.49415077</v>
      </c>
      <c s="308">
        <v>769.99032482000007</v>
      </c>
      <c s="308">
        <v>780.09930669999983</v>
      </c>
      <c s="308">
        <v>782.26435624999999</v>
      </c>
      <c s="308">
        <v>820.75999908000006</v>
      </c>
      <c s="308">
        <v>1261.3476629499999</v>
      </c>
      <c s="308">
        <v>857.27757701999997</v>
      </c>
      <c s="308">
        <v>1332.7017214299999</v>
      </c>
      <c s="308">
        <v>-50.572700959999992</v>
      </c>
      <c s="308">
        <v>-371.47959467000004</v>
      </c>
      <c s="308">
        <v>393.42604174999997</v>
      </c>
      <c s="308">
        <v>67.463118389999977</v>
      </c>
      <c s="308">
        <v>61.548595399999996</v>
      </c>
      <c s="308">
        <v>15.565048749999999</v>
      </c>
      <c s="308">
        <v>47.995661671827996</v>
      </c>
      <c s="308">
        <v>20.722585000000002</v>
      </c>
      <c s="308">
        <v>411.76090625000001</v>
      </c>
      <c s="308">
        <v>287.60832601780447</v>
      </c>
      <c s="308">
        <v>86.395829764046482</v>
      </c>
      <c s="308">
        <v>569.02375521632064</v>
      </c>
      <c s="303"/>
      <c s="308"/>
      <c s="308"/>
      <c s="308"/>
      <c s="308"/>
      <c s="308"/>
      <c s="401" t="s">
        <v>502</v>
      </c>
      <c s="305">
        <v>3653.9212848187553</v>
      </c>
      <c s="305">
        <v>3038.8494412599985</v>
      </c>
      <c s="305">
        <v>3681.2467490463614</v>
      </c>
      <c s="305">
        <v>3961.2350103800004</v>
      </c>
      <c s="305">
        <v>3580.2112994399995</v>
      </c>
      <c s="305">
        <v>3496.4289801349996</v>
      </c>
      <c s="305">
        <v>4045.851222544999</v>
      </c>
      <c s="305">
        <v>4170.8512225449995</v>
      </c>
      <c s="305">
        <v>3280.4216644549992</v>
      </c>
    </row>
    <row r="94" spans="1:150" s="256" customFormat="1" ht="15">
      <c r="A94" s="333" t="s">
        <v>479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379" t="s">
        <v>479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339</v>
      </c>
    </row>
    <row r="95" spans="1:150" s="256" customFormat="1" ht="15">
      <c r="A95" s="333" t="s">
        <v>478</v>
      </c>
      <c s="311">
        <v>0</v>
      </c>
      <c s="311">
        <v>0.19723799999999958</v>
      </c>
      <c s="311">
        <v>0</v>
      </c>
      <c s="311">
        <v>0.02681</v>
      </c>
      <c s="311">
        <v>0</v>
      </c>
      <c s="311">
        <v>270.44357789000003</v>
      </c>
      <c s="311">
        <v>9.8977338499999998</v>
      </c>
      <c s="311">
        <v>0.67286034999999966</v>
      </c>
      <c s="311">
        <v>0</v>
      </c>
      <c s="311">
        <v>4.0268100000000002</v>
      </c>
      <c s="311">
        <v>12.77000000000001</v>
      </c>
      <c s="311">
        <v>1.0485</v>
      </c>
      <c s="311">
        <v>8.9756223500000001</v>
      </c>
      <c s="311">
        <v>31.108594790000001</v>
      </c>
      <c s="311">
        <v>0.5</v>
      </c>
      <c s="311">
        <v>52.213317639999993</v>
      </c>
      <c s="311">
        <v>23.539349000000005</v>
      </c>
      <c s="311">
        <v>31.217115529999997</v>
      </c>
      <c s="311">
        <v>0.47562234999999997</v>
      </c>
      <c s="311">
        <v>35.501000329999997</v>
      </c>
      <c s="311">
        <v>152.05414148000003</v>
      </c>
      <c s="311">
        <v>86.234550370000008</v>
      </c>
      <c s="311">
        <v>124.15586215999997</v>
      </c>
      <c s="311">
        <v>1.0985</v>
      </c>
      <c s="311">
        <v>80.685622299999991</v>
      </c>
      <c s="311">
        <v>3.6899999999999999</v>
      </c>
      <c s="311">
        <v>0</v>
      </c>
      <c s="311">
        <v>2.7270859999999999</v>
      </c>
      <c s="311">
        <v>104.31551385999998</v>
      </c>
      <c s="311">
        <v>136.80290332000001</v>
      </c>
      <c s="311">
        <v>424.18346908999996</v>
      </c>
      <c s="311">
        <v>254.76633001999994</v>
      </c>
      <c s="311">
        <v>120.00550292</v>
      </c>
      <c s="311">
        <v>27.89695489</v>
      </c>
      <c s="311">
        <v>23.391999999999999</v>
      </c>
      <c s="311">
        <v>50.125676599999991</v>
      </c>
      <c s="311">
        <v>66.159328090000031</v>
      </c>
      <c s="311">
        <v>41.849451340000002</v>
      </c>
      <c s="311">
        <v>546.34150674999989</v>
      </c>
      <c s="311">
        <v>708.70284841</v>
      </c>
      <c s="311">
        <v>372.21105402000001</v>
      </c>
      <c s="311">
        <v>37.618333339999992</v>
      </c>
      <c s="311">
        <v>203.26729961999999</v>
      </c>
      <c s="311">
        <v>61.828327610000002</v>
      </c>
      <c s="311">
        <v>36.484833410000007</v>
      </c>
      <c s="311">
        <v>65.946725080000007</v>
      </c>
      <c s="311">
        <v>0.9087622099999999</v>
      </c>
      <c s="311">
        <v>115.67384634000001</v>
      </c>
      <c s="311">
        <v>721.83981110999991</v>
      </c>
      <c s="311">
        <v>315.35053762999996</v>
      </c>
      <c s="311">
        <v>96.379865179999982</v>
      </c>
      <c s="311">
        <v>149.85900488999997</v>
      </c>
      <c s="311">
        <v>1212.4277069699997</v>
      </c>
      <c s="311">
        <v>720.28333333</v>
      </c>
      <c s="311">
        <v>407.17756109999982</v>
      </c>
      <c s="311">
        <v>170.2796889</v>
      </c>
      <c s="311">
        <v>455.33888889000002</v>
      </c>
      <c s="311">
        <v>879.26590551999982</v>
      </c>
      <c s="311">
        <v>372.82666436999989</v>
      </c>
      <c s="311">
        <v>481.64188575999998</v>
      </c>
      <c s="311">
        <v>397.52007057000014</v>
      </c>
      <c s="311">
        <v>370.60505799999999</v>
      </c>
      <c s="311">
        <v>607.39401348000013</v>
      </c>
      <c s="311">
        <v>461.85673747999999</v>
      </c>
      <c s="311">
        <v>182.88355733000003</v>
      </c>
      <c s="311">
        <v>2129.0105130800002</v>
      </c>
      <c s="311">
        <v>7.2999999999999998</v>
      </c>
      <c s="311">
        <v>14.547146650000002</v>
      </c>
      <c s="311">
        <v>53.437524269999997</v>
      </c>
      <c s="311">
        <v>29.495584890000003</v>
      </c>
      <c s="311">
        <v>3.7373100300000002</v>
      </c>
      <c s="311">
        <v>0.88591199000000032</v>
      </c>
      <c s="311">
        <v>7.0966558899999939</v>
      </c>
      <c s="311">
        <v>3.3340385399999999</v>
      </c>
      <c s="311">
        <v>9.1085588499999997</v>
      </c>
      <c s="311">
        <v>286.98113474000002</v>
      </c>
      <c s="311">
        <v>8.9819127499999993</v>
      </c>
      <c s="311">
        <v>83.334181609999973</v>
      </c>
      <c s="311">
        <v>13.09592385</v>
      </c>
      <c s="311">
        <v>27.65903389</v>
      </c>
      <c s="311">
        <v>22.459085000000002</v>
      </c>
      <c s="311">
        <v>11.445391870000002</v>
      </c>
      <c s="311">
        <v>139.25483027000001</v>
      </c>
      <c s="311">
        <v>8.1916361199999983</v>
      </c>
      <c s="311">
        <v>270.54757194000001</v>
      </c>
      <c s="311">
        <v>88.152489680000002</v>
      </c>
      <c s="311">
        <v>1.45377617</v>
      </c>
      <c s="311">
        <v>122.32487625</v>
      </c>
      <c s="311">
        <v>5.3957767499999996</v>
      </c>
      <c s="311">
        <v>43.998060310000028</v>
      </c>
      <c s="311">
        <v>31.348804010000002</v>
      </c>
      <c s="311">
        <v>4.350677950000005</v>
      </c>
      <c s="311">
        <v>46.532799830000044</v>
      </c>
      <c s="311">
        <v>246.31727125000003</v>
      </c>
      <c s="311">
        <v>318.36201017000008</v>
      </c>
      <c s="311">
        <v>88.035316240000284</v>
      </c>
      <c s="311">
        <v>157.60974773000001</v>
      </c>
      <c s="311">
        <v>25.544266450000002</v>
      </c>
      <c s="311">
        <v>0</v>
      </c>
      <c s="311">
        <v>165.85150827000004</v>
      </c>
      <c s="311">
        <v>26.786239140000013</v>
      </c>
      <c s="311">
        <v>39.801763590000064</v>
      </c>
      <c s="311">
        <v>53.924968049999961</v>
      </c>
      <c s="311">
        <v>29.323540500000007</v>
      </c>
      <c s="311">
        <v>24.355387230000034</v>
      </c>
      <c s="311">
        <v>33.227620110000004</v>
      </c>
      <c s="311">
        <v>7.5096563000000174</v>
      </c>
      <c s="311">
        <v>44.829416000000023</v>
      </c>
      <c s="311">
        <v>79.898802609999976</v>
      </c>
      <c s="311">
        <v>354.95129333</v>
      </c>
      <c s="311">
        <v>0.049855000000000871</v>
      </c>
      <c s="311">
        <v>50.385847500000011</v>
      </c>
      <c s="311">
        <v>2.0190500000000213</v>
      </c>
      <c s="308">
        <v>18.583920830000011</v>
      </c>
      <c s="308">
        <v>24.009065709999987</v>
      </c>
      <c s="308">
        <v>-0.20436125000002647</v>
      </c>
      <c s="308">
        <v>4.6154638100000369</v>
      </c>
      <c s="308">
        <v>12.147639580000018</v>
      </c>
      <c s="308">
        <v>284.40494665999989</v>
      </c>
      <c s="308">
        <v>30.338525420000025</v>
      </c>
      <c s="308">
        <v>73.467814419999968</v>
      </c>
      <c s="572">
        <v>166.14409903999999</v>
      </c>
      <c s="572">
        <v>16.225378330000002</v>
      </c>
      <c s="572">
        <v>51.54469375</v>
      </c>
      <c s="572">
        <v>322.57311838999999</v>
      </c>
      <c s="308">
        <v>1.5485954</v>
      </c>
      <c s="308">
        <v>15.565048749999999</v>
      </c>
      <c s="308">
        <v>0.62222875</v>
      </c>
      <c s="308">
        <v>3.2045849999999998</v>
      </c>
      <c s="308">
        <v>11.76090625</v>
      </c>
      <c s="308">
        <v>0.93758375000000005</v>
      </c>
      <c s="308">
        <v>24.51155125</v>
      </c>
      <c s="308">
        <v>49.819783919999999</v>
      </c>
      <c s="303"/>
      <c s="308"/>
      <c s="308"/>
      <c s="308"/>
      <c s="308"/>
      <c s="308"/>
      <c s="379" t="s">
        <v>501</v>
      </c>
      <c s="305">
        <v>1153.8816063400004</v>
      </c>
      <c s="305">
        <v>531.05316825000011</v>
      </c>
      <c s="305">
        <v>854.76906100999986</v>
      </c>
      <c s="305">
        <v>668.45757258000003</v>
      </c>
      <c s="305">
        <v>1062.41129944</v>
      </c>
      <c s="305">
        <v>978.62898013500012</v>
      </c>
      <c s="305">
        <v>1728.0512225449997</v>
      </c>
      <c s="305">
        <v>1853.0512225449997</v>
      </c>
      <c s="305">
        <v>623.62166445500009</v>
      </c>
    </row>
    <row r="96" spans="1:150" s="256" customFormat="1" ht="15">
      <c r="A96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500.83333332999996</v>
      </c>
      <c s="311">
        <v>657.07234721999998</v>
      </c>
      <c s="311">
        <v>332.34396027999998</v>
      </c>
      <c s="311">
        <v>0</v>
      </c>
      <c s="311">
        <v>201.58060906999998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430.08981111000003</v>
      </c>
      <c s="311">
        <v>300.21253645999997</v>
      </c>
      <c s="311">
        <v>0</v>
      </c>
      <c s="311">
        <v>0</v>
      </c>
      <c s="311">
        <v>1210.8777069699997</v>
      </c>
      <c s="311">
        <v>0</v>
      </c>
      <c s="311">
        <v>256.84047777000001</v>
      </c>
      <c s="311">
        <v>155.7471889</v>
      </c>
      <c s="311">
        <v>440.30555555999996</v>
      </c>
      <c s="311">
        <v>807.27883465999992</v>
      </c>
      <c s="311">
        <v>0</v>
      </c>
      <c s="311">
        <v>256.52472742999998</v>
      </c>
      <c s="311">
        <v>138.29569556999999</v>
      </c>
      <c s="311">
        <v>357.11443975999998</v>
      </c>
      <c s="311">
        <v>542.25021348000007</v>
      </c>
      <c s="311">
        <v>100.47834467</v>
      </c>
      <c s="311">
        <v>138.69905802000002</v>
      </c>
      <c s="311">
        <v>2121.7800964100002</v>
      </c>
      <c s="311">
        <v>0</v>
      </c>
      <c s="311">
        <v>0</v>
      </c>
      <c s="311">
        <v>0</v>
      </c>
      <c s="311">
        <v>14.765856250000001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336.61962177999999</v>
      </c>
      <c s="311">
        <v>0</v>
      </c>
      <c s="311">
        <v>40.234143750000001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150</v>
      </c>
      <c s="308">
        <v>0</v>
      </c>
      <c s="308">
        <v>10</v>
      </c>
      <c s="308">
        <v>0</v>
      </c>
      <c s="308">
        <v>0</v>
      </c>
      <c s="308">
        <v>18</v>
      </c>
      <c s="308">
        <v>0</v>
      </c>
      <c s="308">
        <v>0</v>
      </c>
      <c s="308">
        <v>10</v>
      </c>
      <c s="308">
        <v>0</v>
      </c>
      <c s="308">
        <v>0</v>
      </c>
      <c s="308">
        <v>18</v>
      </c>
      <c s="303"/>
      <c s="308"/>
      <c s="308"/>
      <c s="308"/>
      <c s="308"/>
      <c s="308"/>
      <c s="566" t="s">
        <v>176</v>
      </c>
      <c s="308">
        <v>0</v>
      </c>
      <c s="308">
        <v>0</v>
      </c>
      <c s="308">
        <v>376.85376552999998</v>
      </c>
      <c s="308">
        <v>206</v>
      </c>
      <c s="308">
        <v>819.41693850000001</v>
      </c>
      <c s="308">
        <v>200</v>
      </c>
      <c s="308">
        <v>1175.5539954000001</v>
      </c>
      <c s="308">
        <v>1175.5539954000001</v>
      </c>
      <c s="308">
        <v>0</v>
      </c>
    </row>
    <row r="97" spans="1:150" s="256" customFormat="1" ht="15">
      <c r="A97" s="332" t="s">
        <v>449</v>
      </c>
      <c s="311">
        <v>0</v>
      </c>
      <c s="311">
        <v>0</v>
      </c>
      <c s="311">
        <v>0</v>
      </c>
      <c s="311">
        <v>0</v>
      </c>
      <c s="311">
        <v>0</v>
      </c>
      <c s="311">
        <v>162.59732667000003</v>
      </c>
      <c s="311">
        <v>9.859233849999999</v>
      </c>
      <c s="311">
        <v>0</v>
      </c>
      <c s="311">
        <v>0</v>
      </c>
      <c s="311">
        <v>4</v>
      </c>
      <c s="311">
        <v>12.77</v>
      </c>
      <c s="311">
        <v>0</v>
      </c>
      <c s="311">
        <v>8.5</v>
      </c>
      <c s="311">
        <v>30.911356790000003</v>
      </c>
      <c s="311">
        <v>0</v>
      </c>
      <c s="311">
        <v>52.186507639999995</v>
      </c>
      <c s="311">
        <v>23.539349000000005</v>
      </c>
      <c s="311">
        <v>30.055115529999998</v>
      </c>
      <c s="311">
        <v>0</v>
      </c>
      <c s="311">
        <v>27.304046329999998</v>
      </c>
      <c s="311">
        <v>32.279283240000005</v>
      </c>
      <c s="311">
        <v>86.007740370000008</v>
      </c>
      <c s="311">
        <v>35.618350519999993</v>
      </c>
      <c s="311">
        <v>0</v>
      </c>
      <c s="311">
        <v>80</v>
      </c>
      <c s="311">
        <v>0</v>
      </c>
      <c s="311">
        <v>0</v>
      </c>
      <c s="311">
        <v>0</v>
      </c>
      <c s="311">
        <v>69.169041629999995</v>
      </c>
      <c s="311">
        <v>46.368524579999999</v>
      </c>
      <c s="311">
        <v>310.59133928999995</v>
      </c>
      <c s="311">
        <v>240.97861832999999</v>
      </c>
      <c s="311">
        <v>79.396666659999994</v>
      </c>
      <c s="311">
        <v>0</v>
      </c>
      <c s="311">
        <v>0</v>
      </c>
      <c s="311">
        <v>35.333333329999995</v>
      </c>
      <c s="311">
        <v>0</v>
      </c>
      <c s="311">
        <v>15.45245134</v>
      </c>
      <c s="311">
        <v>32.82045694</v>
      </c>
      <c s="311">
        <v>25.577565560000004</v>
      </c>
      <c s="311">
        <v>37.582093740000005</v>
      </c>
      <c s="311">
        <v>35.333333329999995</v>
      </c>
      <c s="311">
        <v>0</v>
      </c>
      <c s="311">
        <v>40.243446670000004</v>
      </c>
      <c s="311">
        <v>22.583333330000002</v>
      </c>
      <c s="311">
        <v>59.383277440000001</v>
      </c>
      <c s="311">
        <v>0</v>
      </c>
      <c s="311">
        <v>115.33333333</v>
      </c>
      <c s="311">
        <v>290</v>
      </c>
      <c s="311">
        <v>12.25</v>
      </c>
      <c s="311">
        <v>92.733333329999994</v>
      </c>
      <c s="311">
        <v>142.50900488999997</v>
      </c>
      <c s="311">
        <v>0</v>
      </c>
      <c s="311">
        <v>36.083333329999995</v>
      </c>
      <c s="311">
        <v>146.25708332999997</v>
      </c>
      <c s="311">
        <v>3.0625</v>
      </c>
      <c s="311">
        <v>10.33333333</v>
      </c>
      <c s="311">
        <v>71.942070860000001</v>
      </c>
      <c s="311">
        <v>348.05792914</v>
      </c>
      <c s="311">
        <v>220.62908333000001</v>
      </c>
      <c s="311">
        <v>257.52437500000002</v>
      </c>
      <c s="311">
        <v>3.0625</v>
      </c>
      <c s="311">
        <v>51.663800000000002</v>
      </c>
      <c s="311">
        <v>220</v>
      </c>
      <c s="311">
        <v>41.33046667</v>
      </c>
      <c s="311">
        <v>4.25</v>
      </c>
      <c s="311">
        <v>6.25</v>
      </c>
      <c s="311">
        <v>3.0625</v>
      </c>
      <c s="311">
        <v>0</v>
      </c>
      <c s="311">
        <v>0</v>
      </c>
      <c s="311">
        <v>0</v>
      </c>
      <c s="311">
        <v>0</v>
      </c>
      <c s="311">
        <v>6.25</v>
      </c>
      <c s="311">
        <v>3.0625</v>
      </c>
      <c s="311">
        <v>0</v>
      </c>
      <c s="311">
        <v>280</v>
      </c>
      <c s="311">
        <v>0</v>
      </c>
      <c s="311">
        <v>4.25</v>
      </c>
      <c s="311">
        <v>0</v>
      </c>
      <c s="311">
        <v>0</v>
      </c>
      <c s="311">
        <v>0</v>
      </c>
      <c s="311">
        <v>0</v>
      </c>
      <c s="311">
        <v>120</v>
      </c>
      <c s="311">
        <v>0</v>
      </c>
      <c s="311">
        <v>260</v>
      </c>
      <c s="311">
        <v>80</v>
      </c>
      <c s="311">
        <v>0</v>
      </c>
      <c s="311">
        <v>120</v>
      </c>
      <c s="311">
        <v>0</v>
      </c>
      <c s="311">
        <v>4.25</v>
      </c>
      <c s="311">
        <v>10</v>
      </c>
      <c s="311">
        <v>0</v>
      </c>
      <c s="311">
        <v>0</v>
      </c>
      <c s="311">
        <v>150</v>
      </c>
      <c s="311">
        <v>210</v>
      </c>
      <c s="311">
        <v>0</v>
      </c>
      <c s="311">
        <v>30</v>
      </c>
      <c s="311">
        <v>0</v>
      </c>
      <c s="311">
        <v>0</v>
      </c>
      <c s="311">
        <v>150</v>
      </c>
      <c s="311">
        <v>0</v>
      </c>
      <c s="311">
        <v>4.25</v>
      </c>
      <c s="311">
        <v>18</v>
      </c>
      <c s="311">
        <v>0</v>
      </c>
      <c s="311">
        <v>0</v>
      </c>
      <c s="311">
        <v>10</v>
      </c>
      <c s="311">
        <v>0</v>
      </c>
      <c s="311">
        <v>0</v>
      </c>
      <c s="311">
        <v>18</v>
      </c>
      <c s="311">
        <v>0</v>
      </c>
      <c s="311">
        <v>0</v>
      </c>
      <c s="311">
        <v>10</v>
      </c>
      <c s="311">
        <v>0</v>
      </c>
      <c s="308">
        <v>0</v>
      </c>
      <c s="308">
        <v>18</v>
      </c>
      <c s="308">
        <v>0</v>
      </c>
      <c s="308">
        <v>4.1013574100000003</v>
      </c>
      <c s="308">
        <v>10</v>
      </c>
      <c s="308">
        <v>281.74416666999997</v>
      </c>
      <c s="308">
        <v>0</v>
      </c>
      <c s="308">
        <v>33.5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449</v>
      </c>
      <c s="308">
        <v>604.25</v>
      </c>
      <c s="308">
        <v>200.25</v>
      </c>
      <c s="308">
        <v>357.34552407999996</v>
      </c>
      <c s="308">
        <v>0</v>
      </c>
      <c s="308">
        <v>56.072727270000001</v>
      </c>
      <c s="308">
        <v>617.547161125</v>
      </c>
      <c s="308">
        <v>280.68734768499991</v>
      </c>
      <c s="308">
        <v>405.73734768499986</v>
      </c>
      <c s="308">
        <v>530.7923476850001</v>
      </c>
    </row>
    <row r="98" spans="1:150" s="256" customFormat="1" ht="15">
      <c r="A98" s="332" t="s">
        <v>499</v>
      </c>
      <c s="311">
        <v>0</v>
      </c>
      <c s="311">
        <v>0.19723799999999958</v>
      </c>
      <c s="311">
        <v>0</v>
      </c>
      <c s="311">
        <v>0.02681</v>
      </c>
      <c s="311">
        <v>0</v>
      </c>
      <c s="311">
        <v>107.84625122</v>
      </c>
      <c s="311">
        <v>0.038500000000000867</v>
      </c>
      <c s="311">
        <v>0.19723799999999969</v>
      </c>
      <c s="311">
        <v>0</v>
      </c>
      <c s="311">
        <v>0.026810000000000223</v>
      </c>
      <c s="311">
        <v>0</v>
      </c>
      <c s="311">
        <v>1.0485</v>
      </c>
      <c s="311">
        <v>0</v>
      </c>
      <c s="311">
        <v>0.19723799999999869</v>
      </c>
      <c s="311">
        <v>0.5</v>
      </c>
      <c s="311">
        <v>0.026809999999997558</v>
      </c>
      <c s="311">
        <v>0</v>
      </c>
      <c s="311">
        <v>1.161999999999999</v>
      </c>
      <c s="311">
        <v>0</v>
      </c>
      <c s="311">
        <v>8.1969539999999981</v>
      </c>
      <c s="311">
        <v>119.77485824000001</v>
      </c>
      <c s="311">
        <v>0.2268100000000004</v>
      </c>
      <c s="311">
        <v>88.537511639999977</v>
      </c>
      <c s="311">
        <v>1.0985</v>
      </c>
      <c s="311">
        <v>0.20999999999999375</v>
      </c>
      <c s="311">
        <v>3.6899999999999999</v>
      </c>
      <c s="311">
        <v>0</v>
      </c>
      <c s="311">
        <v>2.7270859999999999</v>
      </c>
      <c s="311">
        <v>35.146472229999986</v>
      </c>
      <c s="311">
        <v>90.434378740000014</v>
      </c>
      <c s="311">
        <v>113.59212980000001</v>
      </c>
      <c s="311">
        <v>13.787711689999952</v>
      </c>
      <c s="311">
        <v>40.608836260000004</v>
      </c>
      <c s="311">
        <v>27.89695489</v>
      </c>
      <c s="311">
        <v>23.391999999999999</v>
      </c>
      <c s="311">
        <v>14.792343269999996</v>
      </c>
      <c s="311">
        <v>66.159328090000031</v>
      </c>
      <c s="311">
        <v>26.397000000000002</v>
      </c>
      <c s="311">
        <v>12.687716479999935</v>
      </c>
      <c s="311">
        <v>26.052935630000015</v>
      </c>
      <c s="311">
        <v>2.285000000000025</v>
      </c>
      <c s="311">
        <v>2.2850000099999974</v>
      </c>
      <c s="311">
        <v>1.6866905500000087</v>
      </c>
      <c s="311">
        <v>21.584880939999998</v>
      </c>
      <c s="311">
        <v>13.901500080000005</v>
      </c>
      <c s="311">
        <v>6.5634476400000068</v>
      </c>
      <c s="311">
        <v>0.9087622099999999</v>
      </c>
      <c s="311">
        <v>0.34051301000000933</v>
      </c>
      <c s="311">
        <v>1.7499999999998863</v>
      </c>
      <c s="311">
        <v>2.8880011699999955</v>
      </c>
      <c s="311">
        <v>3.6465318499999881</v>
      </c>
      <c s="311">
        <v>7.3499999999999943</v>
      </c>
      <c s="311">
        <v>1.5499999999999545</v>
      </c>
      <c s="311">
        <v>684.20000000000005</v>
      </c>
      <c s="311">
        <v>4.079999999999842</v>
      </c>
      <c s="311">
        <v>11.469999999999999</v>
      </c>
      <c s="311">
        <v>4.7000000000000615</v>
      </c>
      <c s="311">
        <v>0.044999999999902229</v>
      </c>
      <c s="311">
        <v>24.768735229999891</v>
      </c>
      <c s="311">
        <v>4.4880749999999807</v>
      </c>
      <c s="311">
        <v>1.7000000000001023</v>
      </c>
      <c s="311">
        <v>10.428118240000003</v>
      </c>
      <c s="311">
        <v>13.480000000000054</v>
      </c>
      <c s="311">
        <v>141.37839280999998</v>
      </c>
      <c s="311">
        <v>2.8540326400000069</v>
      </c>
      <c s="311">
        <v>2.9804166700000678</v>
      </c>
      <c s="311">
        <v>1.0499999999999998</v>
      </c>
      <c s="311">
        <v>11.484646650000002</v>
      </c>
      <c s="311">
        <v>53.437524269999997</v>
      </c>
      <c s="311">
        <v>14.729728640000003</v>
      </c>
      <c s="311">
        <v>3.7373100300000002</v>
      </c>
      <c s="311">
        <v>0.88591199000000032</v>
      </c>
      <c s="311">
        <v>0.84665588999999386</v>
      </c>
      <c s="311">
        <v>0.27153853999999988</v>
      </c>
      <c s="311">
        <v>9.1085588499999997</v>
      </c>
      <c s="311">
        <v>6.9811347400000159</v>
      </c>
      <c s="311">
        <v>8.9819127499999993</v>
      </c>
      <c s="311">
        <v>79.084181609999973</v>
      </c>
      <c s="311">
        <v>13.09592385</v>
      </c>
      <c s="311">
        <v>27.65903389</v>
      </c>
      <c s="311">
        <v>22.459085000000002</v>
      </c>
      <c s="311">
        <v>11.445391870000002</v>
      </c>
      <c s="311">
        <v>19.254830270000014</v>
      </c>
      <c s="311">
        <v>8.1916361199999983</v>
      </c>
      <c s="311">
        <v>10.547571940000012</v>
      </c>
      <c s="311">
        <v>8.1524896800000022</v>
      </c>
      <c s="311">
        <v>1.45377617</v>
      </c>
      <c s="311">
        <v>2.3248762500000026</v>
      </c>
      <c s="311">
        <v>5.3957767499999996</v>
      </c>
      <c s="311">
        <v>39.748060310000028</v>
      </c>
      <c s="311">
        <v>21.348804010000002</v>
      </c>
      <c s="311">
        <v>4.350677950000005</v>
      </c>
      <c s="311">
        <v>46.532799830000044</v>
      </c>
      <c s="311">
        <v>96.317271250000033</v>
      </c>
      <c s="311">
        <v>108.36201017000008</v>
      </c>
      <c s="311">
        <v>88.035316240000284</v>
      </c>
      <c s="311">
        <v>127.60974773000001</v>
      </c>
      <c s="311">
        <v>25.544266450000002</v>
      </c>
      <c s="311">
        <v>0</v>
      </c>
      <c s="311">
        <v>15.851508270000039</v>
      </c>
      <c s="311">
        <v>26.786239140000013</v>
      </c>
      <c s="311">
        <v>35.551763590000064</v>
      </c>
      <c s="311">
        <v>35.924968049999961</v>
      </c>
      <c s="311">
        <v>29.323540500000007</v>
      </c>
      <c s="311">
        <v>24.355387230000034</v>
      </c>
      <c s="311">
        <v>23.227620110000004</v>
      </c>
      <c s="311">
        <v>7.5096563000000174</v>
      </c>
      <c s="311">
        <v>44.829416000000023</v>
      </c>
      <c s="311">
        <v>61.898802609999976</v>
      </c>
      <c s="311">
        <v>18.33167155000001</v>
      </c>
      <c s="311">
        <v>0.049855000000000871</v>
      </c>
      <c s="311">
        <v>0.15170375000001002</v>
      </c>
      <c s="311">
        <v>2.0190500000000213</v>
      </c>
      <c s="308">
        <v>18.583920830000011</v>
      </c>
      <c s="308">
        <v>6.0090657099999873</v>
      </c>
      <c s="308">
        <v>-0.20436125000002647</v>
      </c>
      <c s="308">
        <v>0.5141064000000366</v>
      </c>
      <c s="308">
        <v>2.1476395800000176</v>
      </c>
      <c s="308">
        <v>2.6607799899999236</v>
      </c>
      <c s="308">
        <v>30.338525420000025</v>
      </c>
      <c s="308">
        <v>39.967814419999968</v>
      </c>
      <c s="308">
        <v>16.144099039999986</v>
      </c>
      <c s="308">
        <v>16.225378330000002</v>
      </c>
      <c s="308">
        <v>41.54469375</v>
      </c>
      <c s="308">
        <v>322.57311838999999</v>
      </c>
      <c s="308">
        <v>1.5485954</v>
      </c>
      <c s="308">
        <v>1.565048749999999</v>
      </c>
      <c s="308">
        <v>0.62222875</v>
      </c>
      <c s="308">
        <v>3.2045849999999998</v>
      </c>
      <c s="308">
        <v>1.7609062499999997</v>
      </c>
      <c s="308">
        <v>0.93758375000000005</v>
      </c>
      <c s="308">
        <v>24.51155125</v>
      </c>
      <c s="308">
        <v>31.819783919999999</v>
      </c>
      <c s="303"/>
      <c s="308"/>
      <c s="308"/>
      <c s="308"/>
      <c s="308"/>
      <c s="308"/>
      <c s="566" t="s">
        <v>475</v>
      </c>
      <c s="308">
        <v>549.63160634000042</v>
      </c>
      <c s="308">
        <v>330.80316825000011</v>
      </c>
      <c s="308">
        <v>120.56977139999998</v>
      </c>
      <c s="308">
        <v>462.45757258000003</v>
      </c>
      <c s="308">
        <v>186.92163366999998</v>
      </c>
      <c s="308">
        <v>161.08181901000006</v>
      </c>
      <c s="308">
        <v>271.80987945999982</v>
      </c>
      <c s="308">
        <v>271.75987945999987</v>
      </c>
      <c s="308">
        <v>92.829316770000005</v>
      </c>
    </row>
    <row r="99" spans="1:150" s="256" customFormat="1" ht="15">
      <c r="A99" s="333" t="s">
        <v>477</v>
      </c>
      <c s="311">
        <v>153.39819161999998</v>
      </c>
      <c s="311">
        <v>18.542944019999997</v>
      </c>
      <c s="311">
        <v>82.361736539999995</v>
      </c>
      <c s="311">
        <v>84.160195369999997</v>
      </c>
      <c s="311">
        <v>54.025521650000002</v>
      </c>
      <c s="311">
        <v>45.716772249999998</v>
      </c>
      <c s="311">
        <v>41.250892480000005</v>
      </c>
      <c s="311">
        <v>67.58112676385619</v>
      </c>
      <c s="311">
        <v>103.72851310688321</v>
      </c>
      <c s="311">
        <v>92.487258731890492</v>
      </c>
      <c s="311">
        <v>9.6501263500000007</v>
      </c>
      <c s="311">
        <v>11.139983103584424</v>
      </c>
      <c s="311">
        <v>52.941505892361235</v>
      </c>
      <c s="311">
        <v>13.812631089999996</v>
      </c>
      <c s="311">
        <v>43.144376869075401</v>
      </c>
      <c s="311">
        <v>85.22314123000001</v>
      </c>
      <c s="311">
        <v>74.183512640000004</v>
      </c>
      <c s="311">
        <v>36.992856171570637</v>
      </c>
      <c s="311">
        <v>106.06666049000003</v>
      </c>
      <c s="311">
        <v>69.519944749999993</v>
      </c>
      <c s="311">
        <v>69.637603530000007</v>
      </c>
      <c s="311">
        <v>58.567922960000004</v>
      </c>
      <c s="311">
        <v>8.2027054999999969</v>
      </c>
      <c s="311">
        <v>68.798063979999995</v>
      </c>
      <c s="311">
        <v>117.32321228000002</v>
      </c>
      <c s="311">
        <v>192.88605316000002</v>
      </c>
      <c s="311">
        <v>255.29341313999998</v>
      </c>
      <c s="311">
        <v>330.76018941000001</v>
      </c>
      <c s="311">
        <v>266.45935399999996</v>
      </c>
      <c s="311">
        <v>224.23426746999999</v>
      </c>
      <c s="311">
        <v>250.39716625</v>
      </c>
      <c s="311">
        <v>228.00037067000002</v>
      </c>
      <c s="311">
        <v>254.34142632999999</v>
      </c>
      <c s="311">
        <v>162.61965305000001</v>
      </c>
      <c s="311">
        <v>223.36154925</v>
      </c>
      <c s="311">
        <v>325.08071670999999</v>
      </c>
      <c s="311">
        <v>310.30811107</v>
      </c>
      <c s="311">
        <v>94.521384180000013</v>
      </c>
      <c s="311">
        <v>251.80104715999997</v>
      </c>
      <c s="311">
        <v>273.49509920000003</v>
      </c>
      <c s="311">
        <v>463.75363645999994</v>
      </c>
      <c s="311">
        <v>223.80344511999999</v>
      </c>
      <c s="311">
        <v>750.14592525</v>
      </c>
      <c s="311">
        <v>323.08864933000001</v>
      </c>
      <c s="311">
        <v>162.90704244</v>
      </c>
      <c s="311">
        <v>369.78654688999995</v>
      </c>
      <c s="311">
        <v>189.43922868999999</v>
      </c>
      <c s="311">
        <v>733.56347094</v>
      </c>
      <c s="311">
        <v>797.03549978000001</v>
      </c>
      <c s="311">
        <v>1007.54193729</v>
      </c>
      <c s="311">
        <v>485.17947107000003</v>
      </c>
      <c s="311">
        <v>442.8846211</v>
      </c>
      <c s="311">
        <v>843.25209179000012</v>
      </c>
      <c s="311">
        <v>511.51531867999995</v>
      </c>
      <c s="311">
        <v>703.00986379000005</v>
      </c>
      <c s="311">
        <v>1988.7932614530002</v>
      </c>
      <c s="311">
        <v>832.6332970599999</v>
      </c>
      <c s="311">
        <v>444.63081700000004</v>
      </c>
      <c s="311">
        <v>1369.7467337200001</v>
      </c>
      <c s="311">
        <v>2007.6772020400003</v>
      </c>
      <c s="311">
        <v>1480.1896143300003</v>
      </c>
      <c s="311">
        <v>1767.87365978</v>
      </c>
      <c s="311">
        <v>2482.8392095199997</v>
      </c>
      <c s="311">
        <v>1054.1492318999999</v>
      </c>
      <c s="311">
        <v>967.97109981000006</v>
      </c>
      <c s="311">
        <v>751.04548297999997</v>
      </c>
      <c s="311">
        <v>440.55480794699997</v>
      </c>
      <c s="311">
        <v>530.9914219499999</v>
      </c>
      <c s="311">
        <v>677.83657469000002</v>
      </c>
      <c s="311">
        <v>545.09771654999986</v>
      </c>
      <c s="311">
        <v>336.82238027</v>
      </c>
      <c s="311">
        <v>305.63434722</v>
      </c>
      <c s="311">
        <v>879.55190762000007</v>
      </c>
      <c s="311">
        <v>917.95927509000001</v>
      </c>
      <c s="311">
        <v>744.07807431000003</v>
      </c>
      <c s="311">
        <v>499.31659085000001</v>
      </c>
      <c s="311">
        <v>366.92910797000002</v>
      </c>
      <c s="311">
        <v>182.92169999999999</v>
      </c>
      <c s="311">
        <v>303.93367403000002</v>
      </c>
      <c s="311">
        <v>599.03771563000009</v>
      </c>
      <c s="311">
        <v>643.13704929999994</v>
      </c>
      <c s="311">
        <v>447.09474986999999</v>
      </c>
      <c s="311">
        <v>372.78315162000001</v>
      </c>
      <c s="311">
        <v>359.42528934999996</v>
      </c>
      <c s="311">
        <v>912.92193417999999</v>
      </c>
      <c s="311">
        <v>403.74133670999993</v>
      </c>
      <c s="311">
        <v>477.48562731999999</v>
      </c>
      <c s="311">
        <v>463.59783091999998</v>
      </c>
      <c s="311">
        <v>1069.7222499499999</v>
      </c>
      <c s="311">
        <v>287.227532</v>
      </c>
      <c s="311">
        <v>865.30248970000014</v>
      </c>
      <c s="311">
        <v>166.72178500000001</v>
      </c>
      <c s="311">
        <v>378.55845427000003</v>
      </c>
      <c s="311">
        <v>547.84211832999983</v>
      </c>
      <c s="311">
        <v>590.63832416999992</v>
      </c>
      <c s="311">
        <v>396.61562100000003</v>
      </c>
      <c s="311">
        <v>812.05490129000009</v>
      </c>
      <c s="311">
        <v>644.59147099999996</v>
      </c>
      <c s="311">
        <v>454.50282576999996</v>
      </c>
      <c s="311">
        <v>498.87763083999999</v>
      </c>
      <c s="311">
        <v>503.13762821999995</v>
      </c>
      <c s="311">
        <v>464.1939934400001</v>
      </c>
      <c s="311">
        <v>592.12384714000018</v>
      </c>
      <c s="311">
        <v>553.28857584000002</v>
      </c>
      <c s="311">
        <v>982.7514699999997</v>
      </c>
      <c s="311">
        <v>499.2861650399999</v>
      </c>
      <c s="311">
        <v>716.92288042000018</v>
      </c>
      <c s="311">
        <v>805.73860535999995</v>
      </c>
      <c s="311">
        <v>1032.36589667</v>
      </c>
      <c s="311">
        <v>728.13426585000002</v>
      </c>
      <c s="311">
        <v>617.88731118999999</v>
      </c>
      <c s="311">
        <v>963.35159499999997</v>
      </c>
      <c s="311">
        <v>793.80165292000004</v>
      </c>
      <c s="308">
        <v>1226.9102299400001</v>
      </c>
      <c s="308">
        <v>745.98125911000011</v>
      </c>
      <c s="308">
        <v>780.30366794999986</v>
      </c>
      <c s="308">
        <v>777.64889243999994</v>
      </c>
      <c s="308">
        <v>808.61235950000003</v>
      </c>
      <c s="308">
        <v>976.94271628999991</v>
      </c>
      <c s="308">
        <v>826.93905159999997</v>
      </c>
      <c s="308">
        <v>1259.2339070099999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379" t="s">
        <v>476</v>
      </c>
      <c s="305">
        <v>1623.978952049998</v>
      </c>
      <c s="305">
        <v>1973.8503316899985</v>
      </c>
      <c s="305">
        <v>2320.1092539800002</v>
      </c>
      <c s="305">
        <v>2417.7774378000004</v>
      </c>
      <c s="305">
        <v>2317.7999999999993</v>
      </c>
      <c s="305">
        <v>2317.7999999999993</v>
      </c>
      <c s="305">
        <v>2317.7999999999993</v>
      </c>
      <c s="305">
        <v>2317.7999999999993</v>
      </c>
      <c s="305">
        <v>2317.7999999999993</v>
      </c>
    </row>
    <row r="100" spans="1:150" s="256" customFormat="1" ht="15">
      <c r="A100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325</v>
      </c>
      <c s="311">
        <v>0</v>
      </c>
      <c s="311">
        <v>502.13946928000001</v>
      </c>
      <c s="311">
        <v>201.68141058</v>
      </c>
      <c s="311">
        <v>0</v>
      </c>
      <c s="311">
        <v>101.84805511</v>
      </c>
      <c s="311">
        <v>0</v>
      </c>
      <c s="311">
        <v>402.20946854000005</v>
      </c>
      <c s="311">
        <v>402.37705582000001</v>
      </c>
      <c s="311">
        <v>519.77298084999995</v>
      </c>
      <c s="311">
        <v>75.131493819999974</v>
      </c>
      <c s="311">
        <v>47.429488259999992</v>
      </c>
      <c s="311">
        <v>626.3369819400001</v>
      </c>
      <c s="311">
        <v>34.946629399999999</v>
      </c>
      <c s="311">
        <v>251.87625550000004</v>
      </c>
      <c s="311">
        <v>1382.6441658130002</v>
      </c>
      <c s="311">
        <v>249.35055738999998</v>
      </c>
      <c s="311">
        <v>0</v>
      </c>
      <c s="311">
        <v>1181.20124345</v>
      </c>
      <c s="311">
        <v>1793.1585548100002</v>
      </c>
      <c s="311">
        <v>1115.6048205900001</v>
      </c>
      <c s="311">
        <v>1407.4999852999999</v>
      </c>
      <c s="311">
        <v>2079.2662979999996</v>
      </c>
      <c s="311">
        <v>583.25014272999999</v>
      </c>
      <c s="311">
        <v>745.61993897000013</v>
      </c>
      <c s="311">
        <v>528.94317957999999</v>
      </c>
      <c s="311">
        <v>44.219700867000007</v>
      </c>
      <c s="311">
        <v>54.244751389999983</v>
      </c>
      <c s="311">
        <v>0</v>
      </c>
      <c s="311">
        <v>81.420496810000003</v>
      </c>
      <c s="311">
        <v>0.030703569999999833</v>
      </c>
      <c s="311">
        <v>0</v>
      </c>
      <c s="311">
        <v>70.059964179999994</v>
      </c>
      <c s="311">
        <v>10.227073960000002</v>
      </c>
      <c s="311">
        <v>36.557308929999998</v>
      </c>
      <c s="311">
        <v>0.58134782000000007</v>
      </c>
      <c s="311">
        <v>3.0871874100000256</v>
      </c>
      <c s="311">
        <v>0</v>
      </c>
      <c s="311">
        <v>0</v>
      </c>
      <c s="311">
        <v>0</v>
      </c>
      <c s="311">
        <v>0.014283010000005364</v>
      </c>
      <c s="311">
        <v>0.34312352000000002</v>
      </c>
      <c s="311">
        <v>48.045326889999991</v>
      </c>
      <c s="311">
        <v>10.980766359999999</v>
      </c>
      <c s="311">
        <v>0</v>
      </c>
      <c s="311">
        <v>0</v>
      </c>
      <c s="311">
        <v>0</v>
      </c>
      <c s="311">
        <v>0.99320265000000041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176</v>
      </c>
      <c s="308">
        <v>0.99320264999913421</v>
      </c>
      <c s="308">
        <v>-8.6612999439239507E-13</v>
      </c>
      <c s="308">
        <v>-8.6612999439239507E-13</v>
      </c>
      <c s="308">
        <v>0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</row>
    <row r="101" spans="1:150" s="256" customFormat="1" ht="15">
      <c r="A101" s="332" t="s">
        <v>449</v>
      </c>
      <c s="311">
        <v>115.53444174000001</v>
      </c>
      <c s="311">
        <v>17.547409599999998</v>
      </c>
      <c s="311">
        <v>65.038793769999998</v>
      </c>
      <c s="311">
        <v>30.290685539999998</v>
      </c>
      <c s="311">
        <v>32.23531217</v>
      </c>
      <c s="311">
        <v>7.5567722499999999</v>
      </c>
      <c s="311">
        <v>0</v>
      </c>
      <c s="311">
        <v>10.080725633856192</v>
      </c>
      <c s="311">
        <v>83.158431441945879</v>
      </c>
      <c s="311">
        <v>85.31725873189049</v>
      </c>
      <c s="311">
        <v>4.60012635</v>
      </c>
      <c s="311">
        <v>10.139983103584424</v>
      </c>
      <c s="311">
        <v>10.654003622361232</v>
      </c>
      <c s="311">
        <v>11.612631090000001</v>
      </c>
      <c s="311">
        <v>39.3643768690754</v>
      </c>
      <c s="311">
        <v>64.803141230000008</v>
      </c>
      <c s="311">
        <v>74.133512640000006</v>
      </c>
      <c s="311">
        <v>18.222143819999999</v>
      </c>
      <c s="311">
        <v>69.333627730000003</v>
      </c>
      <c s="311">
        <v>47.923944749999997</v>
      </c>
      <c s="311">
        <v>39.802603529999999</v>
      </c>
      <c s="311">
        <v>1.14792296</v>
      </c>
      <c s="311">
        <v>3.1027054999999999</v>
      </c>
      <c s="311">
        <v>16.3887307</v>
      </c>
      <c s="311">
        <v>83.808943249999999</v>
      </c>
      <c s="311">
        <v>127.70958416000001</v>
      </c>
      <c s="311">
        <v>200.93041313999998</v>
      </c>
      <c s="311">
        <v>253.40518940999999</v>
      </c>
      <c s="311">
        <v>161.31935399999998</v>
      </c>
      <c s="311">
        <v>123.64104347</v>
      </c>
      <c s="311">
        <v>193.13716624999998</v>
      </c>
      <c s="311">
        <v>159.28037067000002</v>
      </c>
      <c s="311">
        <v>142.30142632999997</v>
      </c>
      <c s="311">
        <v>90.781652780000002</v>
      </c>
      <c s="311">
        <v>84.333305249999995</v>
      </c>
      <c s="311">
        <v>37.568347539999998</v>
      </c>
      <c s="311">
        <v>116.10411106999999</v>
      </c>
      <c s="311">
        <v>33.533384179999999</v>
      </c>
      <c s="311">
        <v>116.78604716</v>
      </c>
      <c s="311">
        <v>25.048099199999999</v>
      </c>
      <c s="311">
        <v>53.341136459999994</v>
      </c>
      <c s="311">
        <v>59.051445119999997</v>
      </c>
      <c s="311">
        <v>56.1107893</v>
      </c>
      <c s="311">
        <v>29.13623875</v>
      </c>
      <c s="311">
        <v>45.632042439999999</v>
      </c>
      <c s="311">
        <v>89.878875119999989</v>
      </c>
      <c s="311">
        <v>94.244978689999996</v>
      </c>
      <c s="311">
        <v>155.98681907</v>
      </c>
      <c s="311">
        <v>206.34843759</v>
      </c>
      <c s="311">
        <v>323.01293700000002</v>
      </c>
      <c s="311">
        <v>234.58881058000003</v>
      </c>
      <c s="311">
        <v>233.01032451</v>
      </c>
      <c s="311">
        <v>80.688426520000007</v>
      </c>
      <c s="311">
        <v>302.65806427999996</v>
      </c>
      <c s="311">
        <v>262.63498051000005</v>
      </c>
      <c s="311">
        <v>423.18876231000002</v>
      </c>
      <c s="311">
        <v>379.07492300000001</v>
      </c>
      <c s="311">
        <v>143.39410894</v>
      </c>
      <c s="311">
        <v>56.09465694</v>
      </c>
      <c s="311">
        <v>45.119906950000001</v>
      </c>
      <c s="311">
        <v>70.175008329999997</v>
      </c>
      <c s="311">
        <v>252.38689951000001</v>
      </c>
      <c s="311">
        <v>281.24091683</v>
      </c>
      <c s="311">
        <v>134.38810305000001</v>
      </c>
      <c s="311">
        <v>86.387244170000002</v>
      </c>
      <c s="311">
        <v>15.021125</v>
      </c>
      <c s="311">
        <v>78.121552500000007</v>
      </c>
      <c s="311">
        <v>365.61219833999996</v>
      </c>
      <c s="311">
        <v>529.29145872000004</v>
      </c>
      <c s="311">
        <v>154.45113250999998</v>
      </c>
      <c s="311">
        <v>185.80875589000001</v>
      </c>
      <c s="311">
        <v>175.63427221999999</v>
      </c>
      <c s="311">
        <v>512.92490588999999</v>
      </c>
      <c s="311">
        <v>561.24797701</v>
      </c>
      <c s="311">
        <v>522.96018963000006</v>
      </c>
      <c s="311">
        <v>229.21641251</v>
      </c>
      <c s="311">
        <v>271.66842056000002</v>
      </c>
      <c s="311">
        <v>50.167124999999999</v>
      </c>
      <c s="311">
        <v>40.617049219999998</v>
      </c>
      <c s="311">
        <v>458.36350001</v>
      </c>
      <c s="311">
        <v>424.24967516999999</v>
      </c>
      <c s="311">
        <v>46.196963069999995</v>
      </c>
      <c s="311">
        <v>41.212981670000005</v>
      </c>
      <c s="311">
        <v>141.09540476999999</v>
      </c>
      <c s="311">
        <v>427.23990717000004</v>
      </c>
      <c s="311">
        <v>0</v>
      </c>
      <c s="311">
        <v>239.81362731999999</v>
      </c>
      <c s="311">
        <v>60.373363069999996</v>
      </c>
      <c s="311">
        <v>105.59971495000001</v>
      </c>
      <c s="311">
        <v>0</v>
      </c>
      <c s="311">
        <v>432.33082670000005</v>
      </c>
      <c s="311">
        <v>0</v>
      </c>
      <c s="311">
        <v>242.68699426999999</v>
      </c>
      <c s="311">
        <v>191.97755582999997</v>
      </c>
      <c s="311">
        <v>335.02572416999999</v>
      </c>
      <c s="311">
        <v>160.19900000000001</v>
      </c>
      <c s="311">
        <v>363.15590129000003</v>
      </c>
      <c s="311">
        <v>50</v>
      </c>
      <c s="311">
        <v>273.55904777000001</v>
      </c>
      <c s="311">
        <v>140.87245984</v>
      </c>
      <c s="311">
        <v>202.14408222</v>
      </c>
      <c s="311">
        <v>191.03626249999999</v>
      </c>
      <c s="311">
        <v>292.01634714000005</v>
      </c>
      <c s="311">
        <v>175.51927083999999</v>
      </c>
      <c s="311">
        <v>600.71570332999988</v>
      </c>
      <c s="311">
        <v>310.03225567999999</v>
      </c>
      <c s="311">
        <v>245.14691480000002</v>
      </c>
      <c s="311">
        <v>483.98760535999998</v>
      </c>
      <c s="311">
        <v>628.82786489</v>
      </c>
      <c s="311">
        <v>275.37437595999995</v>
      </c>
      <c s="311">
        <v>260.96044265</v>
      </c>
      <c s="311">
        <v>509.38559500000002</v>
      </c>
      <c s="311">
        <v>200.81996292000002</v>
      </c>
      <c s="308">
        <v>728.75538885000003</v>
      </c>
      <c s="308">
        <v>313.29091801999999</v>
      </c>
      <c s="308">
        <v>441.55859166999994</v>
      </c>
      <c s="308">
        <v>275.67761261999999</v>
      </c>
      <c s="308">
        <v>381.99189718000002</v>
      </c>
      <c s="308">
        <v>224.34217929999997</v>
      </c>
      <c s="308">
        <v>365.19999873</v>
      </c>
      <c s="308">
        <v>636.84555734000003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449</v>
      </c>
      <c s="308">
        <v>824.83972648999838</v>
      </c>
      <c s="308">
        <v>717.2055616899986</v>
      </c>
      <c s="308">
        <v>1200.1951189800004</v>
      </c>
      <c s="308">
        <v>1078.3532143200005</v>
      </c>
      <c s="308">
        <v>1000</v>
      </c>
      <c s="308">
        <v>1000</v>
      </c>
      <c s="308">
        <v>1000</v>
      </c>
      <c s="308">
        <v>1000</v>
      </c>
      <c s="308">
        <v>1000</v>
      </c>
    </row>
    <row r="102" spans="1:150" s="256" customFormat="1" ht="15">
      <c r="A102" s="332" t="s">
        <v>499</v>
      </c>
      <c s="311">
        <v>37.863749879999972</v>
      </c>
      <c s="311">
        <v>0.99553441999999848</v>
      </c>
      <c s="311">
        <v>17.322942769999997</v>
      </c>
      <c s="311">
        <v>53.869509829999998</v>
      </c>
      <c s="311">
        <v>21.790209480000001</v>
      </c>
      <c s="311">
        <v>38.159999999999997</v>
      </c>
      <c s="311">
        <v>41.250892480000005</v>
      </c>
      <c s="311">
        <v>57.50040113</v>
      </c>
      <c s="311">
        <v>20.570081664937334</v>
      </c>
      <c s="311">
        <v>7.1700000000000017</v>
      </c>
      <c s="311">
        <v>5.0500000000000007</v>
      </c>
      <c s="311">
        <v>1</v>
      </c>
      <c s="311">
        <v>42.287502270000005</v>
      </c>
      <c s="311">
        <v>2.1999999999999957</v>
      </c>
      <c s="311">
        <v>3.7800000000000011</v>
      </c>
      <c s="311">
        <v>20.420000000000002</v>
      </c>
      <c s="311">
        <v>0.049999999999997158</v>
      </c>
      <c s="311">
        <v>18.770712351570637</v>
      </c>
      <c s="311">
        <v>36.733032760000029</v>
      </c>
      <c s="311">
        <v>21.595999999999997</v>
      </c>
      <c s="311">
        <v>29.835000000000008</v>
      </c>
      <c s="311">
        <v>57.420000000000002</v>
      </c>
      <c s="311">
        <v>5.099999999999997</v>
      </c>
      <c s="311">
        <v>52.409333279999998</v>
      </c>
      <c s="311">
        <v>33.514269030000023</v>
      </c>
      <c s="311">
        <v>65.176469000000012</v>
      </c>
      <c s="311">
        <v>54.363</v>
      </c>
      <c s="311">
        <v>77.355000000000018</v>
      </c>
      <c s="311">
        <v>105.13999999999999</v>
      </c>
      <c s="311">
        <v>100.59322399999999</v>
      </c>
      <c s="311">
        <v>57.260000000000019</v>
      </c>
      <c s="311">
        <v>68.719999999999999</v>
      </c>
      <c s="311">
        <v>112.04000000000002</v>
      </c>
      <c s="311">
        <v>71.838000270000009</v>
      </c>
      <c s="311">
        <v>139.028244</v>
      </c>
      <c s="311">
        <v>287.51236917</v>
      </c>
      <c s="311">
        <v>194.20400000000001</v>
      </c>
      <c s="311">
        <v>60.988000000000014</v>
      </c>
      <c s="311">
        <v>135.01499999999999</v>
      </c>
      <c s="311">
        <v>248.44700000000003</v>
      </c>
      <c s="311">
        <v>85.412499999999937</v>
      </c>
      <c s="311">
        <v>164.75200000000001</v>
      </c>
      <c s="311">
        <v>191.89566667</v>
      </c>
      <c s="311">
        <v>92.271000000000001</v>
      </c>
      <c s="311">
        <v>117.27500000000001</v>
      </c>
      <c s="311">
        <v>178.05961665999996</v>
      </c>
      <c s="311">
        <v>95.194249999999997</v>
      </c>
      <c s="311">
        <v>175.36718332999996</v>
      </c>
      <c s="311">
        <v>188.31000637</v>
      </c>
      <c s="311">
        <v>164.75601943999999</v>
      </c>
      <c s="311">
        <v>175.45916667</v>
      </c>
      <c s="311">
        <v>162.44480833000003</v>
      </c>
      <c s="311">
        <v>136.22668333000001</v>
      </c>
      <c s="311">
        <v>173.91062499999998</v>
      </c>
      <c s="311">
        <v>188.49862777999994</v>
      </c>
      <c s="311">
        <v>182.96033333000003</v>
      </c>
      <c s="311">
        <v>204.20781666999994</v>
      </c>
      <c s="311">
        <v>301.23670806000007</v>
      </c>
      <c s="311">
        <v>132.45083333000008</v>
      </c>
      <c s="311">
        <v>169.39874028000017</v>
      </c>
      <c s="311">
        <v>294.40978541000015</v>
      </c>
      <c s="311">
        <v>107.98677497000008</v>
      </c>
      <c s="311">
        <v>122.33199469000016</v>
      </c>
      <c s="311">
        <v>336.51098611999987</v>
      </c>
      <c s="311">
        <v>135.96391666999992</v>
      </c>
      <c s="311">
        <v>207.08117839999997</v>
      </c>
      <c s="311">
        <v>318.21355457999994</v>
      </c>
      <c s="311">
        <v>111.13447221999996</v>
      </c>
      <c s="311">
        <v>148.54511596999998</v>
      </c>
      <c s="311">
        <v>309.22608722999985</v>
      </c>
      <c s="311">
        <v>150.98292080999997</v>
      </c>
      <c s="311">
        <v>130.00007500000001</v>
      </c>
      <c s="311">
        <v>296.56703755000012</v>
      </c>
      <c s="311">
        <v>346.48422412000002</v>
      </c>
      <c s="311">
        <v>184.56057575</v>
      </c>
      <c s="311">
        <v>269.51883051999999</v>
      </c>
      <c s="311">
        <v>92.17349999999999</v>
      </c>
      <c s="311">
        <v>132.75457499999999</v>
      </c>
      <c s="311">
        <v>263.31662481000001</v>
      </c>
      <c s="311">
        <v>140.6742156200001</v>
      </c>
      <c s="311">
        <v>218.87309111999997</v>
      </c>
      <c s="311">
        <v>400.55466328</v>
      </c>
      <c s="311">
        <v>283.52484305999997</v>
      </c>
      <c s="311">
        <v>207.34911821999995</v>
      </c>
      <c s="311">
        <v>485.68202700999996</v>
      </c>
      <c s="311">
        <v>403.74133670999993</v>
      </c>
      <c s="311">
        <v>237.672</v>
      </c>
      <c s="311">
        <v>402.2312652</v>
      </c>
      <c s="311">
        <v>964.12253499999986</v>
      </c>
      <c s="311">
        <v>287.227532</v>
      </c>
      <c s="311">
        <v>432.97166300000009</v>
      </c>
      <c s="311">
        <v>166.72178500000001</v>
      </c>
      <c s="311">
        <v>135.87146000000004</v>
      </c>
      <c s="311">
        <v>355.86456249999986</v>
      </c>
      <c s="311">
        <v>255.61259999999993</v>
      </c>
      <c s="311">
        <v>236.41662100000002</v>
      </c>
      <c s="311">
        <v>448.89900000000006</v>
      </c>
      <c s="311">
        <v>594.59147099999996</v>
      </c>
      <c s="311">
        <v>180.94377799999995</v>
      </c>
      <c s="311">
        <v>358.00517100000002</v>
      </c>
      <c s="311">
        <v>300.99354599999992</v>
      </c>
      <c s="311">
        <v>273.15773094000008</v>
      </c>
      <c s="311">
        <v>300.10750000000013</v>
      </c>
      <c s="311">
        <v>377.76930500000003</v>
      </c>
      <c s="311">
        <v>382.03576666999982</v>
      </c>
      <c s="311">
        <v>189.25390935999991</v>
      </c>
      <c s="311">
        <v>471.77596562000019</v>
      </c>
      <c s="311">
        <v>321.75099999999998</v>
      </c>
      <c s="311">
        <v>403.53803177999998</v>
      </c>
      <c s="311">
        <v>452.75988989000007</v>
      </c>
      <c s="311">
        <v>356.92686853999999</v>
      </c>
      <c s="311">
        <v>453.96599999999995</v>
      </c>
      <c s="311">
        <v>592.98169000000007</v>
      </c>
      <c s="308">
        <v>498.1548410900001</v>
      </c>
      <c s="308">
        <v>432.69034109000012</v>
      </c>
      <c s="308">
        <v>338.74507627999992</v>
      </c>
      <c s="308">
        <v>501.97127981999995</v>
      </c>
      <c s="308">
        <v>426.62046232</v>
      </c>
      <c s="308">
        <v>752.60053698999991</v>
      </c>
      <c s="308">
        <v>461.73905286999997</v>
      </c>
      <c s="308">
        <v>622.38834966999991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475</v>
      </c>
      <c s="308">
        <v>798.14602291000051</v>
      </c>
      <c s="308">
        <v>1256.6447700000008</v>
      </c>
      <c s="308">
        <v>1119.9141350000004</v>
      </c>
      <c s="308">
        <v>1339.4242234799999</v>
      </c>
      <c s="308">
        <v>1317.8</v>
      </c>
      <c s="308">
        <v>1317.8</v>
      </c>
      <c s="308">
        <v>1317.8</v>
      </c>
      <c s="308">
        <v>1317.8</v>
      </c>
      <c s="308">
        <v>1317.8</v>
      </c>
    </row>
    <row r="103" spans="1:150" s="256" customFormat="1" ht="15">
      <c r="A103" s="333" t="s">
        <v>645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577">
        <v>-216.71679999999998</v>
      </c>
      <c s="577">
        <v>-387.70497300000005</v>
      </c>
      <c s="577">
        <v>341.88134799999995</v>
      </c>
      <c s="577">
        <v>-255.11000000000001</v>
      </c>
      <c s="308">
        <v>60</v>
      </c>
      <c s="308">
        <v>0</v>
      </c>
      <c s="308">
        <v>47.373432921827998</v>
      </c>
      <c s="308">
        <v>17.518000000000001</v>
      </c>
      <c s="308">
        <v>400</v>
      </c>
      <c s="308">
        <v>286.67074226780448</v>
      </c>
      <c s="308">
        <v>61.884278514046485</v>
      </c>
      <c s="308">
        <v>519.20397129632067</v>
      </c>
      <c s="303"/>
      <c s="308"/>
      <c s="308"/>
      <c s="308"/>
      <c s="308"/>
      <c s="308"/>
      <c s="379" t="s">
        <v>498</v>
      </c>
      <c s="305">
        <v>876.06072642875699</v>
      </c>
      <c s="305">
        <v>533.94594131999963</v>
      </c>
      <c s="305">
        <v>506.36843405636114</v>
      </c>
      <c s="305">
        <v>875</v>
      </c>
      <c s="305">
        <v>200</v>
      </c>
      <c s="305">
        <v>200</v>
      </c>
      <c s="305">
        <v>0</v>
      </c>
      <c s="305">
        <v>0</v>
      </c>
      <c s="305">
        <v>0</v>
      </c>
    </row>
    <row r="104" spans="1:150" s="256" customFormat="1" ht="15">
      <c r="A104" s="354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28</v>
      </c>
      <c s="308">
        <v>0</v>
      </c>
      <c s="308">
        <v>0</v>
      </c>
      <c s="308">
        <v>0</v>
      </c>
      <c s="308">
        <v>375</v>
      </c>
      <c s="308">
        <v>0</v>
      </c>
      <c s="308">
        <v>0</v>
      </c>
      <c s="308">
        <v>0</v>
      </c>
      <c s="308">
        <v>0</v>
      </c>
      <c s="308">
        <v>0</v>
      </c>
    </row>
    <row r="105" spans="1:150" s="256" customFormat="1" ht="15">
      <c r="A105" s="354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30</v>
      </c>
      <c s="308">
        <v>876.06072642875699</v>
      </c>
      <c s="308">
        <v>533.94594131999963</v>
      </c>
      <c s="308">
        <v>506.36843405636114</v>
      </c>
      <c s="308">
        <v>500</v>
      </c>
      <c s="308">
        <v>200</v>
      </c>
      <c s="308">
        <v>200</v>
      </c>
      <c s="308">
        <v>0</v>
      </c>
      <c s="308">
        <v>0</v>
      </c>
      <c s="308">
        <v>0</v>
      </c>
    </row>
    <row r="106" spans="1:150" s="256" customFormat="1" ht="15">
      <c r="A106" s="352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 t="s">
        <v>56</v>
      </c>
      <c s="308" t="s">
        <v>57</v>
      </c>
      <c s="308" t="s">
        <v>58</v>
      </c>
      <c s="308" t="s">
        <v>59</v>
      </c>
      <c s="308" t="s">
        <v>60</v>
      </c>
      <c s="308" t="s">
        <v>61</v>
      </c>
      <c s="308" t="s">
        <v>62</v>
      </c>
      <c s="308" t="s">
        <v>63</v>
      </c>
      <c s="308" t="s">
        <v>64</v>
      </c>
      <c s="308" t="s">
        <v>65</v>
      </c>
      <c s="308" t="s">
        <v>66</v>
      </c>
      <c s="308" t="s">
        <v>67</v>
      </c>
      <c s="303"/>
      <c s="308"/>
      <c s="308"/>
      <c s="308"/>
      <c s="308"/>
      <c s="308"/>
      <c s="401"/>
      <c s="308"/>
      <c s="308"/>
      <c s="308"/>
      <c s="308"/>
      <c s="308"/>
      <c s="308"/>
      <c s="308"/>
      <c s="308"/>
      <c s="308"/>
    </row>
    <row r="107" spans="1:150" s="256" customFormat="1" ht="15">
      <c r="A107" s="352" t="s">
        <v>646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>
        <v>135.84256879094323</v>
      </c>
      <c s="308">
        <v>917.95284085288529</v>
      </c>
      <c s="308">
        <v>355.93272465921916</v>
      </c>
      <c s="308">
        <v>-411.55765973729547</v>
      </c>
      <c s="308">
        <v>498.16341096222857</v>
      </c>
      <c s="308">
        <v>564.64158180851655</v>
      </c>
      <c s="308">
        <v>483.54935383016146</v>
      </c>
      <c s="308">
        <v>211.32425648999933</v>
      </c>
      <c s="308">
        <v>463.45862383717144</v>
      </c>
      <c s="308">
        <v>389.97632792055083</v>
      </c>
      <c s="308">
        <v>76.137745596445711</v>
      </c>
      <c s="308">
        <v>1063.5000257085271</v>
      </c>
      <c s="303"/>
      <c s="308"/>
      <c s="308"/>
      <c s="305"/>
      <c s="305"/>
      <c s="305"/>
      <c s="401" t="s">
        <v>647</v>
      </c>
      <c s="305">
        <v>0</v>
      </c>
      <c s="305">
        <v>0</v>
      </c>
      <c s="305">
        <v>0</v>
      </c>
      <c s="305">
        <v>0.11742288497771369</v>
      </c>
      <c s="305">
        <v>-0.32033206836058525</v>
      </c>
      <c s="305">
        <v>-0.41848339780699462</v>
      </c>
      <c s="305">
        <v>0.071525084204040468</v>
      </c>
      <c s="305">
        <v>0</v>
      </c>
      <c s="305">
        <v>0</v>
      </c>
    </row>
    <row r="108" spans="1:150" s="256" customFormat="1" ht="15">
      <c r="A108" s="350" t="s">
        <v>497</v>
      </c>
      <c s="309">
        <v>3710.3070180788463</v>
      </c>
      <c s="309">
        <v>-128.56101084401035</v>
      </c>
      <c s="309">
        <v>-327.22470092982809</v>
      </c>
      <c s="309">
        <v>-363.32594975860076</v>
      </c>
      <c s="309">
        <v>1040.0022600942275</v>
      </c>
      <c s="309">
        <v>293.30688774169317</v>
      </c>
      <c s="309">
        <v>88.286694045692386</v>
      </c>
      <c s="309">
        <v>-14.055000966533811</v>
      </c>
      <c s="309">
        <v>514.00653050285518</v>
      </c>
      <c s="309">
        <v>-126.74201832025392</v>
      </c>
      <c s="309">
        <v>761.30072041996345</v>
      </c>
      <c s="309">
        <v>611.50901407389165</v>
      </c>
      <c s="309">
        <v>2517.6447646800893</v>
      </c>
      <c s="309">
        <v>488.43708070654588</v>
      </c>
      <c s="309">
        <v>350.84741526188122</v>
      </c>
      <c s="309">
        <v>-8.256011330744002</v>
      </c>
      <c s="309">
        <v>-312.60331114418648</v>
      </c>
      <c s="309">
        <v>-7.1449490083465861</v>
      </c>
      <c s="309">
        <v>1230.7498112574374</v>
      </c>
      <c s="309">
        <v>84.389222488108302</v>
      </c>
      <c s="309">
        <v>246.19882311495485</v>
      </c>
      <c s="309">
        <v>960.27223491398217</v>
      </c>
      <c s="309">
        <v>685.93536779480166</v>
      </c>
      <c s="309">
        <v>981.17105089220172</v>
      </c>
      <c s="309">
        <v>3666.8251597522158</v>
      </c>
      <c s="309">
        <v>-32.900172122086019</v>
      </c>
      <c s="309">
        <v>1316.6138826475403</v>
      </c>
      <c s="309">
        <v>1141.0273636016964</v>
      </c>
      <c s="309">
        <v>496.39454651458072</v>
      </c>
      <c s="309">
        <v>500.00657790955705</v>
      </c>
      <c s="309">
        <v>1719.9386605488301</v>
      </c>
      <c s="309">
        <v>768.14665222356098</v>
      </c>
      <c s="309">
        <v>888.96150665872938</v>
      </c>
      <c s="309">
        <v>1101.9699620975171</v>
      </c>
      <c s="309">
        <v>1166.1623322575783</v>
      </c>
      <c s="309">
        <v>1219.3887783684288</v>
      </c>
      <c s="309">
        <v>4969.2256398423433</v>
      </c>
      <c s="309">
        <v>991.95974076127823</v>
      </c>
      <c s="309">
        <v>2009.2643137671525</v>
      </c>
      <c s="309">
        <v>2149.9996123588362</v>
      </c>
      <c s="309">
        <v>725.77633313985928</v>
      </c>
      <c s="309">
        <v>1027.0942367697294</v>
      </c>
      <c s="309">
        <v>1482.3697889860805</v>
      </c>
      <c s="309">
        <v>670.3195508663182</v>
      </c>
      <c s="309">
        <v>1045.0773466845781</v>
      </c>
      <c s="309">
        <v>1703.5536098080938</v>
      </c>
      <c s="309">
        <v>730.84678105939963</v>
      </c>
      <c s="309">
        <v>757.61313983616913</v>
      </c>
      <c s="309">
        <v>4205.76235934959</v>
      </c>
      <c s="309">
        <v>2003.5903103729665</v>
      </c>
      <c s="309">
        <v>1917.5960539765565</v>
      </c>
      <c s="309">
        <v>1239.8297591030016</v>
      </c>
      <c s="309">
        <v>2227.7381060799553</v>
      </c>
      <c s="309">
        <v>2134.7956599344502</v>
      </c>
      <c s="309">
        <v>1691.8016073001884</v>
      </c>
      <c s="309">
        <v>2257.3628759298435</v>
      </c>
      <c s="309">
        <v>1924.9284633682714</v>
      </c>
      <c s="309">
        <v>4474.740106665995</v>
      </c>
      <c s="309">
        <v>2657.0102936487142</v>
      </c>
      <c s="309">
        <v>3151.3198575199881</v>
      </c>
      <c s="309">
        <v>4821.7063393798371</v>
      </c>
      <c s="309">
        <v>1150.1554188513308</v>
      </c>
      <c s="309">
        <v>3989.9861336089407</v>
      </c>
      <c s="309">
        <v>2514.5564477343269</v>
      </c>
      <c s="309">
        <v>1092.4041775860353</v>
      </c>
      <c s="309">
        <v>4238.7248466459369</v>
      </c>
      <c s="309">
        <v>432.16252939392757</v>
      </c>
      <c s="309">
        <v>883.58015001273543</v>
      </c>
      <c s="309">
        <v>1675.7933846911344</v>
      </c>
      <c s="309">
        <v>1439.5340038829313</v>
      </c>
      <c s="309">
        <v>722.91723770749559</v>
      </c>
      <c s="309">
        <v>1009.2531972735396</v>
      </c>
      <c s="309">
        <v>5134.0337074325071</v>
      </c>
      <c s="309">
        <v>277.42947758659966</v>
      </c>
      <c s="309">
        <v>787.57578155559838</v>
      </c>
      <c s="309">
        <v>1222.8774701373973</v>
      </c>
      <c s="309">
        <v>365.71233236679814</v>
      </c>
      <c s="309">
        <v>394.09473177253795</v>
      </c>
      <c s="309">
        <v>1137.1050899889926</v>
      </c>
      <c s="309">
        <v>1245.3355972282059</v>
      </c>
      <c s="309">
        <v>1066.7275590214003</v>
      </c>
      <c s="309">
        <v>1863.7160844247974</v>
      </c>
      <c s="309">
        <v>808.78667605260023</v>
      </c>
      <c s="309">
        <v>1084.4564452684015</v>
      </c>
      <c s="309">
        <v>3075.9716561540067</v>
      </c>
      <c s="309">
        <v>148.89730725699542</v>
      </c>
      <c s="309">
        <v>1099.0191368704043</v>
      </c>
      <c s="309">
        <v>1133.3982517252882</v>
      </c>
      <c s="309">
        <v>1079.5925920607096</v>
      </c>
      <c s="309">
        <v>194.67356410119828</v>
      </c>
      <c s="309">
        <v>2875.6841911147994</v>
      </c>
      <c s="309">
        <v>937.99000670540204</v>
      </c>
      <c s="309">
        <v>717.81050934779989</v>
      </c>
      <c s="309">
        <v>1612.9492724599984</v>
      </c>
      <c s="309">
        <v>1554.3158595040688</v>
      </c>
      <c s="309">
        <v>1417.3676934911427</v>
      </c>
      <c s="309">
        <v>3647.9009492615223</v>
      </c>
      <c s="309">
        <v>416.37577456885958</v>
      </c>
      <c s="309">
        <v>919.15122393357206</v>
      </c>
      <c s="309">
        <v>1615.3473570094734</v>
      </c>
      <c s="309">
        <v>1776.6735127669494</v>
      </c>
      <c s="309">
        <v>1650.8353992900688</v>
      </c>
      <c s="309">
        <v>2403.1434367520314</v>
      </c>
      <c s="309">
        <v>1427.7619861720245</v>
      </c>
      <c s="309">
        <v>2762.2160646127295</v>
      </c>
      <c s="309">
        <v>464.96267806794935</v>
      </c>
      <c s="309">
        <v>1486.9516114312064</v>
      </c>
      <c s="309">
        <v>1738.9446273328358</v>
      </c>
      <c s="309">
        <v>3091.4783543466683</v>
      </c>
      <c s="309">
        <v>932.79372853314067</v>
      </c>
      <c s="309">
        <v>852.53654954637727</v>
      </c>
      <c s="309">
        <v>1384.8199873635613</v>
      </c>
      <c s="309">
        <v>671.04139177690058</v>
      </c>
      <c s="305">
        <v>1846.7813818294769</v>
      </c>
      <c s="305">
        <v>844.22025128071687</v>
      </c>
      <c s="305">
        <v>1322.9506989161985</v>
      </c>
      <c s="305">
        <v>404.11685919565878</v>
      </c>
      <c s="305">
        <v>-168.65273500403671</v>
      </c>
      <c s="305">
        <v>1312.3112918220031</v>
      </c>
      <c s="305">
        <v>1025.9552885645633</v>
      </c>
      <c s="305">
        <v>3516.1592137872449</v>
      </c>
      <c s="305">
        <v>135.84256879094323</v>
      </c>
      <c s="305">
        <v>917.95284085288529</v>
      </c>
      <c s="305">
        <v>355.93272465921916</v>
      </c>
      <c s="305">
        <v>-411.55765973729547</v>
      </c>
      <c s="305">
        <v>498.16341096222857</v>
      </c>
      <c s="305">
        <v>564.64158180851655</v>
      </c>
      <c s="305">
        <v>483.54935383016141</v>
      </c>
      <c s="305">
        <v>211.32425648999936</v>
      </c>
      <c s="305">
        <v>463.45862383717144</v>
      </c>
      <c s="305">
        <v>389.97632792055083</v>
      </c>
      <c s="305">
        <v>76.137745596445711</v>
      </c>
      <c s="305">
        <v>1063.5000257085271</v>
      </c>
      <c s="303"/>
      <c s="305"/>
      <c s="305"/>
      <c s="308"/>
      <c s="308"/>
      <c s="308"/>
      <c s="379" t="s">
        <v>497</v>
      </c>
      <c s="305">
        <v>12277.773797269372</v>
      </c>
      <c s="305">
        <v>14091.594006994543</v>
      </c>
      <c s="305">
        <v>7106.5802614442764</v>
      </c>
      <c s="305">
        <v>5679.1006106517998</v>
      </c>
      <c s="305">
        <v>4249.1151089729883</v>
      </c>
      <c s="305">
        <v>4082.6110560120069</v>
      </c>
      <c s="305">
        <v>5473.6430859504644</v>
      </c>
      <c s="305">
        <v>6184.4489313667837</v>
      </c>
      <c s="305">
        <v>5687.2577652658856</v>
      </c>
    </row>
    <row r="109" spans="1:150" s="256" customFormat="1" ht="15">
      <c r="A109" s="348" t="s">
        <v>496</v>
      </c>
      <c s="311">
        <v>250.60780513999998</v>
      </c>
      <c s="311">
        <v>95.770335349999996</v>
      </c>
      <c s="311">
        <v>135.07112132399999</v>
      </c>
      <c s="311">
        <v>160.02768705900002</v>
      </c>
      <c s="311">
        <v>24.678566020000002</v>
      </c>
      <c s="311">
        <v>94.731773423999982</v>
      </c>
      <c s="311">
        <v>17.381737090000001</v>
      </c>
      <c s="311">
        <v>104.67563834000001</v>
      </c>
      <c s="311">
        <v>85.630817609999994</v>
      </c>
      <c s="311">
        <v>678.01139788</v>
      </c>
      <c s="311">
        <v>139.94839561999999</v>
      </c>
      <c s="311">
        <v>147.23287940999998</v>
      </c>
      <c s="311">
        <v>242.95186671499999</v>
      </c>
      <c s="311">
        <v>86.690505540000004</v>
      </c>
      <c s="311">
        <v>1498.6761437299999</v>
      </c>
      <c s="311">
        <v>99.435340289999999</v>
      </c>
      <c s="311">
        <v>169.256380815</v>
      </c>
      <c s="311">
        <v>122.00944995100001</v>
      </c>
      <c s="311">
        <v>229.97054772400003</v>
      </c>
      <c s="311">
        <v>112.12013992</v>
      </c>
      <c s="311">
        <v>1217.9823755499999</v>
      </c>
      <c s="311">
        <v>137.72860876999999</v>
      </c>
      <c s="311">
        <v>152.32306108</v>
      </c>
      <c s="311">
        <v>351.07553214000001</v>
      </c>
      <c s="311">
        <v>995.65904151300003</v>
      </c>
      <c s="311">
        <v>87.306182870000001</v>
      </c>
      <c s="311">
        <v>179.11742658900002</v>
      </c>
      <c s="311">
        <v>54.122756495000004</v>
      </c>
      <c s="311">
        <v>129.34707700600001</v>
      </c>
      <c s="311">
        <v>471.68446797000001</v>
      </c>
      <c s="311">
        <v>2488.429687496</v>
      </c>
      <c s="311">
        <v>126.261363499</v>
      </c>
      <c s="311">
        <v>962.94700609200004</v>
      </c>
      <c s="311">
        <v>1826.5109799100001</v>
      </c>
      <c s="311">
        <v>120.80707672599999</v>
      </c>
      <c s="311">
        <v>201.59715362</v>
      </c>
      <c s="311">
        <v>1363.4850653499998</v>
      </c>
      <c s="311">
        <v>115.65430674</v>
      </c>
      <c s="311">
        <v>892.16898763000006</v>
      </c>
      <c s="311">
        <v>795.16606606999994</v>
      </c>
      <c s="311">
        <v>260.81650514</v>
      </c>
      <c s="311">
        <v>1214.68541095</v>
      </c>
      <c s="311">
        <v>1199.99139296</v>
      </c>
      <c s="311">
        <v>354.87394800999999</v>
      </c>
      <c s="311">
        <v>36.822740869999997</v>
      </c>
      <c s="311">
        <v>181.34543425000001</v>
      </c>
      <c s="311">
        <v>69.611190359999995</v>
      </c>
      <c s="311">
        <v>313.81473266</v>
      </c>
      <c s="311">
        <v>1077.0900680299999</v>
      </c>
      <c s="311">
        <v>178.57369375000002</v>
      </c>
      <c s="311">
        <v>918.50235901999997</v>
      </c>
      <c s="311">
        <v>107.82504283999999</v>
      </c>
      <c s="311">
        <v>245.26763076</v>
      </c>
      <c s="311">
        <v>103.20848966</v>
      </c>
      <c s="311">
        <v>2066.9845131699999</v>
      </c>
      <c s="311">
        <v>1099.7920213099999</v>
      </c>
      <c s="311">
        <v>60.014034254999999</v>
      </c>
      <c s="311">
        <v>1252.1745055260001</v>
      </c>
      <c s="311">
        <v>435.36876677999999</v>
      </c>
      <c s="311">
        <v>284.94841774999998</v>
      </c>
      <c s="311">
        <v>2181.5622479799999</v>
      </c>
      <c s="311">
        <v>1119.73740976</v>
      </c>
      <c s="311">
        <v>840.3949157699999</v>
      </c>
      <c s="311">
        <v>160.82771379000002</v>
      </c>
      <c s="311">
        <v>195.46559350000001</v>
      </c>
      <c s="311">
        <v>1064.06732556</v>
      </c>
      <c s="311">
        <v>1483.79878609</v>
      </c>
      <c s="311">
        <v>94.781524669999996</v>
      </c>
      <c s="311">
        <v>109.89108289000001</v>
      </c>
      <c s="311">
        <v>52.620330879999997</v>
      </c>
      <c s="311">
        <v>3277.0219331350004</v>
      </c>
      <c s="311">
        <v>529.17033313999991</v>
      </c>
      <c s="311">
        <v>525.19988825999997</v>
      </c>
      <c s="311">
        <v>3721.10108868</v>
      </c>
      <c s="311">
        <v>168.99659431000001</v>
      </c>
      <c s="311">
        <v>16.296565719</v>
      </c>
      <c s="311">
        <v>61.309704535000002</v>
      </c>
      <c s="311">
        <v>56.056936989999997</v>
      </c>
      <c s="311">
        <v>72.568126820000003</v>
      </c>
      <c s="311">
        <v>681.13851192000004</v>
      </c>
      <c s="311">
        <v>610.60703291000004</v>
      </c>
      <c s="311">
        <v>982.83424666999997</v>
      </c>
      <c s="311">
        <v>543.86677924200001</v>
      </c>
      <c s="311">
        <v>28.98562802</v>
      </c>
      <c s="311">
        <v>956.08359242300003</v>
      </c>
      <c s="311">
        <v>1348.9937051070001</v>
      </c>
      <c s="311">
        <v>52.708982279999994</v>
      </c>
      <c s="311">
        <v>857.01158298999997</v>
      </c>
      <c s="311">
        <v>19.230030470000003</v>
      </c>
      <c s="311">
        <v>752.4733306820001</v>
      </c>
      <c s="311">
        <v>1635.40075819</v>
      </c>
      <c s="311">
        <v>506.63145764000001</v>
      </c>
      <c s="311">
        <v>22.425067469999998</v>
      </c>
      <c s="311">
        <v>2143.6199371500002</v>
      </c>
      <c s="311">
        <v>179.755528513</v>
      </c>
      <c s="311">
        <v>171.03598900999998</v>
      </c>
      <c s="311">
        <v>951.20864551099999</v>
      </c>
      <c s="311">
        <v>559.18858477000003</v>
      </c>
      <c s="311">
        <v>13.581999999999999</v>
      </c>
      <c s="311">
        <v>199.24190947999998</v>
      </c>
      <c s="311">
        <v>239.46798665000009</v>
      </c>
      <c s="311">
        <v>1445.3619015209999</v>
      </c>
      <c s="311">
        <v>577.62309075999997</v>
      </c>
      <c s="311">
        <v>470.67419163</v>
      </c>
      <c s="311">
        <v>1155.2386018100001</v>
      </c>
      <c s="311">
        <v>5.7508796900000005</v>
      </c>
      <c s="311">
        <v>2022.2425504899998</v>
      </c>
      <c s="311">
        <v>105.15620497</v>
      </c>
      <c s="311">
        <v>3193.3647376000004</v>
      </c>
      <c s="311">
        <v>0</v>
      </c>
      <c s="311">
        <v>242.94186013000001</v>
      </c>
      <c s="311">
        <v>272.03584499999999</v>
      </c>
      <c s="311">
        <v>209.84861017000003</v>
      </c>
      <c s="308">
        <v>74.472355019999995</v>
      </c>
      <c s="308">
        <v>41.435408469999999</v>
      </c>
      <c s="308">
        <v>78.727919449999987</v>
      </c>
      <c s="308">
        <v>79.996854790000015</v>
      </c>
      <c s="308">
        <v>144.59387298999999</v>
      </c>
      <c s="308">
        <v>1287.9694119000003</v>
      </c>
      <c s="308">
        <v>42.645874038000002</v>
      </c>
      <c s="308">
        <v>1188.8009108900001</v>
      </c>
      <c s="308">
        <v>21.609438409999999</v>
      </c>
      <c s="308">
        <v>19.413814260000002</v>
      </c>
      <c s="308">
        <v>843.00039767999999</v>
      </c>
      <c s="308">
        <v>34.121582649999993</v>
      </c>
      <c s="308">
        <v>307.65373291999998</v>
      </c>
      <c s="308">
        <v>1129.870285893244</v>
      </c>
      <c s="308">
        <v>88.550920618661536</v>
      </c>
      <c s="308">
        <v>81.367000000000004</v>
      </c>
      <c s="308">
        <v>549.38824825999995</v>
      </c>
      <c s="308">
        <v>1248.4593638399999</v>
      </c>
      <c s="308">
        <v>456.00519051824961</v>
      </c>
      <c s="308">
        <v>916</v>
      </c>
      <c s="303"/>
      <c s="308"/>
      <c s="308"/>
      <c s="308"/>
      <c s="308"/>
      <c s="308"/>
      <c s="379" t="s">
        <v>496</v>
      </c>
      <c s="305">
        <v>8640.4950150130007</v>
      </c>
      <c s="305">
        <v>9181.8926393710008</v>
      </c>
      <c s="305">
        <v>4612.4689228480001</v>
      </c>
      <c s="305">
        <v>5689.96</v>
      </c>
      <c s="305">
        <v>3250.96</v>
      </c>
      <c s="305">
        <v>3841</v>
      </c>
      <c s="305">
        <v>3341</v>
      </c>
      <c s="305">
        <v>3341</v>
      </c>
      <c s="305">
        <v>3341</v>
      </c>
    </row>
    <row r="110" spans="1:150" s="256" customFormat="1" ht="15">
      <c r="A110" s="340" t="s">
        <v>495</v>
      </c>
      <c s="311">
        <v>212.14909815999997</v>
      </c>
      <c s="311">
        <v>0.62833534999999996</v>
      </c>
      <c s="311">
        <v>1.4968759999999999</v>
      </c>
      <c s="311">
        <v>44.803767120000003</v>
      </c>
      <c s="311">
        <v>6.694228830000001</v>
      </c>
      <c s="311">
        <v>30.590277329999999</v>
      </c>
      <c s="311">
        <v>17.0979536</v>
      </c>
      <c s="311">
        <v>61.319804449999999</v>
      </c>
      <c s="311">
        <v>51.469469779999997</v>
      </c>
      <c s="311">
        <v>659.55483265999999</v>
      </c>
      <c s="311">
        <v>51.018620649999995</v>
      </c>
      <c s="311">
        <v>113.59622430999997</v>
      </c>
      <c s="311">
        <v>126.120467695</v>
      </c>
      <c s="311">
        <v>15.200893370000001</v>
      </c>
      <c s="311">
        <v>8.48777516</v>
      </c>
      <c s="311">
        <v>60.66443168</v>
      </c>
      <c s="311">
        <v>59.846803649999998</v>
      </c>
      <c s="311">
        <v>14.834462740000001</v>
      </c>
      <c s="311">
        <v>114.44532502000001</v>
      </c>
      <c s="311">
        <v>-0.40757406999999996</v>
      </c>
      <c s="311">
        <v>10.500375549999999</v>
      </c>
      <c s="311">
        <v>27.728629960000003</v>
      </c>
      <c s="311">
        <v>25.411289149999995</v>
      </c>
      <c s="311">
        <v>145.91753839000003</v>
      </c>
      <c s="311">
        <v>243.21681839000001</v>
      </c>
      <c s="311">
        <v>0.30618287</v>
      </c>
      <c s="311">
        <v>4.6106983699999997</v>
      </c>
      <c s="311">
        <v>28.555080920000002</v>
      </c>
      <c s="311">
        <v>74.30536687</v>
      </c>
      <c s="311">
        <v>-4.6205053100000004</v>
      </c>
      <c s="311">
        <v>50.720504490000003</v>
      </c>
      <c s="311">
        <v>75.548701860000008</v>
      </c>
      <c s="311">
        <v>167.21571839000003</v>
      </c>
      <c s="311">
        <v>736.65199858999995</v>
      </c>
      <c s="311">
        <v>9.4074476300000001</v>
      </c>
      <c s="311">
        <v>38.991704050000003</v>
      </c>
      <c s="311">
        <v>312.90534207999997</v>
      </c>
      <c s="311">
        <v>6.2171943000000001</v>
      </c>
      <c s="311">
        <v>804.94582783999999</v>
      </c>
      <c s="311">
        <v>1.365</v>
      </c>
      <c s="311">
        <v>51.299999999999997</v>
      </c>
      <c s="311">
        <v>6.9482637199999999</v>
      </c>
      <c s="311">
        <v>83.410437729999998</v>
      </c>
      <c s="311">
        <v>311.89735645000002</v>
      </c>
      <c s="311">
        <v>5.4878832900000001</v>
      </c>
      <c s="311">
        <v>116.48043333000001</v>
      </c>
      <c s="311">
        <v>65.16903868</v>
      </c>
      <c s="311">
        <v>129.10744773000002</v>
      </c>
      <c s="311">
        <v>348.55402187999999</v>
      </c>
      <c s="311">
        <v>150.64907199999999</v>
      </c>
      <c s="311">
        <v>14.807373150000002</v>
      </c>
      <c s="311">
        <v>30</v>
      </c>
      <c s="311">
        <v>202.38580202</v>
      </c>
      <c s="311">
        <v>23.25341456</v>
      </c>
      <c s="311">
        <v>15.62184345</v>
      </c>
      <c s="311">
        <v>72.46526215999998</v>
      </c>
      <c s="311">
        <v>27.427588799999999</v>
      </c>
      <c s="311">
        <v>114.03151216000001</v>
      </c>
      <c s="311">
        <v>44.523136489999999</v>
      </c>
      <c s="311">
        <v>96.663152999999994</v>
      </c>
      <c s="311">
        <v>299.97205127000001</v>
      </c>
      <c s="311">
        <v>6.6348232199999995</v>
      </c>
      <c s="311">
        <v>71.426471410000005</v>
      </c>
      <c s="311">
        <v>87.393854340000004</v>
      </c>
      <c s="311">
        <v>86.755455380000001</v>
      </c>
      <c s="311">
        <v>50.882234969999999</v>
      </c>
      <c s="311">
        <v>58.672638390000003</v>
      </c>
      <c s="311">
        <v>71.161632429999997</v>
      </c>
      <c s="311">
        <v>99.401531700000007</v>
      </c>
      <c s="311">
        <v>41.152257239999997</v>
      </c>
      <c s="311">
        <v>252.43583319500001</v>
      </c>
      <c s="311">
        <v>128.22266368999999</v>
      </c>
      <c s="311">
        <v>150.06717116999997</v>
      </c>
      <c s="311">
        <v>13.067433709999998</v>
      </c>
      <c s="311">
        <v>42.450947620000001</v>
      </c>
      <c s="311">
        <v>10.62312339</v>
      </c>
      <c s="311">
        <v>61.11439876</v>
      </c>
      <c s="311">
        <v>0.52694288</v>
      </c>
      <c s="311">
        <v>23.316126819999997</v>
      </c>
      <c s="311">
        <v>397.28493854999999</v>
      </c>
      <c s="311">
        <v>15.999149690000001</v>
      </c>
      <c s="311">
        <v>574.85110996000003</v>
      </c>
      <c s="311">
        <v>32.230502180000002</v>
      </c>
      <c s="311">
        <v>25.44783176</v>
      </c>
      <c s="311">
        <v>447.31370122999999</v>
      </c>
      <c s="311">
        <v>88.818778600000002</v>
      </c>
      <c s="311">
        <v>23.704373299999997</v>
      </c>
      <c s="311">
        <v>657.01158298999997</v>
      </c>
      <c s="311">
        <v>4.0068172999999998</v>
      </c>
      <c s="311">
        <v>710.67338241000004</v>
      </c>
      <c s="311">
        <v>503.20804160999995</v>
      </c>
      <c s="311">
        <v>276.76373516000001</v>
      </c>
      <c s="311">
        <v>14.943067469999999</v>
      </c>
      <c s="311">
        <v>77.619937149999998</v>
      </c>
      <c s="311">
        <v>106.59905265999998</v>
      </c>
      <c s="311">
        <v>140.25919909999999</v>
      </c>
      <c s="311">
        <v>705.9557315909999</v>
      </c>
      <c s="311">
        <v>56.245640359999996</v>
      </c>
      <c s="311">
        <v>6.0999999999999996</v>
      </c>
      <c s="311">
        <v>1.0526377</v>
      </c>
      <c s="311">
        <v>129.67734214999999</v>
      </c>
      <c s="311">
        <v>1444.32803289</v>
      </c>
      <c s="311">
        <v>288.08777544000003</v>
      </c>
      <c s="311">
        <v>228.59322578000001</v>
      </c>
      <c s="311">
        <v>105.84452228000001</v>
      </c>
      <c s="311">
        <v>5.7508796900000005</v>
      </c>
      <c s="311">
        <v>2021.5982850599999</v>
      </c>
      <c s="311">
        <v>99.227709940000011</v>
      </c>
      <c s="311">
        <v>3115.7337837300001</v>
      </c>
      <c s="311">
        <v>0</v>
      </c>
      <c s="311">
        <v>28.61854202</v>
      </c>
      <c s="311">
        <v>206.51946303</v>
      </c>
      <c s="311">
        <v>174.84861017000003</v>
      </c>
      <c s="308">
        <v>58.708595119999998</v>
      </c>
      <c s="308">
        <v>41.435408469999999</v>
      </c>
      <c s="308">
        <v>78.727919449999987</v>
      </c>
      <c s="308">
        <v>65.935531490000002</v>
      </c>
      <c s="308">
        <v>144.59387298999999</v>
      </c>
      <c s="308">
        <v>1287.0065838700002</v>
      </c>
      <c s="308">
        <v>42.167386239999999</v>
      </c>
      <c s="308">
        <v>1128.08695044</v>
      </c>
      <c s="308">
        <v>2.0336362099999996</v>
      </c>
      <c s="308">
        <v>19.413814260000002</v>
      </c>
      <c s="308">
        <v>843.00039767999999</v>
      </c>
      <c s="308">
        <v>34.121582649999993</v>
      </c>
      <c s="308">
        <v>307.65373291999998</v>
      </c>
      <c s="308">
        <v>1129.870285893244</v>
      </c>
      <c s="308">
        <v>86.550920618661536</v>
      </c>
      <c s="308">
        <v>81.367000000000004</v>
      </c>
      <c s="308">
        <v>549.38824825999995</v>
      </c>
      <c s="308">
        <v>248.45936383999998</v>
      </c>
      <c s="308">
        <v>456.00519051824961</v>
      </c>
      <c s="308">
        <v>916</v>
      </c>
      <c s="303"/>
      <c s="308"/>
      <c s="308"/>
      <c s="308"/>
      <c s="308"/>
      <c s="308"/>
      <c s="379" t="s">
        <v>495</v>
      </c>
      <c s="305">
        <v>3309.5636993409998</v>
      </c>
      <c s="305">
        <v>7502.2398350200001</v>
      </c>
      <c s="305">
        <v>3256.64886329</v>
      </c>
      <c s="305">
        <v>4673.96</v>
      </c>
      <c s="305">
        <v>1750.96</v>
      </c>
      <c s="305">
        <v>1841</v>
      </c>
      <c s="305">
        <v>1341</v>
      </c>
      <c s="305">
        <v>1341</v>
      </c>
      <c s="305">
        <v>1341</v>
      </c>
    </row>
    <row r="111" spans="1:150" s="256" customFormat="1" ht="15">
      <c r="A111" s="344" t="s">
        <v>32</v>
      </c>
      <c s="311">
        <v>1.23482878</v>
      </c>
      <c s="311">
        <v>0.62833534999999996</v>
      </c>
      <c s="311">
        <v>0</v>
      </c>
      <c s="311">
        <v>0.29839960999999998</v>
      </c>
      <c s="311">
        <v>0</v>
      </c>
      <c s="311">
        <v>0.49597605</v>
      </c>
      <c s="311">
        <v>0</v>
      </c>
      <c s="311">
        <v>0.47166692999999998</v>
      </c>
      <c s="311">
        <v>0</v>
      </c>
      <c s="311">
        <v>0</v>
      </c>
      <c s="311">
        <v>0</v>
      </c>
      <c s="311">
        <v>0</v>
      </c>
      <c s="311">
        <v>0.65614665000000005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0.90212471999999999</v>
      </c>
      <c s="311">
        <v>0</v>
      </c>
      <c s="311">
        <v>0</v>
      </c>
      <c s="311">
        <v>0.57618636000000001</v>
      </c>
      <c s="311">
        <v>0.63273206999999987</v>
      </c>
      <c s="311">
        <v>0</v>
      </c>
      <c s="311">
        <v>0</v>
      </c>
      <c s="311">
        <v>1.3363532299999998</v>
      </c>
      <c s="311">
        <v>0</v>
      </c>
      <c s="311">
        <v>0</v>
      </c>
      <c s="311">
        <v>0.50366173999999997</v>
      </c>
      <c s="311">
        <v>0.39191871999999994</v>
      </c>
      <c s="311">
        <v>0.12778276999999999</v>
      </c>
      <c s="311">
        <v>0</v>
      </c>
      <c s="311">
        <v>0</v>
      </c>
      <c s="311">
        <v>5</v>
      </c>
      <c s="311">
        <v>0.0049382699999999998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113.875561</v>
      </c>
      <c s="311">
        <v>1</v>
      </c>
      <c s="311">
        <v>0</v>
      </c>
      <c s="311">
        <v>0</v>
      </c>
      <c s="311">
        <v>0</v>
      </c>
      <c s="311">
        <v>0</v>
      </c>
      <c s="311">
        <v>0</v>
      </c>
      <c s="311">
        <v>4.79786</v>
      </c>
      <c s="311">
        <v>1.6528239300000001</v>
      </c>
      <c s="311">
        <v>0.029000000000000001</v>
      </c>
      <c s="311">
        <v>10.076212</v>
      </c>
      <c s="311">
        <v>0</v>
      </c>
      <c s="311">
        <v>0</v>
      </c>
      <c s="311">
        <v>1.4743101000000001</v>
      </c>
      <c s="311">
        <v>6.6348232199999995</v>
      </c>
      <c s="311">
        <v>0</v>
      </c>
      <c s="311">
        <v>1.9360596000000001</v>
      </c>
      <c s="311">
        <v>18.476385030000003</v>
      </c>
      <c s="311">
        <v>0.568407</v>
      </c>
      <c s="311">
        <v>52.025382030000003</v>
      </c>
      <c s="311">
        <v>1.1616324299999998</v>
      </c>
      <c s="311">
        <v>3.7763673099999999</v>
      </c>
      <c s="311">
        <v>0</v>
      </c>
      <c s="311">
        <v>64.314047680000002</v>
      </c>
      <c s="311">
        <v>0.96859560999999994</v>
      </c>
      <c s="311">
        <v>25.451762460000001</v>
      </c>
      <c s="311">
        <v>2.4307968300000002</v>
      </c>
      <c s="311">
        <v>0.50637399999999999</v>
      </c>
      <c s="311">
        <v>8.5654760799999998</v>
      </c>
      <c s="311">
        <v>2.2246747600000001</v>
      </c>
      <c s="311">
        <v>0.32644287999999999</v>
      </c>
      <c s="311">
        <v>23.316126819999997</v>
      </c>
      <c s="311">
        <v>17.563715330000001</v>
      </c>
      <c s="311">
        <v>0.60172808</v>
      </c>
      <c s="311">
        <v>1.4547116</v>
      </c>
      <c s="311">
        <v>23.84767854</v>
      </c>
      <c s="311">
        <v>18.821708299999997</v>
      </c>
      <c s="311">
        <v>136.12451535</v>
      </c>
      <c s="311">
        <v>0</v>
      </c>
      <c s="311">
        <v>20.602501349999997</v>
      </c>
      <c s="311">
        <v>0.55463192000000006</v>
      </c>
      <c s="311">
        <v>1.8118183600000002</v>
      </c>
      <c s="311">
        <v>8.6845571600000007</v>
      </c>
      <c s="311">
        <v>501.12427422999997</v>
      </c>
      <c s="311">
        <v>0.070999999999999994</v>
      </c>
      <c s="311">
        <v>6.71335937</v>
      </c>
      <c s="311">
        <v>27.2953318</v>
      </c>
      <c s="311">
        <v>83.305333989999994</v>
      </c>
      <c s="311">
        <v>0.93796391000000001</v>
      </c>
      <c s="311">
        <v>2.2236789899999998</v>
      </c>
      <c s="311">
        <v>2.6673434900000004</v>
      </c>
      <c s="311">
        <v>6.0999999999999996</v>
      </c>
      <c s="311">
        <v>1.0026377</v>
      </c>
      <c s="311">
        <v>78.35868773</v>
      </c>
      <c s="311">
        <v>501.13135499000003</v>
      </c>
      <c s="311">
        <v>2.1873531800000001</v>
      </c>
      <c s="311">
        <v>11.41252493</v>
      </c>
      <c s="311">
        <v>95.844522280000007</v>
      </c>
      <c s="311">
        <v>2.9766151600000001</v>
      </c>
      <c s="311">
        <v>17.405536380000001</v>
      </c>
      <c s="311">
        <v>0.29999999999999999</v>
      </c>
      <c s="311">
        <v>522.66555996</v>
      </c>
      <c s="311">
        <v>0</v>
      </c>
      <c s="311">
        <v>0.18098848000000001</v>
      </c>
      <c s="311">
        <v>3.3318232499999993</v>
      </c>
      <c s="311">
        <v>22.747087479999998</v>
      </c>
      <c s="308">
        <v>51.03041649</v>
      </c>
      <c s="308">
        <v>27.837373080000003</v>
      </c>
      <c s="308">
        <v>81.52524523999999</v>
      </c>
      <c s="308">
        <v>29.394984570000002</v>
      </c>
      <c s="308">
        <v>43.175716080000001</v>
      </c>
      <c s="308">
        <v>0</v>
      </c>
      <c s="308">
        <v>6.5288350700000004</v>
      </c>
      <c s="308">
        <v>52.056869049999996</v>
      </c>
      <c s="577">
        <v>2</v>
      </c>
      <c s="308">
        <v>14</v>
      </c>
      <c s="308">
        <v>706</v>
      </c>
      <c s="308">
        <v>0</v>
      </c>
      <c s="308">
        <v>7</v>
      </c>
      <c s="308">
        <v>5</v>
      </c>
      <c s="308">
        <v>20.32</v>
      </c>
      <c s="308">
        <v>6</v>
      </c>
      <c s="308">
        <v>26</v>
      </c>
      <c s="308">
        <v>117.5</v>
      </c>
      <c s="308">
        <v>25.100000000000001</v>
      </c>
      <c s="308">
        <v>45</v>
      </c>
      <c s="303"/>
      <c s="308"/>
      <c s="308"/>
      <c s="308"/>
      <c s="308"/>
      <c s="308"/>
      <c s="566" t="s">
        <v>32</v>
      </c>
      <c s="308">
        <v>653.32445108000013</v>
      </c>
      <c s="308">
        <v>1242.0521358000001</v>
      </c>
      <c s="308">
        <v>317.80933878999997</v>
      </c>
      <c s="308">
        <v>973.96000000000004</v>
      </c>
      <c s="308">
        <v>250.96000000000001</v>
      </c>
      <c s="308">
        <v>341</v>
      </c>
      <c s="308">
        <v>341</v>
      </c>
      <c s="308">
        <v>341</v>
      </c>
      <c s="308">
        <v>341</v>
      </c>
    </row>
    <row r="112" spans="1:150" s="256" customFormat="1" ht="15">
      <c r="A112" s="344" t="s">
        <v>33</v>
      </c>
      <c s="311">
        <v>195.83374691999998</v>
      </c>
      <c s="311">
        <v>0</v>
      </c>
      <c s="311">
        <v>1.4968759999999999</v>
      </c>
      <c s="311">
        <v>29.28030321</v>
      </c>
      <c s="311">
        <v>-0.024770660000000021</v>
      </c>
      <c s="311">
        <v>30.09430128</v>
      </c>
      <c s="311">
        <v>16.31206852</v>
      </c>
      <c s="311">
        <v>42.765989040000001</v>
      </c>
      <c s="311">
        <v>37.226259419999998</v>
      </c>
      <c s="311">
        <v>51.122558869999999</v>
      </c>
      <c s="311">
        <v>23.384672289999997</v>
      </c>
      <c s="311">
        <v>76.024274659999975</v>
      </c>
      <c s="311">
        <v>16.71979202</v>
      </c>
      <c s="311">
        <v>3.2153747599999996</v>
      </c>
      <c s="311">
        <v>8</v>
      </c>
      <c s="311">
        <v>39.830985699999999</v>
      </c>
      <c s="311">
        <v>30</v>
      </c>
      <c s="311">
        <v>-0.30279467999999998</v>
      </c>
      <c s="311">
        <v>70.629490610000005</v>
      </c>
      <c s="311">
        <v>-0.65966243999999996</v>
      </c>
      <c s="311">
        <v>0.38666591</v>
      </c>
      <c s="311">
        <v>25</v>
      </c>
      <c s="311">
        <v>18.312890479999997</v>
      </c>
      <c s="311">
        <v>7</v>
      </c>
      <c s="311">
        <v>165.28874760000002</v>
      </c>
      <c s="311">
        <v>0.14811473999999999</v>
      </c>
      <c s="311">
        <v>1.8943629399999999</v>
      </c>
      <c s="311">
        <v>26.91638403</v>
      </c>
      <c s="311">
        <v>59.792914000000003</v>
      </c>
      <c s="311">
        <v>-0.011300000000000001</v>
      </c>
      <c s="311">
        <v>1.4327122699999999</v>
      </c>
      <c s="311">
        <v>74.116535850000005</v>
      </c>
      <c s="311">
        <v>157.06126904000001</v>
      </c>
      <c s="311">
        <v>99</v>
      </c>
      <c s="311">
        <v>5.5</v>
      </c>
      <c s="311">
        <v>15.310386000000001</v>
      </c>
      <c s="311">
        <v>63.924976179999994</v>
      </c>
      <c s="311">
        <v>0</v>
      </c>
      <c s="311">
        <v>800</v>
      </c>
      <c s="311">
        <v>1.365</v>
      </c>
      <c s="311">
        <v>26.300000000000001</v>
      </c>
      <c s="311">
        <v>0.20000000000000001</v>
      </c>
      <c s="311">
        <v>70.410437729999998</v>
      </c>
      <c s="311">
        <v>103.1617518</v>
      </c>
      <c s="311">
        <v>1.0349999999999999</v>
      </c>
      <c s="311">
        <v>34.325928700000006</v>
      </c>
      <c s="311">
        <v>65.16903868</v>
      </c>
      <c s="311">
        <v>0</v>
      </c>
      <c s="311">
        <v>216.40501205000001</v>
      </c>
      <c s="311">
        <v>0.51200000000000001</v>
      </c>
      <c s="311">
        <v>0</v>
      </c>
      <c s="311">
        <v>0</v>
      </c>
      <c s="311">
        <v>162.38580202</v>
      </c>
      <c s="311">
        <v>4.7399190400000002</v>
      </c>
      <c s="311">
        <v>0.32398345000000001</v>
      </c>
      <c s="311">
        <v>45.679845829999998</v>
      </c>
      <c s="311">
        <v>0.45000000000000001</v>
      </c>
      <c s="311">
        <v>23.600000000000001</v>
      </c>
      <c s="311">
        <v>7</v>
      </c>
      <c s="311">
        <v>96.663152999999994</v>
      </c>
      <c s="311">
        <v>262.66272909999998</v>
      </c>
      <c s="311">
        <v>0</v>
      </c>
      <c s="311">
        <v>26.426471409999998</v>
      </c>
      <c s="311">
        <v>20.457794740000001</v>
      </c>
      <c s="311">
        <v>9.132321880000001</v>
      </c>
      <c s="311">
        <v>-0.68617203000000004</v>
      </c>
      <c s="311">
        <v>-0.25812853000000002</v>
      </c>
      <c s="311">
        <v>0</v>
      </c>
      <c s="311">
        <v>95.125164390000009</v>
      </c>
      <c s="311">
        <v>18.467959999999998</v>
      </c>
      <c s="311">
        <v>164.89037501500002</v>
      </c>
      <c s="311">
        <v>73.460226380000009</v>
      </c>
      <c s="311">
        <v>95.752137109999993</v>
      </c>
      <c s="311">
        <v>-19.5</v>
      </c>
      <c s="311">
        <v>4.9405637400000009</v>
      </c>
      <c s="311">
        <v>1.30019</v>
      </c>
      <c s="311">
        <v>0</v>
      </c>
      <c s="311">
        <v>0</v>
      </c>
      <c s="311">
        <v>0</v>
      </c>
      <c s="311">
        <v>10.092966300000001</v>
      </c>
      <c s="311">
        <v>9</v>
      </c>
      <c s="311">
        <v>391.05335836</v>
      </c>
      <c s="311">
        <v>7.8106448300000002</v>
      </c>
      <c s="311">
        <v>2.4366720900000001</v>
      </c>
      <c s="311">
        <v>89.389185879999985</v>
      </c>
      <c s="311">
        <v>0</v>
      </c>
      <c s="311">
        <v>0.92132331999999995</v>
      </c>
      <c s="311">
        <v>-0.22532435000000001</v>
      </c>
      <c s="311">
        <v>0.19499894000000001</v>
      </c>
      <c s="311">
        <v>551.98882524999999</v>
      </c>
      <c s="311">
        <v>0</v>
      </c>
      <c s="311">
        <v>16.217257669999999</v>
      </c>
      <c s="311">
        <v>4.2831574899999998</v>
      </c>
      <c s="311">
        <v>48.286811</v>
      </c>
      <c s="311">
        <v>22.293718669999997</v>
      </c>
      <c s="311">
        <v>58.321235189999989</v>
      </c>
      <c s="311">
        <v>30.290038459999995</v>
      </c>
      <c s="311">
        <v>0.017121200000000003</v>
      </c>
      <c s="311">
        <v>0</v>
      </c>
      <c s="311">
        <v>0.050000000000000003</v>
      </c>
      <c s="311">
        <v>25.27033286</v>
      </c>
      <c s="311">
        <v>0.069089149999999988</v>
      </c>
      <c s="311">
        <v>283.80000000000001</v>
      </c>
      <c s="311">
        <v>83.857029659999995</v>
      </c>
      <c s="311">
        <v>0</v>
      </c>
      <c s="311">
        <v>0</v>
      </c>
      <c s="311">
        <v>5.4169999999999998</v>
      </c>
      <c s="311">
        <v>42.627428130000006</v>
      </c>
      <c s="311">
        <v>268.02467380000002</v>
      </c>
      <c s="311">
        <v>0</v>
      </c>
      <c s="311">
        <v>28.43755354</v>
      </c>
      <c s="311">
        <v>200.68057041</v>
      </c>
      <c s="311">
        <v>152.10152269000002</v>
      </c>
      <c s="308">
        <v>7.6781786300000006</v>
      </c>
      <c s="308">
        <v>3.7980353899999999</v>
      </c>
      <c s="308">
        <v>-2.7973257900000008</v>
      </c>
      <c s="308">
        <v>36.540546920000004</v>
      </c>
      <c s="308">
        <v>1.4181569100000002</v>
      </c>
      <c s="308">
        <v>177.00020980000002</v>
      </c>
      <c s="308">
        <v>25.838551169999999</v>
      </c>
      <c s="308">
        <v>717.66569343999993</v>
      </c>
      <c s="308">
        <v>0</v>
      </c>
      <c s="308">
        <v>0</v>
      </c>
      <c s="308">
        <v>2.0003976799999998</v>
      </c>
      <c s="308">
        <v>0.95349671999999996</v>
      </c>
      <c s="308">
        <v>299.6601933</v>
      </c>
      <c s="308">
        <v>74.870285893244017</v>
      </c>
      <c s="308">
        <v>14.282308238661534</v>
      </c>
      <c s="308">
        <v>65.367000000000004</v>
      </c>
      <c s="308">
        <v>14.04978826</v>
      </c>
      <c s="308">
        <v>10.900098509999999</v>
      </c>
      <c s="308">
        <v>17.905190518249633</v>
      </c>
      <c s="308">
        <v>0</v>
      </c>
      <c s="303"/>
      <c s="308"/>
      <c s="308"/>
      <c s="308"/>
      <c s="308"/>
      <c s="308"/>
      <c s="566" t="s">
        <v>33</v>
      </c>
      <c s="308">
        <v>732.57204163999995</v>
      </c>
      <c s="308">
        <v>709.13267480000002</v>
      </c>
      <c s="308">
        <v>1348.36169311</v>
      </c>
      <c s="308">
        <v>500</v>
      </c>
      <c s="308">
        <v>400</v>
      </c>
      <c s="308">
        <v>400</v>
      </c>
      <c s="308">
        <v>400</v>
      </c>
      <c s="308">
        <v>400</v>
      </c>
      <c s="308">
        <v>400</v>
      </c>
    </row>
    <row r="113" spans="1:150" s="256" customFormat="1" ht="15">
      <c r="A113" s="344" t="s">
        <v>34</v>
      </c>
      <c s="311">
        <v>14.577373</v>
      </c>
      <c s="311">
        <v>0</v>
      </c>
      <c s="311">
        <v>0</v>
      </c>
      <c s="311">
        <v>15.2250643</v>
      </c>
      <c s="311">
        <v>5.5189994900000006</v>
      </c>
      <c s="311">
        <v>0</v>
      </c>
      <c s="311">
        <v>0</v>
      </c>
      <c s="311">
        <v>18.082148480000001</v>
      </c>
      <c s="311">
        <v>14.243210359999999</v>
      </c>
      <c s="311">
        <v>92.984785770000002</v>
      </c>
      <c s="311">
        <v>27.633948359999998</v>
      </c>
      <c s="311">
        <v>37.571949650000001</v>
      </c>
      <c s="311">
        <v>105.90070959000001</v>
      </c>
      <c s="311">
        <v>11.985518610000002</v>
      </c>
      <c s="311">
        <v>0.48777516000000004</v>
      </c>
      <c s="311">
        <v>20.83344598</v>
      </c>
      <c s="311">
        <v>27.966326240000001</v>
      </c>
      <c s="311">
        <v>14.910877510000001</v>
      </c>
      <c s="311">
        <v>42.999164300000004</v>
      </c>
      <c s="311">
        <v>0</v>
      </c>
      <c s="311">
        <v>7.7535238900000003</v>
      </c>
      <c s="311">
        <v>2.5738179799999998</v>
      </c>
      <c s="311">
        <v>5.2943489500000007</v>
      </c>
      <c s="311">
        <v>138.20500398000001</v>
      </c>
      <c s="311">
        <v>77.295338720000004</v>
      </c>
      <c s="311">
        <v>0</v>
      </c>
      <c s="311">
        <v>0.37175223000000002</v>
      </c>
      <c s="311">
        <v>0</v>
      </c>
      <c s="311">
        <v>14.28403919</v>
      </c>
      <c s="311">
        <v>-5.8853597099999995</v>
      </c>
      <c s="311">
        <v>48.784130480000002</v>
      </c>
      <c s="311">
        <v>0</v>
      </c>
      <c s="311">
        <v>9.6819586400000013</v>
      </c>
      <c s="311">
        <v>18.961298899999999</v>
      </c>
      <c s="311">
        <v>3.9074476300000001</v>
      </c>
      <c s="311">
        <v>16.494741309999998</v>
      </c>
      <c s="311">
        <v>248.69060202</v>
      </c>
      <c s="311">
        <v>6.2171943000000001</v>
      </c>
      <c s="311">
        <v>0</v>
      </c>
      <c s="311">
        <v>0</v>
      </c>
      <c s="311">
        <v>25</v>
      </c>
      <c s="311">
        <v>6.7482637199999997</v>
      </c>
      <c s="311">
        <v>13</v>
      </c>
      <c s="311">
        <v>203.38519886999998</v>
      </c>
      <c s="311">
        <v>4.4528832899999999</v>
      </c>
      <c s="311">
        <v>82.154504630000005</v>
      </c>
      <c s="311">
        <v>0</v>
      </c>
      <c s="311">
        <v>14.283541560000002</v>
      </c>
      <c s="311">
        <v>129.75841409</v>
      </c>
      <c s="311">
        <v>150.13707199999999</v>
      </c>
      <c s="311">
        <v>14.807373150000002</v>
      </c>
      <c s="311">
        <v>30</v>
      </c>
      <c s="311">
        <v>40</v>
      </c>
      <c s="311">
        <v>18.513495519999999</v>
      </c>
      <c s="311">
        <v>10.5</v>
      </c>
      <c s="311">
        <v>25</v>
      </c>
      <c s="311">
        <v>25</v>
      </c>
      <c s="311">
        <v>80.355300159999999</v>
      </c>
      <c s="311">
        <v>35.299999999999997</v>
      </c>
      <c s="311">
        <v>0</v>
      </c>
      <c s="311">
        <v>35.248399339999999</v>
      </c>
      <c s="311">
        <v>0</v>
      </c>
      <c s="311">
        <v>45</v>
      </c>
      <c s="311">
        <v>65</v>
      </c>
      <c s="311">
        <v>59.146748469999999</v>
      </c>
      <c s="311">
        <v>51</v>
      </c>
      <c s="311">
        <v>5.8743298900000003</v>
      </c>
      <c s="311">
        <v>70</v>
      </c>
      <c s="311">
        <v>0.5</v>
      </c>
      <c s="311">
        <v>22.21396524</v>
      </c>
      <c s="311">
        <v>22.74698673</v>
      </c>
      <c s="311">
        <v>53.0326491</v>
      </c>
      <c s="311">
        <v>27.685320939999997</v>
      </c>
      <c s="311">
        <v>30</v>
      </c>
      <c s="311">
        <v>36.302545019999997</v>
      </c>
      <c s="311">
        <v>0.75745731000000005</v>
      </c>
      <c s="311">
        <v>58.889724000000001</v>
      </c>
      <c s="311">
        <v>0.20050000000000001</v>
      </c>
      <c s="311">
        <v>0</v>
      </c>
      <c s="311">
        <v>0.82825692000000006</v>
      </c>
      <c s="311">
        <v>6.3974216100000003</v>
      </c>
      <c s="311">
        <v>182.34304</v>
      </c>
      <c s="311">
        <v>0.57217881000000015</v>
      </c>
      <c s="311">
        <v>4.1894513699999996</v>
      </c>
      <c s="311">
        <v>221.80000000000001</v>
      </c>
      <c s="311">
        <v>88.818778600000002</v>
      </c>
      <c s="311">
        <v>2.1805486300000001</v>
      </c>
      <c s="311">
        <v>5</v>
      </c>
      <c s="311">
        <v>0</v>
      </c>
      <c s="311">
        <v>150</v>
      </c>
      <c s="311">
        <v>2.0837673799999998</v>
      </c>
      <c s="311">
        <v>9.333766279999999</v>
      </c>
      <c s="311">
        <v>3.9465506100000001</v>
      </c>
      <c s="311">
        <v>2.03779435</v>
      </c>
      <c s="311">
        <v>0</v>
      </c>
      <c s="311">
        <v>78.5</v>
      </c>
      <c s="311">
        <v>175.07243996099999</v>
      </c>
      <c s="311">
        <v>53.561175669999997</v>
      </c>
      <c s="311">
        <v>0</v>
      </c>
      <c s="311">
        <v>0</v>
      </c>
      <c s="311">
        <v>26.048321560000002</v>
      </c>
      <c s="311">
        <v>300</v>
      </c>
      <c s="311">
        <v>2.1004222599999998</v>
      </c>
      <c s="311">
        <v>133.32367119</v>
      </c>
      <c s="311">
        <v>10</v>
      </c>
      <c s="311">
        <v>2.7742645300000004</v>
      </c>
      <c s="311">
        <v>0</v>
      </c>
      <c s="311">
        <v>56.300281810000001</v>
      </c>
      <c s="311">
        <v>284.00234247000003</v>
      </c>
      <c s="311">
        <v>0</v>
      </c>
      <c s="311">
        <v>0</v>
      </c>
      <c s="311">
        <v>2.50706937</v>
      </c>
      <c s="311">
        <v>0</v>
      </c>
      <c s="308">
        <v>0</v>
      </c>
      <c s="308">
        <v>9.8000000000000007</v>
      </c>
      <c s="308">
        <v>0</v>
      </c>
      <c s="308">
        <v>0</v>
      </c>
      <c s="308">
        <v>100</v>
      </c>
      <c s="308">
        <v>0</v>
      </c>
      <c s="308">
        <v>9.8000000000000007</v>
      </c>
      <c s="308">
        <v>358.36438794999998</v>
      </c>
      <c s="308">
        <v>0.029999999999999999</v>
      </c>
      <c s="308">
        <v>5.4138142600000005</v>
      </c>
      <c s="308">
        <v>135</v>
      </c>
      <c s="308">
        <v>33.168085929999997</v>
      </c>
      <c s="308">
        <v>0.99353961999999996</v>
      </c>
      <c s="308">
        <v>50</v>
      </c>
      <c s="308">
        <v>51.94861238</v>
      </c>
      <c s="308">
        <v>10</v>
      </c>
      <c s="308">
        <v>9.3384599999999995</v>
      </c>
      <c s="308">
        <v>120.05926533</v>
      </c>
      <c s="308">
        <v>63</v>
      </c>
      <c s="308">
        <v>171</v>
      </c>
      <c s="303"/>
      <c s="308"/>
      <c s="308"/>
      <c s="308"/>
      <c s="308"/>
      <c s="308"/>
      <c s="566" t="s">
        <v>34</v>
      </c>
      <c s="308">
        <v>516.97364581099998</v>
      </c>
      <c s="308">
        <v>868.11047948999999</v>
      </c>
      <c s="308">
        <v>480.47145731999996</v>
      </c>
      <c s="308">
        <v>650</v>
      </c>
      <c s="308">
        <v>600</v>
      </c>
      <c s="308">
        <v>600</v>
      </c>
      <c s="308">
        <v>600</v>
      </c>
      <c s="308">
        <v>600</v>
      </c>
      <c s="308">
        <v>600</v>
      </c>
    </row>
    <row r="114" spans="1:150" s="256" customFormat="1" ht="15">
      <c r="A114" s="344" t="s">
        <v>35</v>
      </c>
      <c s="311">
        <v>0.50314946000000005</v>
      </c>
      <c s="311">
        <v>0</v>
      </c>
      <c s="311">
        <v>0</v>
      </c>
      <c s="311">
        <v>0</v>
      </c>
      <c s="311">
        <v>1.2</v>
      </c>
      <c s="311">
        <v>0</v>
      </c>
      <c s="311">
        <v>0.7858850799999999</v>
      </c>
      <c s="311">
        <v>0</v>
      </c>
      <c s="311">
        <v>0</v>
      </c>
      <c s="311">
        <v>0.80748801999999997</v>
      </c>
      <c s="311">
        <v>0</v>
      </c>
      <c s="311">
        <v>0</v>
      </c>
      <c s="311">
        <v>2.8438194350000003</v>
      </c>
      <c s="311">
        <v>0</v>
      </c>
      <c s="311">
        <v>0</v>
      </c>
      <c s="311">
        <v>0</v>
      </c>
      <c s="311">
        <v>1.8804774099999999</v>
      </c>
      <c s="311">
        <v>0.22637990999999999</v>
      </c>
      <c s="311">
        <v>0.81667011</v>
      </c>
      <c s="311">
        <v>0.25208837000000001</v>
      </c>
      <c s="311">
        <v>1.4580610300000001</v>
      </c>
      <c s="311">
        <v>0.15481198000000002</v>
      </c>
      <c s="311">
        <v>1.8040497200000001</v>
      </c>
      <c s="311">
        <v>0.13634805</v>
      </c>
      <c s="311">
        <v>0</v>
      </c>
      <c s="311">
        <v>0.15806813</v>
      </c>
      <c s="311">
        <v>2.3445832000000002</v>
      </c>
      <c s="311">
        <v>0.30234366000000001</v>
      </c>
      <c s="311">
        <v>0.22841368000000001</v>
      </c>
      <c s="311">
        <v>1.2761543999999998</v>
      </c>
      <c s="311">
        <v>0</v>
      </c>
      <c s="311">
        <v>1.0402472899999999</v>
      </c>
      <c s="311">
        <v>0.34470793999999999</v>
      </c>
      <c s="311">
        <v>1.1120376900000002</v>
      </c>
      <c s="311">
        <v>0</v>
      </c>
      <c s="311">
        <v>2.18657674</v>
      </c>
      <c s="311">
        <v>0.28482561000000001</v>
      </c>
      <c s="311">
        <v>0</v>
      </c>
      <c s="311">
        <v>4.9458278399999998</v>
      </c>
      <c s="311">
        <v>0</v>
      </c>
      <c s="311">
        <v>0</v>
      </c>
      <c s="311">
        <v>0</v>
      </c>
      <c s="311">
        <v>0</v>
      </c>
      <c s="311">
        <v>5.3504057799999991</v>
      </c>
      <c s="311">
        <v>0</v>
      </c>
      <c s="311">
        <v>0</v>
      </c>
      <c s="311">
        <v>0</v>
      </c>
      <c s="311">
        <v>0.94834517000000007</v>
      </c>
      <c s="311">
        <v>1.39059574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0.1325924</v>
      </c>
      <c s="311">
        <v>1.9485888</v>
      </c>
      <c s="311">
        <v>0</v>
      </c>
      <c s="311">
        <v>2.2231364899999999</v>
      </c>
      <c s="311">
        <v>0</v>
      </c>
      <c s="311">
        <v>0.58661273000000003</v>
      </c>
      <c s="311">
        <v>0</v>
      </c>
      <c s="311">
        <v>0</v>
      </c>
      <c s="311">
        <v>0</v>
      </c>
      <c s="311">
        <v>0</v>
      </c>
      <c s="311">
        <v>0</v>
      </c>
      <c s="311">
        <v>1.0310550000000001</v>
      </c>
      <c s="311">
        <v>0</v>
      </c>
      <c s="311">
        <v>0</v>
      </c>
      <c s="311">
        <v>0.47033199999999997</v>
      </c>
      <c s="311">
        <v>0.48442376999999998</v>
      </c>
      <c s="311">
        <v>0.7611926</v>
      </c>
      <c s="311">
        <v>1.17795066</v>
      </c>
      <c s="311">
        <v>0.13663687999999999</v>
      </c>
      <c s="311">
        <v>0.70146486000000008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</v>
      </c>
      <c s="311">
        <v>0</v>
      </c>
      <c s="311">
        <v>0</v>
      </c>
      <c s="311">
        <v>0</v>
      </c>
      <c s="311">
        <v>0</v>
      </c>
      <c s="311">
        <v>0</v>
      </c>
      <c s="311">
        <v>1</v>
      </c>
      <c s="311">
        <v>2.5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35</v>
      </c>
      <c s="308">
        <v>5.5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5" spans="1:150" s="256" customFormat="1" ht="15">
      <c r="A115" s="344" t="s">
        <v>494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651.68227542</v>
      </c>
      <c s="311">
        <v>0</v>
      </c>
      <c s="311">
        <v>0</v>
      </c>
      <c s="311">
        <v>0</v>
      </c>
      <c s="311">
        <v>251.14171121000001</v>
      </c>
      <c s="311">
        <v>0</v>
      </c>
      <c s="311">
        <v>0</v>
      </c>
      <c s="311">
        <v>0</v>
      </c>
      <c s="311">
        <v>0</v>
      </c>
      <c s="311">
        <v>498.36957417999997</v>
      </c>
      <c s="311">
        <v>0</v>
      </c>
      <c s="311">
        <v>0</v>
      </c>
      <c s="311">
        <v>0</v>
      </c>
      <c s="311">
        <v>0</v>
      </c>
      <c s="311">
        <v>643.12758874999997</v>
      </c>
      <c s="311">
        <v>0</v>
      </c>
      <c s="311">
        <v>0</v>
      </c>
      <c s="311">
        <v>0</v>
      </c>
      <c s="311">
        <v>0</v>
      </c>
      <c s="311">
        <v>1998.7757486799999</v>
      </c>
      <c s="311">
        <v>0</v>
      </c>
      <c s="311">
        <v>2041.0412074999999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802.00637407000011</v>
      </c>
      <c s="308">
        <v>0</v>
      </c>
      <c s="308">
        <v>0</v>
      </c>
      <c s="308"/>
      <c s="308"/>
      <c s="308"/>
      <c s="308"/>
      <c s="308"/>
      <c s="308">
        <v>1000</v>
      </c>
      <c s="308"/>
      <c s="308"/>
      <c s="308"/>
      <c s="308"/>
      <c s="308"/>
      <c s="308">
        <v>700</v>
      </c>
      <c s="303"/>
      <c s="308"/>
      <c s="308"/>
      <c s="308"/>
      <c s="308"/>
      <c s="308"/>
      <c s="566" t="s">
        <v>494</v>
      </c>
      <c s="308">
        <v>1401.19356081</v>
      </c>
      <c s="308">
        <v>4682.9445449300001</v>
      </c>
      <c s="308">
        <v>802.00637407000011</v>
      </c>
      <c s="308">
        <v>1700</v>
      </c>
      <c s="308">
        <v>0</v>
      </c>
      <c s="308">
        <v>0</v>
      </c>
      <c s="308">
        <v>0</v>
      </c>
      <c s="308">
        <v>0</v>
      </c>
      <c s="308">
        <v>0</v>
      </c>
    </row>
    <row r="116" spans="1:150" s="256" customFormat="1" ht="15">
      <c r="A116" s="344" t="s">
        <v>36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514.63999999999999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617.57866200000001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368.80000000000001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308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>
        <v>350</v>
      </c>
      <c s="308"/>
      <c s="303"/>
      <c s="308"/>
      <c s="308"/>
      <c s="308"/>
      <c s="308"/>
      <c s="308"/>
      <c s="566" t="s">
        <v>36</v>
      </c>
      <c s="308">
        <v>0</v>
      </c>
      <c s="308">
        <v>0</v>
      </c>
      <c s="308">
        <v>308</v>
      </c>
      <c s="308">
        <v>350</v>
      </c>
      <c s="308">
        <v>0</v>
      </c>
      <c s="308">
        <v>0</v>
      </c>
      <c s="308">
        <v>0</v>
      </c>
      <c s="308">
        <v>0</v>
      </c>
      <c s="308">
        <v>0</v>
      </c>
    </row>
    <row r="117" spans="1:150" s="256" customFormat="1" ht="15">
      <c r="A117" s="346" t="s">
        <v>490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>
        <v>500</v>
      </c>
      <c s="308"/>
      <c s="308"/>
      <c s="308"/>
      <c s="303"/>
      <c s="308"/>
      <c s="308"/>
      <c s="308"/>
      <c s="308"/>
      <c s="308"/>
      <c s="566" t="s">
        <v>27</v>
      </c>
      <c s="308">
        <v>0</v>
      </c>
      <c s="308">
        <v>0</v>
      </c>
      <c s="308">
        <v>0</v>
      </c>
      <c s="308">
        <v>500</v>
      </c>
      <c s="308">
        <v>500</v>
      </c>
      <c s="308">
        <v>500</v>
      </c>
      <c s="308">
        <v>0</v>
      </c>
      <c s="308">
        <v>0</v>
      </c>
      <c s="308">
        <v>0</v>
      </c>
    </row>
    <row r="118" spans="1:150" s="256" customFormat="1" ht="15">
      <c r="A118" s="346" t="s">
        <v>492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492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9" spans="1:150" s="256" customFormat="1" ht="15">
      <c r="A119" s="340" t="s">
        <v>491</v>
      </c>
      <c s="311">
        <v>38.458706980000002</v>
      </c>
      <c s="311">
        <v>95.141999999999996</v>
      </c>
      <c s="311">
        <v>122.00924532400001</v>
      </c>
      <c s="311">
        <v>115.223919939</v>
      </c>
      <c s="311">
        <v>17.984337190000002</v>
      </c>
      <c s="311">
        <v>64.14149609399999</v>
      </c>
      <c s="311">
        <v>0.28378348999999997</v>
      </c>
      <c s="311">
        <v>43.35583389</v>
      </c>
      <c s="311">
        <v>22.596347829999999</v>
      </c>
      <c s="311">
        <v>18.456565220000002</v>
      </c>
      <c s="311">
        <v>88.929774969999997</v>
      </c>
      <c s="311">
        <v>33.636655100000006</v>
      </c>
      <c s="311">
        <v>116.83139901999999</v>
      </c>
      <c s="311">
        <v>71.489612170000001</v>
      </c>
      <c s="311">
        <v>1482.70636857</v>
      </c>
      <c s="311">
        <v>38.770908609999999</v>
      </c>
      <c s="311">
        <v>109.40957716500002</v>
      </c>
      <c s="311">
        <v>107.174987211</v>
      </c>
      <c s="311">
        <v>115.52522270400002</v>
      </c>
      <c s="311">
        <v>112.52771399</v>
      </c>
      <c s="311">
        <v>0</v>
      </c>
      <c s="311">
        <v>102.49997881</v>
      </c>
      <c s="311">
        <v>85.761771930000009</v>
      </c>
      <c s="311">
        <v>205.15799374999997</v>
      </c>
      <c s="311">
        <v>52.442223122999998</v>
      </c>
      <c s="311">
        <v>0</v>
      </c>
      <c s="311">
        <v>143.684128219</v>
      </c>
      <c s="311">
        <v>25.567675574999999</v>
      </c>
      <c s="311">
        <v>55.041710136000006</v>
      </c>
      <c s="311">
        <v>46.304973280000006</v>
      </c>
      <c s="311">
        <v>37.709183005999996</v>
      </c>
      <c s="311">
        <v>47.179304999000003</v>
      </c>
      <c s="311">
        <v>50.618605731999999</v>
      </c>
      <c s="311">
        <v>74.464970090000008</v>
      </c>
      <c s="311">
        <v>88.072930252999996</v>
      </c>
      <c s="311">
        <v>58.811057720000001</v>
      </c>
      <c s="311">
        <v>539.23655695999992</v>
      </c>
      <c s="311">
        <v>96.321706789999993</v>
      </c>
      <c s="311">
        <v>78.290276110000008</v>
      </c>
      <c s="311">
        <v>43.801066069999997</v>
      </c>
      <c s="311">
        <v>171.08097301999999</v>
      </c>
      <c s="311">
        <v>26.418786660000002</v>
      </c>
      <c s="311">
        <v>40.83857682</v>
      </c>
      <c s="311">
        <v>42.976591559999996</v>
      </c>
      <c s="311">
        <v>23.620857579999999</v>
      </c>
      <c s="311">
        <v>61.391233400000004</v>
      </c>
      <c s="311">
        <v>4.4421516800000003</v>
      </c>
      <c s="311">
        <v>150.70728492999999</v>
      </c>
      <c s="311">
        <v>111.42607461999998</v>
      </c>
      <c s="311">
        <v>25.830272940000004</v>
      </c>
      <c s="311">
        <v>66.212985869999997</v>
      </c>
      <c s="311">
        <v>30.825042839999995</v>
      </c>
      <c s="311">
        <v>18.881828739999996</v>
      </c>
      <c s="311">
        <v>42.955075099999995</v>
      </c>
      <c s="311">
        <v>1522.9067264600001</v>
      </c>
      <c s="311">
        <v>27.326759150000001</v>
      </c>
      <c s="311">
        <v>9.7891519250000005</v>
      </c>
      <c s="311">
        <v>138.14299336599998</v>
      </c>
      <c s="311">
        <v>65.845630290000003</v>
      </c>
      <c s="311">
        <v>76.375244460000005</v>
      </c>
      <c s="311">
        <v>231.59019670999999</v>
      </c>
      <c s="311">
        <v>113.10258653999999</v>
      </c>
      <c s="311">
        <v>90.920615549999994</v>
      </c>
      <c s="311">
        <v>18.13418974</v>
      </c>
      <c s="311">
        <v>59.153473179999999</v>
      </c>
      <c s="311">
        <v>0.61571254999999991</v>
      </c>
      <c s="311">
        <v>6.8446381000000001</v>
      </c>
      <c s="311">
        <v>23.619892239999999</v>
      </c>
      <c s="311">
        <v>1.12695926</v>
      </c>
      <c s="311">
        <v>11.46807364</v>
      </c>
      <c s="311">
        <v>0</v>
      </c>
      <c s="311">
        <v>32.977016219999996</v>
      </c>
      <c s="311">
        <v>299.58980081999999</v>
      </c>
      <c s="311">
        <v>110.11354996</v>
      </c>
      <c s="311">
        <v>6.7196366900000006</v>
      </c>
      <c s="311">
        <v>3.8645809289999997</v>
      </c>
      <c s="311">
        <v>0.19530577499999999</v>
      </c>
      <c s="311">
        <v>36.226298010000001</v>
      </c>
      <c s="311">
        <v>5.0999999999999996</v>
      </c>
      <c s="311">
        <v>281.17264058000001</v>
      </c>
      <c s="311">
        <v>72.614338279999998</v>
      </c>
      <c s="311">
        <v>0.39221400000000001</v>
      </c>
      <c s="311">
        <v>13.349357970000002</v>
      </c>
      <c s="311">
        <v>3.5377962599999995</v>
      </c>
      <c s="311">
        <v>508.76989119299998</v>
      </c>
      <c s="311">
        <v>260.17492650700001</v>
      </c>
      <c s="311">
        <v>20.769827799999998</v>
      </c>
      <c s="311">
        <v>0</v>
      </c>
      <c s="311">
        <v>15.77232849</v>
      </c>
      <c s="311">
        <v>32.102650279999999</v>
      </c>
      <c s="311">
        <v>7.1927165799999999</v>
      </c>
      <c s="311">
        <v>49.867722479999998</v>
      </c>
      <c s="311">
        <v>0</v>
      </c>
      <c s="311">
        <v>1</v>
      </c>
      <c s="311">
        <v>48.156475853000003</v>
      </c>
      <c s="311">
        <v>30.776789909999998</v>
      </c>
      <c s="311">
        <v>234.83191392000001</v>
      </c>
      <c s="311">
        <v>3.94294441</v>
      </c>
      <c s="311">
        <v>0</v>
      </c>
      <c s="311">
        <v>0.56427178</v>
      </c>
      <c s="311">
        <v>0</v>
      </c>
      <c s="311">
        <v>1.033868631</v>
      </c>
      <c s="311">
        <v>36.962741819999998</v>
      </c>
      <c s="311">
        <v>12.057923350000001</v>
      </c>
      <c s="311">
        <v>11.970087529999999</v>
      </c>
      <c s="311">
        <v>0</v>
      </c>
      <c s="311">
        <v>0.64426543000000003</v>
      </c>
      <c s="311">
        <v>5.9284950299999997</v>
      </c>
      <c s="311">
        <v>77.630953869999999</v>
      </c>
      <c s="311">
        <v>0</v>
      </c>
      <c s="311">
        <v>206.84131811</v>
      </c>
      <c s="311">
        <v>65.516381969999998</v>
      </c>
      <c s="311">
        <v>35</v>
      </c>
      <c s="308">
        <v>15.7637599</v>
      </c>
      <c s="308">
        <v>0</v>
      </c>
      <c s="308">
        <v>0</v>
      </c>
      <c s="308">
        <v>6.5796027500000003</v>
      </c>
      <c s="308">
        <v>0</v>
      </c>
      <c s="308">
        <v>0.96282803000000006</v>
      </c>
      <c s="308">
        <v>0.47848779800000002</v>
      </c>
      <c s="308">
        <v>14.943960449999999</v>
      </c>
      <c s="308">
        <v>16.434202199999998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3"/>
      <c s="308"/>
      <c s="308"/>
      <c s="308"/>
      <c s="308"/>
      <c s="308"/>
      <c s="379" t="s">
        <v>491</v>
      </c>
      <c s="305">
        <v>700.64535181999997</v>
      </c>
      <c s="305">
        <v>150.735551851</v>
      </c>
      <c s="305">
        <v>346.08633900800004</v>
      </c>
      <c s="305">
        <v>16</v>
      </c>
      <c s="305">
        <v>0</v>
      </c>
      <c s="305">
        <v>0</v>
      </c>
      <c s="305">
        <v>0</v>
      </c>
      <c s="305">
        <v>0</v>
      </c>
      <c s="305">
        <v>0</v>
      </c>
    </row>
    <row r="120" spans="1:150" s="256" customFormat="1" ht="15">
      <c r="A120" s="344" t="s">
        <v>490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16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490</v>
      </c>
      <c s="308">
        <v>700.64535181999997</v>
      </c>
      <c s="308">
        <v>149.09993622100001</v>
      </c>
      <c s="308">
        <v>0</v>
      </c>
      <c s="308">
        <v>16</v>
      </c>
      <c s="308">
        <v>0</v>
      </c>
      <c s="308">
        <v>0</v>
      </c>
      <c s="308">
        <v>0</v>
      </c>
      <c s="308">
        <v>0</v>
      </c>
      <c s="308">
        <v>0</v>
      </c>
    </row>
    <row r="121" spans="1:150" s="256" customFormat="1" ht="15">
      <c r="A121" s="340" t="s">
        <v>489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7.5</v>
      </c>
      <c s="311">
        <v>41.149999999999999</v>
      </c>
      <c s="311">
        <v>0</v>
      </c>
      <c s="311">
        <v>0</v>
      </c>
      <c s="311">
        <v>87</v>
      </c>
      <c s="311">
        <v>30.822600000000012</v>
      </c>
      <c s="311">
        <v>0</v>
      </c>
      <c s="311">
        <v>0</v>
      </c>
      <c s="311">
        <v>430</v>
      </c>
      <c s="311">
        <v>2000</v>
      </c>
      <c s="311">
        <v>3.53335664</v>
      </c>
      <c s="311">
        <v>45.112681969999997</v>
      </c>
      <c s="311">
        <v>15.39401123</v>
      </c>
      <c s="311">
        <v>23.326698842999999</v>
      </c>
      <c s="311">
        <v>103.79439185</v>
      </c>
      <c s="311">
        <v>11.343166310000001</v>
      </c>
      <c s="311">
        <v>13.115405650000001</v>
      </c>
      <c s="311">
        <v>8.9328836799999998</v>
      </c>
      <c s="311">
        <v>750</v>
      </c>
      <c s="311">
        <v>38.435532120000005</v>
      </c>
      <c s="311">
        <v>781.31836056999998</v>
      </c>
      <c s="311">
        <v>75.742378409999986</v>
      </c>
      <c s="311">
        <v>0</v>
      </c>
      <c s="311">
        <v>7.7139999999999995</v>
      </c>
      <c s="311">
        <v>3.47376752</v>
      </c>
      <c s="311">
        <v>0</v>
      </c>
      <c s="311">
        <v>34</v>
      </c>
      <c s="311">
        <v>182.10997152999997</v>
      </c>
      <c s="311">
        <v>2.0943488100000001</v>
      </c>
      <c s="311">
        <v>837.48199999999997</v>
      </c>
      <c s="311">
        <v>47</v>
      </c>
      <c s="311">
        <v>24</v>
      </c>
      <c s="311">
        <v>37</v>
      </c>
      <c s="311">
        <v>128.45594326</v>
      </c>
      <c s="311">
        <v>1000</v>
      </c>
      <c s="311">
        <v>22.797293529999997</v>
      </c>
      <c s="311">
        <v>1000</v>
      </c>
      <c s="311">
        <v>0</v>
      </c>
      <c s="311">
        <v>111.91002028999999</v>
      </c>
      <c s="311">
        <v>750</v>
      </c>
      <c s="311">
        <v>1000</v>
      </c>
      <c s="311">
        <v>678.04782880999994</v>
      </c>
      <c s="311">
        <v>55.299669710000003</v>
      </c>
      <c s="311">
        <v>49.556664940000005</v>
      </c>
      <c s="311">
        <v>1012.5693780399999</v>
      </c>
      <c s="311">
        <v>1018.2815096</v>
      </c>
      <c s="311">
        <v>0</v>
      </c>
      <c s="311">
        <v>9.3625919299999989</v>
      </c>
      <c s="311">
        <v>0</v>
      </c>
      <c s="311">
        <v>3024.5860999400002</v>
      </c>
      <c s="311">
        <v>367.97065322999998</v>
      </c>
      <c s="311">
        <v>50.542916269999999</v>
      </c>
      <c s="311">
        <v>3197.92010501</v>
      </c>
      <c s="311">
        <v>119.82601</v>
      </c>
      <c s="311">
        <v>1.8088614000000001</v>
      </c>
      <c s="311">
        <v>0</v>
      </c>
      <c s="311">
        <v>19.3036961</v>
      </c>
      <c s="311">
        <v>44.152000000000001</v>
      </c>
      <c s="311">
        <v>2.68093279</v>
      </c>
      <c s="311">
        <v>521.99354493999999</v>
      </c>
      <c s="311">
        <v>112.59092271</v>
      </c>
      <c s="311">
        <v>498.28691909200001</v>
      </c>
      <c s="311">
        <v>0</v>
      </c>
      <c s="311">
        <v>0</v>
      </c>
      <c s="311">
        <v>1000</v>
      </c>
      <c s="311">
        <v>8.2347811799999988</v>
      </c>
      <c s="311">
        <v>0</v>
      </c>
      <c s="311">
        <v>-0.54911531999999996</v>
      </c>
      <c s="311">
        <v>9.6972979919999922</v>
      </c>
      <c s="311">
        <v>1125</v>
      </c>
      <c s="311">
        <v>0</v>
      </c>
      <c s="311">
        <v>7.4819999999999993</v>
      </c>
      <c s="311">
        <v>2000</v>
      </c>
      <c s="311">
        <v>25</v>
      </c>
      <c s="311">
        <v>0</v>
      </c>
      <c s="311">
        <v>10.420999999999999</v>
      </c>
      <c s="311">
        <v>499</v>
      </c>
      <c s="311">
        <v>7.4819999999999993</v>
      </c>
      <c s="311">
        <v>197.62499999999997</v>
      </c>
      <c s="311">
        <v>109.7906445000001</v>
      </c>
      <c s="311">
        <v>0</v>
      </c>
      <c s="311">
        <v>252.57257349999986</v>
      </c>
      <c s="311">
        <v>230.02304249999997</v>
      </c>
      <c s="311">
        <v>1037.423992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08">
        <v>0</v>
      </c>
      <c s="308">
        <v>0</v>
      </c>
      <c s="308">
        <v>0</v>
      </c>
      <c s="308">
        <v>7.4817205500000057</v>
      </c>
      <c s="308">
        <v>0</v>
      </c>
      <c s="308">
        <v>0</v>
      </c>
      <c s="308">
        <v>0</v>
      </c>
      <c s="308">
        <v>45.770000000000003</v>
      </c>
      <c s="308">
        <v>3.1415999999999999</v>
      </c>
      <c s="308"/>
      <c s="308"/>
      <c s="308"/>
      <c s="308"/>
      <c s="308"/>
      <c s="308">
        <v>2</v>
      </c>
      <c s="308"/>
      <c s="308"/>
      <c s="308">
        <v>1000</v>
      </c>
      <c s="308"/>
      <c s="308"/>
      <c s="303"/>
      <c s="308"/>
      <c s="308"/>
      <c s="308"/>
      <c s="308"/>
      <c s="308"/>
      <c s="379" t="s">
        <v>489</v>
      </c>
      <c s="305">
        <v>4185.2859638520004</v>
      </c>
      <c s="305">
        <v>1528.9172524999999</v>
      </c>
      <c s="305">
        <v>60.733720550000008</v>
      </c>
      <c s="305">
        <v>1000</v>
      </c>
      <c s="305">
        <v>1500</v>
      </c>
      <c s="305">
        <v>2000</v>
      </c>
      <c s="305">
        <v>2000</v>
      </c>
      <c s="305">
        <v>2000</v>
      </c>
      <c s="305">
        <v>2000</v>
      </c>
    </row>
    <row r="122" spans="1:150" s="256" customFormat="1" ht="15">
      <c r="A122" s="344" t="s">
        <v>488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7.5</v>
      </c>
      <c s="311">
        <v>41.149999999999999</v>
      </c>
      <c s="311">
        <v>0</v>
      </c>
      <c s="311">
        <v>0</v>
      </c>
      <c s="311">
        <v>87</v>
      </c>
      <c s="311">
        <v>23.340599999999998</v>
      </c>
      <c s="311">
        <v>0</v>
      </c>
      <c s="311">
        <v>0</v>
      </c>
      <c s="311">
        <v>430</v>
      </c>
      <c s="311">
        <v>0</v>
      </c>
      <c s="311">
        <v>3.53335664</v>
      </c>
      <c s="311">
        <v>37.630681969999998</v>
      </c>
      <c s="311">
        <v>15.39401123</v>
      </c>
      <c s="311">
        <v>23.326698842999999</v>
      </c>
      <c s="311">
        <v>103.79439185</v>
      </c>
      <c s="311">
        <v>11.343166310000001</v>
      </c>
      <c s="311">
        <v>13.115405650000001</v>
      </c>
      <c s="311">
        <v>1.45088368</v>
      </c>
      <c s="311">
        <v>0</v>
      </c>
      <c s="311">
        <v>38.435532120000005</v>
      </c>
      <c s="311">
        <v>31.318360569999999</v>
      </c>
      <c s="311">
        <v>75.742378409999986</v>
      </c>
      <c s="311">
        <v>0</v>
      </c>
      <c s="311">
        <v>0.23200000000000001</v>
      </c>
      <c s="311">
        <v>3.47376752</v>
      </c>
      <c s="311">
        <v>0</v>
      </c>
      <c s="311">
        <v>34</v>
      </c>
      <c s="311">
        <v>182.10997152999997</v>
      </c>
      <c s="311">
        <v>2.0943488100000001</v>
      </c>
      <c s="311">
        <v>830</v>
      </c>
      <c s="311">
        <v>47</v>
      </c>
      <c s="311">
        <v>24</v>
      </c>
      <c s="311">
        <v>37</v>
      </c>
      <c s="311">
        <v>128.45594326</v>
      </c>
      <c s="311">
        <v>0</v>
      </c>
      <c s="311">
        <v>15.315293529999998</v>
      </c>
      <c s="311">
        <v>0</v>
      </c>
      <c s="311">
        <v>0</v>
      </c>
      <c s="311">
        <v>111.91002028999999</v>
      </c>
      <c s="311">
        <v>0</v>
      </c>
      <c s="311">
        <v>0</v>
      </c>
      <c s="311">
        <v>0</v>
      </c>
      <c s="311">
        <v>55.299669710000003</v>
      </c>
      <c s="311">
        <v>49.556664940000005</v>
      </c>
      <c s="311">
        <v>12.56937804</v>
      </c>
      <c s="311">
        <v>18.2815096</v>
      </c>
      <c s="311">
        <v>0</v>
      </c>
      <c s="311">
        <v>1.88059193</v>
      </c>
      <c s="311">
        <v>0</v>
      </c>
      <c s="311">
        <v>524.58609993999994</v>
      </c>
      <c s="311">
        <v>67.970653229999996</v>
      </c>
      <c s="311">
        <v>50.542916269999999</v>
      </c>
      <c s="311">
        <v>197.92010500999999</v>
      </c>
      <c s="311">
        <v>112.34401</v>
      </c>
      <c s="311">
        <v>1.8088614000000001</v>
      </c>
      <c s="311">
        <v>0</v>
      </c>
      <c s="311">
        <v>19.3036961</v>
      </c>
      <c s="311">
        <v>44.152000000000001</v>
      </c>
      <c s="311">
        <v>2.68093279</v>
      </c>
      <c s="311">
        <v>514.51154494000002</v>
      </c>
      <c s="311">
        <v>112.59092271</v>
      </c>
      <c s="311">
        <v>498.28691909200001</v>
      </c>
      <c s="311">
        <v>0</v>
      </c>
      <c s="311">
        <v>0</v>
      </c>
      <c s="311">
        <v>0</v>
      </c>
      <c s="311">
        <v>0.75278118000000005</v>
      </c>
      <c s="311">
        <v>0</v>
      </c>
      <c s="311">
        <v>-0.54911531999999996</v>
      </c>
      <c s="311">
        <v>9.6972979919999922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10.420999999999999</v>
      </c>
      <c s="311">
        <v>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45.770000000000003</v>
      </c>
      <c s="308">
        <v>3.1415999999999999</v>
      </c>
      <c s="308"/>
      <c s="308"/>
      <c s="308"/>
      <c s="308"/>
      <c s="308"/>
      <c s="308">
        <v>2</v>
      </c>
      <c s="308"/>
      <c s="308"/>
      <c s="308"/>
      <c s="308"/>
      <c s="308"/>
      <c s="303"/>
      <c s="308"/>
      <c s="308"/>
      <c s="308"/>
      <c s="308"/>
      <c s="308"/>
      <c s="566" t="s">
        <v>487</v>
      </c>
      <c s="308">
        <v>45.321963851999989</v>
      </c>
      <c s="308">
        <v>124</v>
      </c>
      <c s="308">
        <v>45.770000000000003</v>
      </c>
      <c s="308"/>
      <c s="308"/>
      <c s="308"/>
      <c s="308"/>
      <c s="308"/>
      <c s="308"/>
    </row>
    <row r="123" spans="1:150" s="256" customFormat="1" ht="15">
      <c r="A123" s="344" t="s">
        <v>486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7.4820000000000135</v>
      </c>
      <c s="311">
        <v>0</v>
      </c>
      <c s="311">
        <v>0</v>
      </c>
      <c s="311">
        <v>0</v>
      </c>
      <c s="311">
        <v>2000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750</v>
      </c>
      <c s="311">
        <v>0</v>
      </c>
      <c s="311">
        <v>750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1000</v>
      </c>
      <c s="311">
        <v>7.4819999999999993</v>
      </c>
      <c s="311">
        <v>1000</v>
      </c>
      <c s="311">
        <v>0</v>
      </c>
      <c s="311">
        <v>0</v>
      </c>
      <c s="311">
        <v>750</v>
      </c>
      <c s="311">
        <v>1000</v>
      </c>
      <c s="311">
        <v>678.04782880999994</v>
      </c>
      <c s="311">
        <v>0</v>
      </c>
      <c s="311">
        <v>0</v>
      </c>
      <c s="311">
        <v>1000</v>
      </c>
      <c s="311">
        <v>1000</v>
      </c>
      <c s="311">
        <v>0</v>
      </c>
      <c s="311">
        <v>7.4819999999999993</v>
      </c>
      <c s="311">
        <v>0</v>
      </c>
      <c s="311">
        <v>2500</v>
      </c>
      <c s="311">
        <v>300</v>
      </c>
      <c s="311">
        <v>0</v>
      </c>
      <c s="311">
        <v>3000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1000</v>
      </c>
      <c s="311">
        <v>7.4819999999999993</v>
      </c>
      <c s="311">
        <v>0</v>
      </c>
      <c s="311">
        <v>0</v>
      </c>
      <c s="311">
        <v>0</v>
      </c>
      <c s="311">
        <v>1125</v>
      </c>
      <c s="311">
        <v>0</v>
      </c>
      <c s="311">
        <v>7.4819999999999993</v>
      </c>
      <c s="311">
        <v>2000</v>
      </c>
      <c s="311">
        <v>0</v>
      </c>
      <c s="311">
        <v>0</v>
      </c>
      <c s="311">
        <v>0</v>
      </c>
      <c s="311">
        <v>400</v>
      </c>
      <c s="311">
        <v>7.4819999999999993</v>
      </c>
      <c s="311">
        <v>197.62499999999997</v>
      </c>
      <c s="311">
        <v>109.7906445000001</v>
      </c>
      <c s="311">
        <v>0</v>
      </c>
      <c s="311">
        <v>252.57257349999986</v>
      </c>
      <c s="311">
        <v>230.02304249999997</v>
      </c>
      <c s="311">
        <v>224.423992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08">
        <v>0</v>
      </c>
      <c s="308">
        <v>0</v>
      </c>
      <c s="308">
        <v>0</v>
      </c>
      <c s="308">
        <v>7.4817205500000057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>
        <v>1000</v>
      </c>
      <c s="308"/>
      <c s="308"/>
      <c s="303"/>
      <c s="308"/>
      <c s="308"/>
      <c s="308"/>
      <c s="308"/>
      <c s="308"/>
      <c s="566" t="s">
        <v>39</v>
      </c>
      <c s="308">
        <v>4139.9639999999999</v>
      </c>
      <c s="308">
        <v>1404.9172524999999</v>
      </c>
      <c s="308">
        <v>14.963720550000005</v>
      </c>
      <c s="308">
        <v>1000</v>
      </c>
      <c s="308">
        <v>1500</v>
      </c>
      <c s="308">
        <v>2000</v>
      </c>
      <c s="308">
        <v>2000</v>
      </c>
      <c s="308">
        <v>2000</v>
      </c>
      <c s="308">
        <v>2000</v>
      </c>
    </row>
    <row r="124" spans="1:150" s="256" customFormat="1" ht="15">
      <c r="A124" s="342" t="s">
        <v>485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401" t="s">
        <v>485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5" spans="1:150" s="256" customFormat="1" ht="15">
      <c r="A125" s="340" t="s">
        <v>484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379" t="s">
        <v>484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6" spans="1:150" s="256" customFormat="1" ht="15">
      <c r="A126" s="340" t="s">
        <v>483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1200</v>
      </c>
      <c s="311">
        <v>0</v>
      </c>
      <c s="311">
        <v>0</v>
      </c>
      <c s="311">
        <v>0</v>
      </c>
      <c s="311">
        <v>700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700</v>
      </c>
      <c s="311">
        <v>0</v>
      </c>
      <c s="311">
        <v>0</v>
      </c>
      <c s="311">
        <v>0</v>
      </c>
      <c s="311">
        <v>500</v>
      </c>
      <c s="311">
        <v>0</v>
      </c>
      <c s="311">
        <v>0</v>
      </c>
      <c s="311">
        <v>0</v>
      </c>
      <c s="311">
        <v>0</v>
      </c>
      <c s="311">
        <v>400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435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325</v>
      </c>
      <c s="311">
        <v>0</v>
      </c>
      <c s="311">
        <v>900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295</v>
      </c>
      <c s="311">
        <v>0</v>
      </c>
      <c s="311">
        <v>0</v>
      </c>
      <c s="311">
        <v>0</v>
      </c>
      <c s="311">
        <v>0</v>
      </c>
      <c s="311">
        <v>0</v>
      </c>
      <c s="311">
        <v>200</v>
      </c>
      <c s="311">
        <v>0</v>
      </c>
      <c s="311">
        <v>0</v>
      </c>
      <c s="311">
        <v>0</v>
      </c>
      <c s="311">
        <v>180</v>
      </c>
      <c s="311">
        <v>0</v>
      </c>
      <c s="311">
        <v>65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379" t="s">
        <v>483</v>
      </c>
      <c s="308">
        <v>445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7" spans="1:150" s="256" customFormat="1" ht="15">
      <c r="A127" s="338" t="s">
        <v>482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1200</v>
      </c>
      <c s="311">
        <v>0</v>
      </c>
      <c s="311">
        <v>0</v>
      </c>
      <c s="311">
        <v>0</v>
      </c>
      <c s="311">
        <v>700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700</v>
      </c>
      <c s="311">
        <v>0</v>
      </c>
      <c s="311">
        <v>0</v>
      </c>
      <c s="311">
        <v>0</v>
      </c>
      <c s="311">
        <v>500</v>
      </c>
      <c s="311">
        <v>0</v>
      </c>
      <c s="311">
        <v>0</v>
      </c>
      <c s="311">
        <v>0</v>
      </c>
      <c s="311">
        <v>0</v>
      </c>
      <c s="311">
        <v>400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435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325</v>
      </c>
      <c s="311">
        <v>0</v>
      </c>
      <c s="311">
        <v>900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295</v>
      </c>
      <c s="311">
        <v>0</v>
      </c>
      <c s="311">
        <v>0</v>
      </c>
      <c s="311">
        <v>0</v>
      </c>
      <c s="311">
        <v>0</v>
      </c>
      <c s="311">
        <v>0</v>
      </c>
      <c s="311">
        <v>200</v>
      </c>
      <c s="311">
        <v>0</v>
      </c>
      <c s="311">
        <v>0</v>
      </c>
      <c s="311">
        <v>0</v>
      </c>
      <c s="311">
        <v>180</v>
      </c>
      <c s="311">
        <v>0</v>
      </c>
      <c s="311">
        <v>65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401"/>
      <c s="308"/>
      <c s="308"/>
      <c s="308"/>
      <c s="308"/>
      <c s="308"/>
      <c s="308"/>
      <c s="308"/>
      <c s="308"/>
      <c s="308"/>
    </row>
    <row r="128" spans="1:150" s="256" customFormat="1" ht="15">
      <c r="A128" s="338" t="s">
        <v>481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401"/>
      <c s="308"/>
      <c s="308"/>
      <c s="308"/>
      <c s="308"/>
      <c s="308"/>
      <c s="308"/>
      <c s="308"/>
      <c s="308"/>
      <c s="308"/>
    </row>
    <row r="129" spans="1:150" s="256" customFormat="1" ht="15">
      <c r="A129" s="338" t="s">
        <v>648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5"/>
      <c s="305"/>
      <c s="305"/>
      <c s="379" t="s">
        <v>648</v>
      </c>
      <c s="308">
        <v>0</v>
      </c>
      <c s="308">
        <v>0</v>
      </c>
      <c s="308">
        <v>949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30" spans="1:150" s="256" customFormat="1" ht="15">
      <c r="A130" s="338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590">
        <f>150+DS132</f>
        <v>11.318383000000182</v>
      </c>
      <c s="308"/>
      <c s="308"/>
      <c s="308"/>
      <c s="308"/>
      <c s="308"/>
      <c s="308"/>
      <c s="308"/>
      <c s="308"/>
      <c s="308"/>
      <c s="308"/>
      <c s="308"/>
      <c s="303"/>
      <c s="305"/>
      <c s="305"/>
      <c s="308"/>
      <c s="308"/>
      <c s="308"/>
      <c s="401"/>
      <c s="308"/>
      <c s="308"/>
      <c s="308"/>
      <c s="308"/>
      <c s="308"/>
      <c s="308"/>
      <c s="308"/>
      <c s="308"/>
      <c s="308"/>
    </row>
    <row r="131" spans="1:150" s="256" customFormat="1" ht="15">
      <c r="A131" s="338" t="s">
        <v>30</v>
      </c>
      <c s="311">
        <v>3459.6992129388464</v>
      </c>
      <c s="311">
        <v>-224.33134619401037</v>
      </c>
      <c s="311">
        <v>-462.29582225382808</v>
      </c>
      <c s="311">
        <v>-523.35363681760077</v>
      </c>
      <c s="311">
        <v>1015.3236940742275</v>
      </c>
      <c s="311">
        <v>198.57511431769319</v>
      </c>
      <c s="311">
        <v>70.904956955692384</v>
      </c>
      <c s="311">
        <v>-118.73063930653382</v>
      </c>
      <c s="311">
        <v>428.37571289285518</v>
      </c>
      <c s="311">
        <v>-804.75341620025392</v>
      </c>
      <c s="311">
        <v>621.35232479996353</v>
      </c>
      <c s="311">
        <v>464.2761346638917</v>
      </c>
      <c s="311">
        <v>2274.6928979650893</v>
      </c>
      <c s="311">
        <v>401.74657516654588</v>
      </c>
      <c s="311">
        <v>-1147.8287284681187</v>
      </c>
      <c s="311">
        <v>-107.691351620744</v>
      </c>
      <c s="311">
        <v>-481.85969195918648</v>
      </c>
      <c s="311">
        <v>-129.15439895934659</v>
      </c>
      <c s="311">
        <v>1000.7792635334374</v>
      </c>
      <c s="311">
        <v>-27.730917431891697</v>
      </c>
      <c s="311">
        <v>-971.78355243504507</v>
      </c>
      <c s="311">
        <v>822.54362614398224</v>
      </c>
      <c s="311">
        <v>533.61230671480166</v>
      </c>
      <c s="311">
        <v>630.09551875220166</v>
      </c>
      <c s="311">
        <v>2671.1661182392158</v>
      </c>
      <c s="311">
        <v>-120.20635499208602</v>
      </c>
      <c s="311">
        <v>1137.4964560585404</v>
      </c>
      <c s="311">
        <v>1086.9046071066964</v>
      </c>
      <c s="311">
        <v>367.04746950858072</v>
      </c>
      <c s="311">
        <v>28.322109939557038</v>
      </c>
      <c s="311">
        <v>-768.49102694716998</v>
      </c>
      <c s="311">
        <v>641.88528872456095</v>
      </c>
      <c s="311">
        <v>-73.985499433270604</v>
      </c>
      <c s="311">
        <v>-724.54101781248289</v>
      </c>
      <c s="311">
        <v>1045.3552555315782</v>
      </c>
      <c s="311">
        <v>1017.7916247484288</v>
      </c>
      <c s="311">
        <v>3605.7405744923435</v>
      </c>
      <c s="311">
        <v>876.30543402127819</v>
      </c>
      <c s="311">
        <v>1117.0953261371526</v>
      </c>
      <c s="311">
        <v>1354.8335462888363</v>
      </c>
      <c s="311">
        <v>464.95982799985927</v>
      </c>
      <c s="311">
        <v>-187.59117418027068</v>
      </c>
      <c s="311">
        <v>282.3783960260804</v>
      </c>
      <c s="311">
        <v>315.44560285631815</v>
      </c>
      <c s="311">
        <v>1008.254605814578</v>
      </c>
      <c s="311">
        <v>1522.2081755580939</v>
      </c>
      <c s="311">
        <v>661.23559069939961</v>
      </c>
      <c s="311">
        <v>443.79840717616912</v>
      </c>
      <c s="311">
        <v>3128.6722913195899</v>
      </c>
      <c s="311">
        <v>1825.0166166229665</v>
      </c>
      <c s="311">
        <v>999.09369495655665</v>
      </c>
      <c s="311">
        <v>1132.0047162630017</v>
      </c>
      <c s="311">
        <v>1982.4704753199553</v>
      </c>
      <c s="311">
        <v>2031.5871702744503</v>
      </c>
      <c s="311">
        <v>-375.18290586981152</v>
      </c>
      <c s="311">
        <v>1157.5708546198439</v>
      </c>
      <c s="311">
        <v>1864.9144291132714</v>
      </c>
      <c s="311">
        <v>3222.5656011399947</v>
      </c>
      <c s="311">
        <v>2221.6415268687142</v>
      </c>
      <c s="311">
        <v>2866.3714397699882</v>
      </c>
      <c s="311">
        <v>2640.1440913998372</v>
      </c>
      <c s="311">
        <v>30.418009091330759</v>
      </c>
      <c s="311">
        <v>3149.5912178389408</v>
      </c>
      <c s="311">
        <v>2353.7287339443269</v>
      </c>
      <c s="311">
        <v>896.93858408603535</v>
      </c>
      <c s="311">
        <v>3174.6575210859373</v>
      </c>
      <c s="311">
        <v>-1051.6362566960725</v>
      </c>
      <c s="311">
        <v>788.79862534273548</v>
      </c>
      <c s="311">
        <v>1565.9023018011344</v>
      </c>
      <c s="311">
        <v>1386.9136730029313</v>
      </c>
      <c s="311">
        <v>-2554.1046954275048</v>
      </c>
      <c s="311">
        <v>480.08286413353972</v>
      </c>
      <c s="311">
        <v>4608.833819172507</v>
      </c>
      <c s="311">
        <v>-3443.6716110934003</v>
      </c>
      <c s="311">
        <v>618.5791872455984</v>
      </c>
      <c s="311">
        <v>1206.5809044183973</v>
      </c>
      <c s="311">
        <v>304.40262783179816</v>
      </c>
      <c s="311">
        <v>338.03779478253796</v>
      </c>
      <c s="311">
        <v>1064.5369631689925</v>
      </c>
      <c s="311">
        <v>564.19708530820583</v>
      </c>
      <c s="311">
        <v>456.12052611140041</v>
      </c>
      <c s="311">
        <v>880.88183775479752</v>
      </c>
      <c s="311">
        <v>264.91989681060022</v>
      </c>
      <c s="311">
        <v>1055.4708172484015</v>
      </c>
      <c s="311">
        <v>2119.8880637310067</v>
      </c>
      <c s="311">
        <v>-1200.0963978500047</v>
      </c>
      <c s="311">
        <v>1046.3101545904042</v>
      </c>
      <c s="311">
        <v>276.3866687352882</v>
      </c>
      <c s="311">
        <v>1060.3625615907097</v>
      </c>
      <c s="311">
        <v>-557.79976658080182</v>
      </c>
      <c s="311">
        <v>1240.2834329247994</v>
      </c>
      <c s="311">
        <v>431.35854906540203</v>
      </c>
      <c s="311">
        <v>695.38544187779985</v>
      </c>
      <c s="311">
        <v>-530.67066469000179</v>
      </c>
      <c s="311">
        <v>1374.5603309910689</v>
      </c>
      <c s="311">
        <v>1246.3317044811429</v>
      </c>
      <c s="311">
        <v>2696.6923037505221</v>
      </c>
      <c s="311">
        <v>-142.81281020114045</v>
      </c>
      <c s="311">
        <v>905.56922393357206</v>
      </c>
      <c s="311">
        <v>1416.1054475294734</v>
      </c>
      <c s="311">
        <v>1537.2055261169494</v>
      </c>
      <c s="311">
        <v>205.47349776906896</v>
      </c>
      <c s="311">
        <v>1825.5203459920315</v>
      </c>
      <c s="311">
        <v>957.08779454202454</v>
      </c>
      <c s="311">
        <v>1606.9774628027296</v>
      </c>
      <c s="311">
        <v>459.21179837794938</v>
      </c>
      <c s="311">
        <v>-535.29093905879347</v>
      </c>
      <c s="311">
        <v>1633.7884223628357</v>
      </c>
      <c s="311">
        <v>-101.88638325333181</v>
      </c>
      <c s="311">
        <v>932.79372853314067</v>
      </c>
      <c s="311">
        <v>609.59468941637726</v>
      </c>
      <c s="311">
        <v>1112.7841423635612</v>
      </c>
      <c s="311">
        <v>461.19278160690055</v>
      </c>
      <c s="308">
        <v>1772.309026809477</v>
      </c>
      <c s="308">
        <v>802.7848428107169</v>
      </c>
      <c s="308">
        <v>1244.2227794661985</v>
      </c>
      <c s="308">
        <v>324.12000440565873</v>
      </c>
      <c s="308">
        <v>-313.24660799403671</v>
      </c>
      <c s="308">
        <v>24.341879922002818</v>
      </c>
      <c s="308">
        <v>983.30941452656316</v>
      </c>
      <c s="308">
        <v>2327.3583028972448</v>
      </c>
      <c s="308">
        <v>114.23313038094324</v>
      </c>
      <c s="308">
        <v>898.53902659288531</v>
      </c>
      <c s="308">
        <v>-487.06767302078083</v>
      </c>
      <c s="308">
        <v>-445.67924238729546</v>
      </c>
      <c s="308">
        <v>190.50967804222859</v>
      </c>
      <c s="308">
        <v>-565.2287040847275</v>
      </c>
      <c s="308">
        <v>394.9984332114999</v>
      </c>
      <c s="308">
        <v>129.95725648999934</v>
      </c>
      <c s="308">
        <v>-85.92962442282851</v>
      </c>
      <c s="308">
        <v>-858.48303591944909</v>
      </c>
      <c s="308">
        <v>-379.86744492180389</v>
      </c>
      <c s="308">
        <v>147.50002570852712</v>
      </c>
      <c s="303"/>
      <c s="305"/>
      <c s="305"/>
      <c s="308"/>
      <c s="308"/>
      <c s="308"/>
      <c s="379" t="s">
        <v>30</v>
      </c>
      <c s="308">
        <v>3861.969285378756</v>
      </c>
      <c s="308">
        <v>4574.9820919907361</v>
      </c>
      <c s="308">
        <v>2661.8183009125255</v>
      </c>
      <c s="308">
        <v>-10.859389348200239</v>
      </c>
      <c s="308">
        <v>998.15510897298827</v>
      </c>
      <c s="308">
        <v>241.61105601200688</v>
      </c>
      <c s="308">
        <v>2132.6430859504644</v>
      </c>
      <c s="308">
        <v>2843.4489313667837</v>
      </c>
      <c s="308">
        <v>2346.2577652658856</v>
      </c>
    </row>
    <row r="132" spans="1:150" s="256" customFormat="1" ht="15">
      <c r="A132" s="338" t="s">
        <v>480</v>
      </c>
      <c s="311">
        <v>0</v>
      </c>
      <c s="311">
        <v>4.8153099999999753</v>
      </c>
      <c s="311">
        <v>2.5304930000000212</v>
      </c>
      <c s="311">
        <v>119.64370400000001</v>
      </c>
      <c s="311">
        <v>-22.443842000000018</v>
      </c>
      <c s="311">
        <v>2.7812609999999864</v>
      </c>
      <c s="311">
        <v>-29.521509000000023</v>
      </c>
      <c s="311">
        <v>7.8585490000000462</v>
      </c>
      <c s="311">
        <v>-17.710440999999996</v>
      </c>
      <c s="311">
        <v>8.280302000000006</v>
      </c>
      <c s="311">
        <v>103.95019899999994</v>
      </c>
      <c s="311">
        <v>226.84296200000003</v>
      </c>
      <c s="311">
        <v>-69.239867000000061</v>
      </c>
      <c s="311">
        <v>-5.5973199999999963</v>
      </c>
      <c s="311">
        <v>0.14104700000007142</v>
      </c>
      <c s="311">
        <v>3.554020000000051</v>
      </c>
      <c s="311">
        <v>-21.874403999999949</v>
      </c>
      <c s="311">
        <v>5.1041649999999983</v>
      </c>
      <c s="311">
        <v>-6.3590850000000216</v>
      </c>
      <c s="311">
        <v>31.796967999999964</v>
      </c>
      <c s="311">
        <v>36.962097999999941</v>
      </c>
      <c s="311">
        <v>23.480562000000077</v>
      </c>
      <c s="311">
        <v>-4.6001539999999608</v>
      </c>
      <c s="311">
        <v>-0.25125899999997614</v>
      </c>
      <c s="311">
        <v>-22.923365000000118</v>
      </c>
      <c s="311">
        <v>-37.686593999999857</v>
      </c>
      <c s="311">
        <v>1.8201109999999261</v>
      </c>
      <c s="311">
        <v>0.71315400000003137</v>
      </c>
      <c s="311">
        <v>87.892909000000031</v>
      </c>
      <c s="311">
        <v>-2.5543500000000563</v>
      </c>
      <c s="311">
        <v>-135.74842300000006</v>
      </c>
      <c s="311">
        <v>14.176199000000011</v>
      </c>
      <c s="311">
        <v>-11.92302399999997</v>
      </c>
      <c s="311">
        <v>20.211512999999968</v>
      </c>
      <c s="311">
        <v>-4.7804929999999501</v>
      </c>
      <c s="311">
        <v>0.53952099999997927</v>
      </c>
      <c s="311">
        <v>-22.389544999999998</v>
      </c>
      <c s="311">
        <v>-4.8074309999999372</v>
      </c>
      <c s="311">
        <v>-8.6615270000000919</v>
      </c>
      <c s="311">
        <v>1.2321019999999976</v>
      </c>
      <c s="311">
        <v>-37.872609999999995</v>
      </c>
      <c s="311">
        <v>-3.7602369999999965</v>
      </c>
      <c s="311">
        <v>-9.328000999999972</v>
      </c>
      <c s="311">
        <v>23.998437000000024</v>
      </c>
      <c s="311">
        <v>-11.614552000000025</v>
      </c>
      <c s="311">
        <v>19.973069999999979</v>
      </c>
      <c s="311">
        <v>-7.3947249999999798</v>
      </c>
      <c s="311">
        <v>1.5092539999999985</v>
      </c>
      <c s="311">
        <v>-6.1321249999999168</v>
      </c>
      <c s="311">
        <v>-6.6680090000000689</v>
      </c>
      <c s="311">
        <v>6.2895399999999881</v>
      </c>
      <c s="311">
        <v>7.029041000000035</v>
      </c>
      <c s="311">
        <v>-33.049527999999981</v>
      </c>
      <c s="311">
        <v>0.12352599999998404</v>
      </c>
      <c s="311">
        <v>0.64533200000005309</v>
      </c>
      <c s="311">
        <v>19.122862000000026</v>
      </c>
      <c s="311">
        <v>4.0327309999999201</v>
      </c>
      <c s="311">
        <v>30.643329000000008</v>
      </c>
      <c s="311">
        <v>0.90232399999999302</v>
      </c>
      <c s="311">
        <v>-1.3080429999999694</v>
      </c>
      <c s="311">
        <v>-21.516556000000008</v>
      </c>
      <c s="311">
        <v>-2.6367219999999634</v>
      </c>
      <c s="311">
        <v>5.3104729999999876</v>
      </c>
      <c s="311">
        <v>-4.1982170000000565</v>
      </c>
      <c s="311">
        <v>-27.103314999999967</v>
      </c>
      <c s="311">
        <v>0.38179099999998911</v>
      </c>
      <c s="311">
        <v>-0.74402200000002949</v>
      </c>
      <c s="311">
        <v>29.806297999999977</v>
      </c>
      <c s="311">
        <v>83.587800999999985</v>
      </c>
      <c s="311">
        <v>30.611962000000005</v>
      </c>
      <c s="311">
        <v>-2.3875799999999572</v>
      </c>
      <c s="311">
        <v>0.46515499999993892</v>
      </c>
      <c s="311">
        <v>-5.4488279999999918</v>
      </c>
      <c s="311">
        <v>24.189728999999971</v>
      </c>
      <c s="311">
        <v>30.976934</v>
      </c>
      <c s="311">
        <v>-2.4160979999999768</v>
      </c>
      <c s="311">
        <v>-26.323274000000033</v>
      </c>
      <c s="311">
        <v>-2.8038700000000034</v>
      </c>
      <c s="311">
        <v>-3.2155389999999784</v>
      </c>
      <c s="311">
        <v>27.272689999999955</v>
      </c>
      <c s="311">
        <v>-2.0584509999999341</v>
      </c>
      <c s="311">
        <v>32.657108999999991</v>
      </c>
      <c s="311">
        <v>3.0061520000000428</v>
      </c>
      <c s="311">
        <v>-1.6036070000000535</v>
      </c>
      <c s="311">
        <v>-42.870400000000018</v>
      </c>
      <c s="311">
        <v>-4.3011340000000757</v>
      </c>
      <c s="311">
        <v>-7.2196239999998539</v>
      </c>
      <c s="311">
        <v>2.4988479999998958</v>
      </c>
      <c s="311">
        <v>-30.415882000000011</v>
      </c>
      <c s="311">
        <v>-2.1604600000000573</v>
      </c>
      <c s="311">
        <v>-1.9672499999998649</v>
      </c>
      <c s="311">
        <v>16.584856999999886</v>
      </c>
      <c s="311">
        <v>8.5304450000000287</v>
      </c>
      <c s="311">
        <v>20.241086999999993</v>
      </c>
      <c s="311">
        <v>17.109131000000005</v>
      </c>
      <c s="311">
        <v>14.118188000000004</v>
      </c>
      <c s="311">
        <v>-54.290827999999919</v>
      </c>
      <c s="311">
        <v>6.69119299999997</v>
      </c>
      <c s="311">
        <v>-9.1047499999999957</v>
      </c>
      <c s="311">
        <v>0.32785899999998946</v>
      </c>
      <c s="311">
        <v>-31.163416000000097</v>
      </c>
      <c s="311">
        <v>2.662176000000045</v>
      </c>
      <c s="311">
        <v>501.56020800000005</v>
      </c>
      <c s="311">
        <v>11.422848999999957</v>
      </c>
      <c s="311">
        <v>-5.3065610000000092</v>
      </c>
      <c s="311">
        <v>36.350516999999996</v>
      </c>
      <c s="311">
        <v>4.8519900000001144</v>
      </c>
      <c s="311">
        <v>3.0168239999999429</v>
      </c>
      <c s="311">
        <v>-34.604672999999821</v>
      </c>
      <c s="311">
        <v>8.0466660000000161</v>
      </c>
      <c s="311">
        <v>-2.4859209999999905</v>
      </c>
      <c s="311">
        <v>5.3029750000000035</v>
      </c>
      <c s="311">
        <v>-18.110599999999977</v>
      </c>
      <c s="308">
        <v>1.9052019999999743</v>
      </c>
      <c s="308">
        <v>1.2537429999999858</v>
      </c>
      <c s="314">
        <v>2382.8488477900005</v>
      </c>
      <c s="308">
        <v>4.0204729999999955</v>
      </c>
      <c s="308">
        <v>3.3166639999998182</v>
      </c>
      <c s="308">
        <v>-70.265421999999944</v>
      </c>
      <c s="308">
        <v>-72.553570000000377</v>
      </c>
      <c s="308">
        <v>-59.634248999999841</v>
      </c>
      <c s="572">
        <v>-138.68161699999982</v>
      </c>
      <c s="572">
        <v>0</v>
      </c>
      <c s="572"/>
      <c s="572"/>
      <c s="308"/>
      <c s="308"/>
      <c s="308"/>
      <c s="308"/>
      <c s="308"/>
      <c s="308"/>
      <c s="308"/>
      <c s="308"/>
      <c s="303"/>
      <c s="305"/>
      <c s="305"/>
      <c s="308"/>
      <c s="308"/>
      <c s="308"/>
      <c s="379" t="s">
        <v>479</v>
      </c>
      <c s="305">
        <v>-21</v>
      </c>
      <c s="305">
        <v>487</v>
      </c>
      <c s="305">
        <v>2184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</row>
    <row r="133" spans="1:150" s="256" customFormat="1" ht="15">
      <c r="A133" s="336" t="s">
        <v>657</v>
      </c>
      <c s="311">
        <v>0</v>
      </c>
      <c s="311">
        <v>3.9237426600000003</v>
      </c>
      <c s="311">
        <v>0.84959291999999997</v>
      </c>
      <c s="311">
        <v>191.29469852000003</v>
      </c>
      <c s="311">
        <v>7.413146930000039</v>
      </c>
      <c s="311">
        <v>158.16821394999999</v>
      </c>
      <c s="311">
        <v>40.096330079999994</v>
      </c>
      <c s="311">
        <v>43.512229120000001</v>
      </c>
      <c s="311">
        <v>209.77170557000005</v>
      </c>
      <c s="311">
        <v>44.99364593</v>
      </c>
      <c s="311">
        <v>191.63426506000002</v>
      </c>
      <c s="311">
        <v>131.03208741000003</v>
      </c>
      <c s="311">
        <v>351.12112743</v>
      </c>
      <c s="311">
        <v>29.200785639999992</v>
      </c>
      <c s="311">
        <v>28.789345109999999</v>
      </c>
      <c s="311">
        <v>88.807304399999964</v>
      </c>
      <c s="311">
        <v>98.215886889999993</v>
      </c>
      <c s="311">
        <v>30.458655230000005</v>
      </c>
      <c s="311">
        <v>128.09023622000001</v>
      </c>
      <c s="311">
        <v>56.559687119999992</v>
      </c>
      <c s="311">
        <v>38.133339559999996</v>
      </c>
      <c s="311">
        <v>101.91894045000001</v>
      </c>
      <c s="311">
        <v>327.7033398100001</v>
      </c>
      <c s="311">
        <v>268.37281918999997</v>
      </c>
      <c s="311">
        <v>192.96126443999995</v>
      </c>
      <c s="311">
        <v>10.098872439999994</v>
      </c>
      <c s="311">
        <v>327.72932767999993</v>
      </c>
      <c s="311">
        <v>173.37064307000006</v>
      </c>
      <c s="311">
        <v>200.22385558999997</v>
      </c>
      <c s="311">
        <v>189.05089980999998</v>
      </c>
      <c s="311">
        <v>266.27679498000003</v>
      </c>
      <c s="311">
        <v>19.906227720000004</v>
      </c>
      <c s="311">
        <v>62.742246719999997</v>
      </c>
      <c s="311">
        <v>12.874870649999991</v>
      </c>
      <c s="311">
        <v>402.46124890999999</v>
      </c>
      <c s="311">
        <v>212.71869054000001</v>
      </c>
      <c s="311">
        <v>630.28778891999991</v>
      </c>
      <c s="311">
        <v>10.025201140000007</v>
      </c>
      <c s="311">
        <v>518.56711456999994</v>
      </c>
      <c s="311">
        <v>533.21933605000004</v>
      </c>
      <c s="311">
        <v>208.52089730999998</v>
      </c>
      <c s="311">
        <v>9.0115589499999995</v>
      </c>
      <c s="311">
        <v>2.5464051699999999</v>
      </c>
      <c s="311">
        <v>3.8012396000000002</v>
      </c>
      <c s="311">
        <v>4.8556617900000001</v>
      </c>
      <c s="311">
        <v>0.73713791999999989</v>
      </c>
      <c s="311">
        <v>0.9181585699999999</v>
      </c>
      <c s="311">
        <v>411.23864822999997</v>
      </c>
      <c s="311">
        <v>830.98963107000009</v>
      </c>
      <c s="311">
        <v>650.21253646000002</v>
      </c>
      <c s="311">
        <v>348.74970000000002</v>
      </c>
      <c s="311">
        <v>823.52049514999999</v>
      </c>
      <c s="311">
        <v>313.44970999999998</v>
      </c>
      <c s="311">
        <v>506.51647169</v>
      </c>
      <c s="311">
        <v>580.79592346000004</v>
      </c>
      <c s="311">
        <v>162.3358709</v>
      </c>
      <c s="311">
        <v>752.29862617000003</v>
      </c>
      <c s="311">
        <v>147.30850552000001</v>
      </c>
      <c s="311">
        <v>550.88736313999993</v>
      </c>
      <c s="311">
        <v>466.52472742999998</v>
      </c>
      <c s="311">
        <v>420.4652929099999</v>
      </c>
      <c s="311">
        <v>907.21443976</v>
      </c>
      <c s="311">
        <v>3060.0219626800003</v>
      </c>
      <c s="311">
        <v>1442.1798324399999</v>
      </c>
      <c s="311">
        <v>333.17462906000003</v>
      </c>
      <c s="311">
        <v>529.28885831000002</v>
      </c>
      <c s="311">
        <v>0</v>
      </c>
      <c s="311">
        <v>0</v>
      </c>
      <c s="311">
        <v>0.8498299999999972</v>
      </c>
      <c s="311">
        <v>0</v>
      </c>
      <c s="311">
        <v>0</v>
      </c>
      <c s="311">
        <v>0</v>
      </c>
      <c s="311">
        <v>0.17996400000000001</v>
      </c>
      <c s="311">
        <v>0</v>
      </c>
      <c s="311">
        <v>0</v>
      </c>
      <c s="311">
        <v>-0.096725000000000005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149.349129</v>
      </c>
      <c s="311">
        <v>0.099980000000002178</v>
      </c>
      <c s="311">
        <v>253.778344</v>
      </c>
      <c s="311">
        <v>90.997800000000012</v>
      </c>
      <c s="311">
        <v>3.06938442</v>
      </c>
      <c s="311">
        <v>120</v>
      </c>
      <c s="311">
        <v>1.9996</v>
      </c>
      <c s="311">
        <v>0.93481300000000001</v>
      </c>
      <c s="311">
        <v>0.59488099999999999</v>
      </c>
      <c s="311">
        <v>13.1872375</v>
      </c>
      <c s="311">
        <v>88.242764500000021</v>
      </c>
      <c s="311">
        <v>81.494045000000028</v>
      </c>
      <c s="311">
        <v>197.69183417000005</v>
      </c>
      <c s="311">
        <v>13.255538259999994</v>
      </c>
      <c s="311">
        <v>67.729930440000004</v>
      </c>
      <c s="311">
        <v>42.641811500000017</v>
      </c>
      <c s="311">
        <v>75.186888189999962</v>
      </c>
      <c s="311">
        <v>88.544436098615876</v>
      </c>
      <c s="311">
        <v>41.08210600000001</v>
      </c>
      <c s="311">
        <v>21.101177220000011</v>
      </c>
      <c s="311">
        <v>15.01390059</v>
      </c>
      <c s="311">
        <v>44.836311632145964</v>
      </c>
      <c s="311">
        <v>33.06892775</v>
      </c>
      <c s="311">
        <v>18.063735150419213</v>
      </c>
      <c s="311">
        <v>13.506482883507147</v>
      </c>
      <c s="311">
        <v>21.561369980529548</v>
      </c>
      <c s="311">
        <v>82.128393894165072</v>
      </c>
      <c s="311">
        <v>0</v>
      </c>
      <c s="311">
        <v>0</v>
      </c>
      <c s="311">
        <v>0</v>
      </c>
      <c s="581">
        <v>217.94161663154748</v>
      </c>
      <c s="577">
        <v>200.66631788161394</v>
      </c>
      <c s="577">
        <v>173.48537216282361</v>
      </c>
      <c s="577">
        <v>241.02587827510774</v>
      </c>
      <c s="308">
        <v>35.961549403275626</v>
      </c>
      <c s="575">
        <v>21.13368756251489</v>
      </c>
      <c s="575">
        <v>1.2806256201856323</v>
      </c>
      <c s="575">
        <v>24.02481782594587</v>
      </c>
      <c s="575">
        <v>261.91813673360934</v>
      </c>
      <c s="308">
        <v>4.1299999999999999</v>
      </c>
      <c s="308">
        <v>52.420000000000002</v>
      </c>
      <c s="308">
        <v>77.687064000000007</v>
      </c>
      <c s="308">
        <v>10.806897207313801</v>
      </c>
      <c s="308">
        <v>54.654376999999997</v>
      </c>
      <c s="308">
        <v>109.33350335972332</v>
      </c>
      <c s="308">
        <v>171.69304934476179</v>
      </c>
      <c s="308">
        <v>25.980030936043299</v>
      </c>
      <c s="308">
        <v>18.163581374607901</v>
      </c>
      <c s="308">
        <v>50</v>
      </c>
      <c s="308">
        <v>8.3593473486479866</v>
      </c>
      <c s="308">
        <v>38.609254509540989</v>
      </c>
      <c s="303" t="s">
        <v>654</v>
      </c>
      <c s="308"/>
      <c s="308"/>
      <c s="308"/>
      <c s="308"/>
      <c s="308"/>
      <c s="379" t="s">
        <v>39</v>
      </c>
      <c s="305">
        <v>679.19782829000019</v>
      </c>
      <c s="305">
        <v>496.73554088938283</v>
      </c>
      <c s="305">
        <v>1177.4380020966241</v>
      </c>
      <c s="305">
        <v>621.75757257999999</v>
      </c>
      <c s="305">
        <v>500</v>
      </c>
      <c s="305">
        <v>500</v>
      </c>
      <c s="305">
        <v>500</v>
      </c>
      <c s="305">
        <v>500</v>
      </c>
      <c s="305">
        <v>500</v>
      </c>
    </row>
    <row r="134" spans="1:150" s="256" customFormat="1" ht="15">
      <c r="A134" s="333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5.1203293899999993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1.2847893400000001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500</v>
      </c>
      <c s="311">
        <v>0</v>
      </c>
      <c s="311">
        <v>500.83333332999996</v>
      </c>
      <c s="311">
        <v>488.20736055000009</v>
      </c>
      <c s="311">
        <v>201.25078139999999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300</v>
      </c>
      <c s="311">
        <v>560.08981111000003</v>
      </c>
      <c s="311">
        <v>650.21253646000002</v>
      </c>
      <c s="311">
        <v>255</v>
      </c>
      <c s="311">
        <v>358.46719788000001</v>
      </c>
      <c s="311">
        <v>312</v>
      </c>
      <c s="311">
        <v>100</v>
      </c>
      <c s="311">
        <v>540.04166667000004</v>
      </c>
      <c s="311">
        <v>155.7471889</v>
      </c>
      <c s="311">
        <v>705.38412876999996</v>
      </c>
      <c s="311">
        <v>100</v>
      </c>
      <c s="311">
        <v>338.05792914</v>
      </c>
      <c s="311">
        <v>256.52472742999998</v>
      </c>
      <c s="311">
        <v>138.29569556999999</v>
      </c>
      <c s="311">
        <v>907.11443975999998</v>
      </c>
      <c s="311">
        <v>3005.5099681000006</v>
      </c>
      <c s="311">
        <v>1260.90008844</v>
      </c>
      <c s="311">
        <v>333.17462906000003</v>
      </c>
      <c s="311">
        <v>528.93885831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581">
        <v>0</v>
      </c>
      <c s="577">
        <v>0</v>
      </c>
      <c s="577">
        <v>0</v>
      </c>
      <c s="577">
        <v>0</v>
      </c>
      <c s="308">
        <v>0</v>
      </c>
      <c s="575">
        <v>0</v>
      </c>
      <c s="575">
        <v>0</v>
      </c>
      <c s="575">
        <v>0</v>
      </c>
      <c s="575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176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35" spans="1:150" s="256" customFormat="1" ht="15">
      <c r="A135" s="333" t="s">
        <v>449</v>
      </c>
      <c s="309">
        <v>0</v>
      </c>
      <c s="309">
        <v>0</v>
      </c>
      <c s="309">
        <v>0</v>
      </c>
      <c s="309">
        <v>180</v>
      </c>
      <c s="309">
        <v>0</v>
      </c>
      <c s="309">
        <v>100.7473</v>
      </c>
      <c s="309">
        <v>25.496304590000001</v>
      </c>
      <c s="309">
        <v>12.77</v>
      </c>
      <c s="309">
        <v>73.101559840000007</v>
      </c>
      <c s="309">
        <v>0</v>
      </c>
      <c s="309">
        <v>156.551849</v>
      </c>
      <c s="309">
        <v>120</v>
      </c>
      <c s="309">
        <v>330</v>
      </c>
      <c s="309">
        <v>0</v>
      </c>
      <c s="309">
        <v>0</v>
      </c>
      <c s="309">
        <v>77.200103699999985</v>
      </c>
      <c s="309">
        <v>89.829788469999997</v>
      </c>
      <c s="309">
        <v>18.222143819999999</v>
      </c>
      <c s="309">
        <v>120</v>
      </c>
      <c s="309">
        <v>0</v>
      </c>
      <c s="309">
        <v>0</v>
      </c>
      <c s="309">
        <v>69.169041629999995</v>
      </c>
      <c s="309">
        <v>286.05170712</v>
      </c>
      <c s="309">
        <v>0.80000000000000004</v>
      </c>
      <c s="309">
        <v>100</v>
      </c>
      <c s="309">
        <v>0</v>
      </c>
      <c s="309">
        <v>313</v>
      </c>
      <c s="309">
        <v>160</v>
      </c>
      <c s="309">
        <v>190.13798462</v>
      </c>
      <c s="309">
        <v>36.609427029999999</v>
      </c>
      <c s="309">
        <v>245.23183096</v>
      </c>
      <c s="309">
        <v>0</v>
      </c>
      <c s="309">
        <v>50.284990210000004</v>
      </c>
      <c s="309">
        <v>0</v>
      </c>
      <c s="309">
        <v>380</v>
      </c>
      <c s="309">
        <v>58</v>
      </c>
      <c s="309">
        <v>80</v>
      </c>
      <c s="309">
        <v>0</v>
      </c>
      <c s="309">
        <v>0</v>
      </c>
      <c s="309">
        <v>41.799999999999997</v>
      </c>
      <c s="309">
        <v>0.34999999999999998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105</v>
      </c>
      <c s="309">
        <v>270</v>
      </c>
      <c s="309">
        <v>0</v>
      </c>
      <c s="309">
        <v>92.25</v>
      </c>
      <c s="309">
        <v>141</v>
      </c>
      <c s="309">
        <v>0</v>
      </c>
      <c s="309">
        <v>45</v>
      </c>
      <c s="309">
        <v>30.350000000000001</v>
      </c>
      <c s="309">
        <v>0</v>
      </c>
      <c s="309">
        <v>0.20000000000000001</v>
      </c>
      <c s="309">
        <v>0</v>
      </c>
      <c s="309">
        <v>210</v>
      </c>
      <c s="309">
        <v>210</v>
      </c>
      <c s="309">
        <v>251.19999999999999</v>
      </c>
      <c s="309">
        <v>0.10000000000000001</v>
      </c>
      <c s="309">
        <v>41.200000000000003</v>
      </c>
      <c s="309">
        <v>180</v>
      </c>
      <c s="309">
        <v>0</v>
      </c>
      <c s="309">
        <v>0.34999999999999998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120</v>
      </c>
      <c s="309">
        <v>0</v>
      </c>
      <c s="309">
        <v>245.5</v>
      </c>
      <c s="309">
        <v>80</v>
      </c>
      <c s="309">
        <v>0</v>
      </c>
      <c s="309">
        <v>120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161.74416667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579">
        <v>138.05466346294182</v>
      </c>
      <c s="580">
        <v>82.117559085073708</v>
      </c>
      <c s="580">
        <v>130.78761667910896</v>
      </c>
      <c s="580">
        <v>203.882926906667</v>
      </c>
      <c s="305">
        <v>0</v>
      </c>
      <c s="576">
        <v>0</v>
      </c>
      <c s="576">
        <v>0</v>
      </c>
      <c s="576">
        <v>0</v>
      </c>
      <c s="576">
        <v>152.11473109538773</v>
      </c>
      <c s="305">
        <v>0</v>
      </c>
      <c s="305">
        <v>0</v>
      </c>
      <c s="305"/>
      <c s="305"/>
      <c s="305"/>
      <c s="305"/>
      <c s="305"/>
      <c s="305"/>
      <c s="305"/>
      <c s="305"/>
      <c s="305"/>
      <c s="305"/>
      <c s="303"/>
      <c s="308"/>
      <c s="308"/>
      <c s="305"/>
      <c s="305"/>
      <c s="305"/>
      <c s="566" t="s">
        <v>449</v>
      </c>
      <c s="305">
        <v>361.74416667000003</v>
      </c>
      <c s="305">
        <v>0</v>
      </c>
      <c s="305">
        <v>706.95749722917913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</row>
    <row r="136" spans="1:150" s="256" customFormat="1" ht="15">
      <c r="A136" s="332" t="s">
        <v>448</v>
      </c>
      <c s="311">
        <v>0</v>
      </c>
      <c s="311">
        <v>3.9237426600000003</v>
      </c>
      <c s="311">
        <v>0.84959291999999997</v>
      </c>
      <c s="311">
        <v>11.294698520000026</v>
      </c>
      <c s="311">
        <v>7.413146930000039</v>
      </c>
      <c s="311">
        <v>57.420913949999999</v>
      </c>
      <c s="311">
        <v>14.600025489999993</v>
      </c>
      <c s="311">
        <v>30.742229120000001</v>
      </c>
      <c s="311">
        <v>136.67014573000006</v>
      </c>
      <c s="311">
        <v>44.99364593</v>
      </c>
      <c s="311">
        <v>35.082416060000014</v>
      </c>
      <c s="311">
        <v>11.032087410000031</v>
      </c>
      <c s="311">
        <v>21.121127430000001</v>
      </c>
      <c s="311">
        <v>29.200785639999992</v>
      </c>
      <c s="311">
        <v>28.789345109999999</v>
      </c>
      <c s="311">
        <v>11.607200699999979</v>
      </c>
      <c s="311">
        <v>8.3860984199999962</v>
      </c>
      <c s="311">
        <v>12.236511410000006</v>
      </c>
      <c s="311">
        <v>8.0902362200000084</v>
      </c>
      <c s="311">
        <v>51.43935772999999</v>
      </c>
      <c s="311">
        <v>38.133339559999996</v>
      </c>
      <c s="311">
        <v>32.749898820000013</v>
      </c>
      <c s="311">
        <v>41.651632690000099</v>
      </c>
      <c s="311">
        <v>267.57281918999996</v>
      </c>
      <c s="311">
        <v>92.961264439999951</v>
      </c>
      <c s="311">
        <v>10.098872439999994</v>
      </c>
      <c s="311">
        <v>14.729327679999926</v>
      </c>
      <c s="311">
        <v>13.370643070000057</v>
      </c>
      <c s="311">
        <v>8.8010816299999703</v>
      </c>
      <c s="311">
        <v>152.44147277999997</v>
      </c>
      <c s="311">
        <v>21.044964020000037</v>
      </c>
      <c s="311">
        <v>19.906227720000004</v>
      </c>
      <c s="311">
        <v>12.457256509999993</v>
      </c>
      <c s="311">
        <v>12.874870649999991</v>
      </c>
      <c s="311">
        <v>22.461248909999995</v>
      </c>
      <c s="311">
        <v>154.71869054000001</v>
      </c>
      <c s="311">
        <v>50.287788919999912</v>
      </c>
      <c s="311">
        <v>10.025201140000007</v>
      </c>
      <c s="311">
        <v>17.733781239999985</v>
      </c>
      <c s="311">
        <v>3.2119754999999515</v>
      </c>
      <c s="311">
        <v>6.9201159099999874</v>
      </c>
      <c s="311">
        <v>9.0115589499999995</v>
      </c>
      <c s="311">
        <v>2.5464051699999999</v>
      </c>
      <c s="311">
        <v>3.8012396000000002</v>
      </c>
      <c s="311">
        <v>4.8556617900000001</v>
      </c>
      <c s="311">
        <v>0.73713791999999989</v>
      </c>
      <c s="311">
        <v>0.9181585699999999</v>
      </c>
      <c s="311">
        <v>6.238648229999967</v>
      </c>
      <c s="311">
        <v>0.89981996000005893</v>
      </c>
      <c s="311">
        <v>0</v>
      </c>
      <c s="311">
        <v>1.4997000000000185</v>
      </c>
      <c s="311">
        <v>324.05329726999997</v>
      </c>
      <c s="311">
        <v>1.4497099999999818</v>
      </c>
      <c s="311">
        <v>361.51647169</v>
      </c>
      <c s="311">
        <v>10.404256789999998</v>
      </c>
      <c s="311">
        <v>6.5886820000000057</v>
      </c>
      <c s="311">
        <v>46.71449740000007</v>
      </c>
      <c s="311">
        <v>47.308505520000011</v>
      </c>
      <c s="311">
        <v>2.8294339999999352</v>
      </c>
      <c s="311">
        <v>0</v>
      </c>
      <c s="311">
        <v>30.969597339999893</v>
      </c>
      <c s="311">
        <v>2.273181642920008E-14</v>
      </c>
      <c s="311">
        <v>13.311994579999734</v>
      </c>
      <c s="311">
        <v>1.2797439999999369</v>
      </c>
      <c s="311">
        <v>0</v>
      </c>
      <c s="311">
        <v>2.2759572004815709E-14</v>
      </c>
      <c s="311">
        <v>0</v>
      </c>
      <c s="311">
        <v>0</v>
      </c>
      <c s="311">
        <v>0.8498299999999972</v>
      </c>
      <c s="311">
        <v>0</v>
      </c>
      <c s="311">
        <v>0</v>
      </c>
      <c s="311">
        <v>0</v>
      </c>
      <c s="311">
        <v>0.17996400000000001</v>
      </c>
      <c s="311">
        <v>0</v>
      </c>
      <c s="311">
        <v>0</v>
      </c>
      <c s="311">
        <v>-0.096725000000000005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29.349129000000005</v>
      </c>
      <c s="311">
        <v>0.099980000000002178</v>
      </c>
      <c s="311">
        <v>8.2783440000000041</v>
      </c>
      <c s="311">
        <v>10.997800000000012</v>
      </c>
      <c s="311">
        <v>3.06938442</v>
      </c>
      <c s="311">
        <v>0</v>
      </c>
      <c s="311">
        <v>1.9996</v>
      </c>
      <c s="311">
        <v>0.93481300000000001</v>
      </c>
      <c s="311">
        <v>0.59488099999999999</v>
      </c>
      <c s="311">
        <v>13.1872375</v>
      </c>
      <c s="311">
        <v>88.242764500000021</v>
      </c>
      <c s="311">
        <v>81.494045000000028</v>
      </c>
      <c s="311">
        <v>35.947667500000051</v>
      </c>
      <c s="311">
        <v>13.255538259999994</v>
      </c>
      <c s="311">
        <v>67.729930440000004</v>
      </c>
      <c s="311">
        <v>42.641811500000017</v>
      </c>
      <c s="311">
        <v>75.186888189999962</v>
      </c>
      <c s="311">
        <v>88.544436098615876</v>
      </c>
      <c s="311">
        <v>41.08210600000001</v>
      </c>
      <c s="311">
        <v>21.101177220000011</v>
      </c>
      <c s="311">
        <v>15.01390059</v>
      </c>
      <c s="311">
        <v>44.836311632145964</v>
      </c>
      <c s="311">
        <v>33.06892775</v>
      </c>
      <c s="311">
        <v>18.063735150419213</v>
      </c>
      <c s="311">
        <v>13.506482883507147</v>
      </c>
      <c s="311">
        <v>21.561369980529548</v>
      </c>
      <c s="311">
        <v>82.128393894165072</v>
      </c>
      <c s="311">
        <v>0</v>
      </c>
      <c s="311">
        <v>0</v>
      </c>
      <c s="311">
        <v>0</v>
      </c>
      <c s="581">
        <v>79.886953168605658</v>
      </c>
      <c s="577">
        <v>118.54875879654023</v>
      </c>
      <c s="577">
        <v>42.697755483714644</v>
      </c>
      <c s="577">
        <v>37.142951368440748</v>
      </c>
      <c s="308">
        <v>35.961549403275626</v>
      </c>
      <c s="575">
        <v>21.13368756251489</v>
      </c>
      <c s="575">
        <v>1.2806256201856323</v>
      </c>
      <c s="575">
        <v>24.02481782594587</v>
      </c>
      <c s="575">
        <v>109.80340563822162</v>
      </c>
      <c s="308">
        <v>4.1252394168111186</v>
      </c>
      <c s="308">
        <v>0</v>
      </c>
      <c s="308"/>
      <c s="308"/>
      <c s="308"/>
      <c s="308"/>
      <c s="308"/>
      <c s="308"/>
      <c s="308"/>
      <c s="308"/>
      <c s="308"/>
      <c s="308"/>
      <c s="303"/>
      <c s="305"/>
      <c s="305"/>
      <c s="308"/>
      <c s="308"/>
      <c s="308"/>
      <c s="566" t="s">
        <v>475</v>
      </c>
      <c s="308">
        <v>317.45366162000016</v>
      </c>
      <c s="308">
        <v>496.73554088938283</v>
      </c>
      <c s="308">
        <v>470.48050486744489</v>
      </c>
      <c s="308">
        <v>621.75757257999999</v>
      </c>
      <c s="308">
        <v>500</v>
      </c>
      <c s="308">
        <v>500</v>
      </c>
      <c s="308">
        <v>500</v>
      </c>
      <c s="308">
        <v>500</v>
      </c>
      <c s="308">
        <v>500</v>
      </c>
    </row>
    <row r="137" spans="1:150" s="256" customFormat="1" ht="15">
      <c r="A137" s="332" t="s">
        <v>477</v>
      </c>
      <c s="311">
        <v>118.03916966319547</v>
      </c>
      <c s="311">
        <v>64.424240323895447</v>
      </c>
      <c s="311">
        <v>93.2443245278304</v>
      </c>
      <c s="311">
        <v>39.39900916835699</v>
      </c>
      <c s="311">
        <v>0</v>
      </c>
      <c s="311">
        <v>135.51099619537888</v>
      </c>
      <c s="311">
        <v>10.5</v>
      </c>
      <c s="311">
        <v>30.884153570414</v>
      </c>
      <c s="311">
        <v>0.33136475212229999</v>
      </c>
      <c s="311">
        <v>108.63211518362955</v>
      </c>
      <c s="311">
        <v>7.1085952462393376</v>
      </c>
      <c s="311">
        <v>51.741184515942841</v>
      </c>
      <c s="311">
        <v>40.531227545206846</v>
      </c>
      <c s="311">
        <v>50.775915324252182</v>
      </c>
      <c s="311">
        <v>178.66467968192427</v>
      </c>
      <c s="311">
        <v>23.229459314296154</v>
      </c>
      <c s="311">
        <v>1.0198378992796442</v>
      </c>
      <c s="311">
        <v>38.123329788372224</v>
      </c>
      <c s="311">
        <v>114.53876708886666</v>
      </c>
      <c s="311">
        <v>109.72983853234183</v>
      </c>
      <c s="311">
        <v>118.77940550849466</v>
      </c>
      <c s="311">
        <v>74.635422950948026</v>
      </c>
      <c s="311">
        <v>34.649425573028665</v>
      </c>
      <c s="311">
        <v>69.074791402372483</v>
      </c>
      <c s="311">
        <v>391.97094616202168</v>
      </c>
      <c s="311">
        <v>231.87539544783073</v>
      </c>
      <c s="311">
        <v>311.95449812898482</v>
      </c>
      <c s="311">
        <v>308.28803039584756</v>
      </c>
      <c s="311">
        <v>254.2000099958122</v>
      </c>
      <c s="311">
        <v>268.17236236688325</v>
      </c>
      <c s="311">
        <v>226.87282197969682</v>
      </c>
      <c s="311">
        <v>235.63046634599402</v>
      </c>
      <c s="311">
        <v>229.42798635285854</v>
      </c>
      <c s="311">
        <v>239.41842481346421</v>
      </c>
      <c s="311">
        <v>180.41770122030127</v>
      </c>
      <c s="311">
        <v>358.16410488511866</v>
      </c>
      <c s="311">
        <v>356.36070885331975</v>
      </c>
      <c s="311">
        <v>198.95082980088188</v>
      </c>
      <c s="311">
        <v>253.51222920661132</v>
      </c>
      <c s="311">
        <v>535.66910478</v>
      </c>
      <c s="311">
        <v>516.19764540502467</v>
      </c>
      <c s="311">
        <v>146.56933098629227</v>
      </c>
      <c s="311">
        <v>645.91190322134776</v>
      </c>
      <c s="311">
        <v>248.39135112224864</v>
      </c>
      <c s="311">
        <v>178.34006003261669</v>
      </c>
      <c s="311">
        <v>431.29033106144317</v>
      </c>
      <c s="311">
        <v>603.92514042428479</v>
      </c>
      <c s="311">
        <v>681.88010625559571</v>
      </c>
      <c s="311">
        <v>870.91903204637936</v>
      </c>
      <c s="311">
        <v>1291.9057528129695</v>
      </c>
      <c s="311">
        <v>419.16125156180146</v>
      </c>
      <c s="311">
        <v>508.73966355300161</v>
      </c>
      <c s="311">
        <v>1764.8539525942563</v>
      </c>
      <c s="311">
        <v>552.88985041884359</v>
      </c>
      <c s="311">
        <v>724.13734205019705</v>
      </c>
      <c s="311">
        <v>1929.1887737798377</v>
      </c>
      <c s="311">
        <v>1340.7735991432721</v>
      </c>
      <c s="311">
        <v>1779.5684589800001</v>
      </c>
      <c s="311">
        <v>1349.4351736299998</v>
      </c>
      <c s="311">
        <v>2047.3750920999998</v>
      </c>
      <c s="311">
        <v>1522.4435454999996</v>
      </c>
      <c s="311">
        <v>1855.2453752219999</v>
      </c>
      <c s="311">
        <v>489.07153427039998</v>
      </c>
      <c s="311">
        <v>481.96292441699984</v>
      </c>
      <c s="311">
        <v>845.25554382259998</v>
      </c>
      <c s="311">
        <v>404.34702212460002</v>
      </c>
      <c s="311">
        <v>409.51840567059992</v>
      </c>
      <c s="311">
        <v>438.76080461340001</v>
      </c>
      <c s="311">
        <v>691.27950774780004</v>
      </c>
      <c s="311">
        <v>593.34847969659995</v>
      </c>
      <c s="311">
        <v>797.33469028579998</v>
      </c>
      <c s="311">
        <v>304.46593215019999</v>
      </c>
      <c s="311">
        <v>676.88792714780004</v>
      </c>
      <c s="311">
        <v>757.39672357659992</v>
      </c>
      <c s="311">
        <v>451.07295882559998</v>
      </c>
      <c s="311">
        <v>653.23398766839989</v>
      </c>
      <c s="311">
        <v>333.00174544079999</v>
      </c>
      <c s="311">
        <v>285.06299233919992</v>
      </c>
      <c s="311">
        <v>591.970571189</v>
      </c>
      <c s="311">
        <v>449.56726345819999</v>
      </c>
      <c s="311">
        <v>541.57826501139994</v>
      </c>
      <c s="311">
        <v>333.71159969479999</v>
      </c>
      <c s="311">
        <v>136.31377664060005</v>
      </c>
      <c s="311">
        <v>353.2435492884</v>
      </c>
      <c s="311">
        <v>929.58514840099963</v>
      </c>
      <c s="311">
        <v>439.08786994000002</v>
      </c>
      <c s="311">
        <v>463.56633721599997</v>
      </c>
      <c s="311">
        <v>1443.4089049081995</v>
      </c>
      <c s="311">
        <v>186.21715073019993</v>
      </c>
      <c s="311">
        <v>210.75622382919988</v>
      </c>
      <c s="311">
        <v>811.06289143479989</v>
      </c>
      <c s="311">
        <v>144.97668997919999</v>
      </c>
      <c s="311">
        <v>356.15559474780002</v>
      </c>
      <c s="311">
        <v>1047.28541017</v>
      </c>
      <c s="311">
        <v>220.04727951647067</v>
      </c>
      <c s="311">
        <v>401.43528265173973</v>
      </c>
      <c s="311">
        <v>1043.3190785027184</v>
      </c>
      <c s="311">
        <v>359.4336108222704</v>
      </c>
      <c s="311">
        <v>794.41509087356951</v>
      </c>
      <c s="311">
        <v>516.47173693085597</v>
      </c>
      <c s="311">
        <v>520.95721400119089</v>
      </c>
      <c s="311">
        <v>399.21126069482364</v>
      </c>
      <c s="311">
        <v>718.15529155203058</v>
      </c>
      <c s="311">
        <v>486.38338893988356</v>
      </c>
      <c s="311">
        <v>981.72406054272096</v>
      </c>
      <c s="311">
        <v>680.33991874838193</v>
      </c>
      <c s="311">
        <v>524.78150936619249</v>
      </c>
      <c s="311">
        <v>938.97896356229933</v>
      </c>
      <c s="311">
        <v>1125.4662281884134</v>
      </c>
      <c s="584">
        <v>790.64849256720129</v>
      </c>
      <c s="311">
        <v>608.87693914639794</v>
      </c>
      <c s="311">
        <v>1065.4455955335752</v>
      </c>
      <c s="311">
        <v>702.69344361535127</v>
      </c>
      <c s="308">
        <v>1060.3554324378583</v>
      </c>
      <c s="308">
        <v>999.07901951488611</v>
      </c>
      <c s="308">
        <v>755.2449958840831</v>
      </c>
      <c s="308">
        <v>763.75466296241598</v>
      </c>
      <c s="308">
        <v>805.43421609343443</v>
      </c>
      <c s="308">
        <v>694.9532361318154</v>
      </c>
      <c s="308">
        <v>975.96859187062114</v>
      </c>
      <c s="308">
        <v>1321.7931211599996</v>
      </c>
      <c s="308">
        <v>73.921469667550923</v>
      </c>
      <c s="308">
        <v>-79.103375658451967</v>
      </c>
      <c s="308">
        <v>-28.096949290604016</v>
      </c>
      <c s="308">
        <v>-76.155784485687263</v>
      </c>
      <c s="308">
        <v>-100</v>
      </c>
      <c s="308">
        <v>0</v>
      </c>
      <c s="308">
        <v>0</v>
      </c>
      <c s="308">
        <v>84.890000000000001</v>
      </c>
      <c s="308">
        <v>0</v>
      </c>
      <c s="308">
        <v>0</v>
      </c>
      <c s="308">
        <v>0</v>
      </c>
      <c s="308">
        <v>24.543859440000006</v>
      </c>
      <c s="303"/>
      <c s="308"/>
      <c s="308"/>
      <c s="308"/>
      <c s="308"/>
      <c s="308"/>
      <c s="379" t="s">
        <v>476</v>
      </c>
      <c s="308">
        <v>1973.8503316899985</v>
      </c>
      <c s="308">
        <v>2320.1092539800002</v>
      </c>
      <c s="308">
        <v>2417.7774377999995</v>
      </c>
      <c s="308">
        <v>2317.7999999999993</v>
      </c>
      <c s="308">
        <v>2317.7999999999993</v>
      </c>
      <c s="308">
        <v>2317.7999999999993</v>
      </c>
      <c s="308">
        <v>2317.7999999999993</v>
      </c>
      <c s="308">
        <v>2317.7999999999993</v>
      </c>
      <c s="308">
        <v>2317.7999999999993</v>
      </c>
    </row>
    <row r="138" spans="1:150" s="256" customFormat="1" ht="15">
      <c r="A138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324.86498667131207</v>
      </c>
      <c s="311">
        <v>300.00000000332784</v>
      </c>
      <c s="311">
        <v>0</v>
      </c>
      <c s="311">
        <v>403.22841168654003</v>
      </c>
      <c s="311">
        <v>101.68141057600042</v>
      </c>
      <c s="311">
        <v>0</v>
      </c>
      <c s="311">
        <v>101.84805511148087</v>
      </c>
      <c s="311">
        <v>300.00000000333125</v>
      </c>
      <c s="311">
        <v>402.20946854144103</v>
      </c>
      <c s="311">
        <v>484.02252786700046</v>
      </c>
      <c s="311">
        <v>737.16177666421845</v>
      </c>
      <c s="311">
        <v>10.000000004435329</v>
      </c>
      <c s="311">
        <v>99.664070033698479</v>
      </c>
      <c s="311">
        <v>1553.5436095070177</v>
      </c>
      <c s="311">
        <v>63.772231089999991</v>
      </c>
      <c s="311">
        <v>257.50314407743309</v>
      </c>
      <c s="311">
        <v>1384.6615793221392</v>
      </c>
      <c s="311">
        <v>735.63602181999988</v>
      </c>
      <c s="311">
        <v>1228.4598551300001</v>
      </c>
      <c s="311">
        <v>1137.8565828399999</v>
      </c>
      <c s="311">
        <v>1842.0921928499999</v>
      </c>
      <c s="311">
        <v>1151.5928398199997</v>
      </c>
      <c s="311">
        <v>1424.0678012200001</v>
      </c>
      <c s="311">
        <v>25.756020299999999</v>
      </c>
      <c s="311">
        <v>10.824266659999999</v>
      </c>
      <c s="311">
        <v>587.07716832999995</v>
      </c>
      <c s="311">
        <v>12.325997429999997</v>
      </c>
      <c s="311">
        <v>0</v>
      </c>
      <c s="311">
        <v>0</v>
      </c>
      <c s="311">
        <v>0</v>
      </c>
      <c s="311">
        <v>100.50709439999999</v>
      </c>
      <c s="311">
        <v>100.95983423999999</v>
      </c>
      <c s="311">
        <v>0</v>
      </c>
      <c s="311">
        <v>0</v>
      </c>
      <c s="311">
        <v>0</v>
      </c>
      <c s="311">
        <v>0</v>
      </c>
      <c s="311">
        <v>11.973969009999999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176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</row>
    <row r="139" spans="1:150" s="256" customFormat="1" ht="15">
      <c r="A139" s="333" t="s">
        <v>449</v>
      </c>
      <c s="309">
        <v>47.963560489742576</v>
      </c>
      <c s="309">
        <v>24.500000005993769</v>
      </c>
      <c s="309">
        <v>66.531929630823214</v>
      </c>
      <c s="309">
        <v>25.498355420642181</v>
      </c>
      <c s="309">
        <v>0</v>
      </c>
      <c s="309">
        <v>128.44927319792995</v>
      </c>
      <c s="309">
        <v>10.5</v>
      </c>
      <c s="309">
        <v>6.9999999989738608</v>
      </c>
      <c s="309">
        <v>0</v>
      </c>
      <c s="309">
        <v>100.47861561834578</v>
      </c>
      <c s="309">
        <v>4.4999999959065606</v>
      </c>
      <c s="309">
        <v>9.9220000029383488</v>
      </c>
      <c s="309">
        <v>15.613876389165062</v>
      </c>
      <c s="309">
        <v>45.663143804795595</v>
      </c>
      <c s="309">
        <v>139.56837685412199</v>
      </c>
      <c s="309">
        <v>0</v>
      </c>
      <c s="309">
        <v>0</v>
      </c>
      <c s="309">
        <v>17.350241028189242</v>
      </c>
      <c s="309">
        <v>69.333627729368558</v>
      </c>
      <c s="309">
        <v>65.347340939985642</v>
      </c>
      <c s="309">
        <v>72.293514646683789</v>
      </c>
      <c s="309">
        <v>18.677979655313933</v>
      </c>
      <c s="309">
        <v>3.1027054988324561</v>
      </c>
      <c s="309">
        <v>16.38873069735957</v>
      </c>
      <c s="309">
        <v>314.01512381796681</v>
      </c>
      <c s="309">
        <v>157.62304250851619</v>
      </c>
      <c s="309">
        <v>109.11339323619069</v>
      </c>
      <c s="309">
        <v>235.68956513756189</v>
      </c>
      <c s="309">
        <v>161.25055282425569</v>
      </c>
      <c s="309">
        <v>153.3118602110419</v>
      </c>
      <c s="309">
        <v>167.86250002364352</v>
      </c>
      <c s="309">
        <v>138.25885567916018</v>
      </c>
      <c s="309">
        <v>52.625582836221419</v>
      </c>
      <c s="309">
        <v>40.000000004437943</v>
      </c>
      <c s="309">
        <v>94.999999998886381</v>
      </c>
      <c s="309">
        <v>79.560510037528132</v>
      </c>
      <c s="309">
        <v>115.24934946001756</v>
      </c>
      <c s="309">
        <v>96.950106345159611</v>
      </c>
      <c s="309">
        <v>126.99804854008114</v>
      </c>
      <c s="309">
        <v>45.583153645513811</v>
      </c>
      <c s="309">
        <v>90.890963537459172</v>
      </c>
      <c s="309">
        <v>54.022572830056745</v>
      </c>
      <c s="309">
        <v>56.075633746577047</v>
      </c>
      <c s="309">
        <v>84.166828405400778</v>
      </c>
      <c s="309">
        <v>63.499999991082738</v>
      </c>
      <c s="309">
        <v>146.83624610852033</v>
      </c>
      <c s="309">
        <v>161.68700721687412</v>
      </c>
      <c s="309">
        <v>144.52516275432257</v>
      </c>
      <c s="309">
        <v>188.32128291877211</v>
      </c>
      <c s="309">
        <v>399.29932674455785</v>
      </c>
      <c s="309">
        <v>233.26623607404153</v>
      </c>
      <c s="309">
        <v>251.2450816482492</v>
      </c>
      <c s="309">
        <v>68.259138789556658</v>
      </c>
      <c s="309">
        <v>309.38867722404393</v>
      </c>
      <c s="309">
        <v>243.4980037564078</v>
      </c>
      <c s="309">
        <v>351.83216233544499</v>
      </c>
      <c s="309">
        <v>355.3999999955621</v>
      </c>
      <c s="309">
        <v>212.94999999999999</v>
      </c>
      <c s="309">
        <v>46</v>
      </c>
      <c s="309">
        <v>45</v>
      </c>
      <c s="309">
        <v>70</v>
      </c>
      <c s="309">
        <v>250</v>
      </c>
      <c s="309">
        <v>277.89999999999998</v>
      </c>
      <c s="309">
        <v>132.94999999999999</v>
      </c>
      <c s="309">
        <v>127.2</v>
      </c>
      <c s="309">
        <v>203</v>
      </c>
      <c s="309">
        <v>78</v>
      </c>
      <c s="309">
        <v>343</v>
      </c>
      <c s="309">
        <v>524.39999999999998</v>
      </c>
      <c s="309">
        <v>173.65000000000001</v>
      </c>
      <c s="309">
        <v>557.20000000000005</v>
      </c>
      <c s="309">
        <v>140</v>
      </c>
      <c s="309">
        <v>224.19999999999999</v>
      </c>
      <c s="309">
        <v>605.29999999999995</v>
      </c>
      <c s="309">
        <v>307.89999999999998</v>
      </c>
      <c s="309">
        <v>347.64999999999998</v>
      </c>
      <c s="309">
        <v>251</v>
      </c>
      <c s="309">
        <v>150</v>
      </c>
      <c s="309">
        <v>30.294989489999999</v>
      </c>
      <c s="309">
        <v>255</v>
      </c>
      <c s="309">
        <v>419.89999999999998</v>
      </c>
      <c s="309">
        <v>45.649999999999999</v>
      </c>
      <c s="309">
        <v>10</v>
      </c>
      <c s="309">
        <v>190.80307281999998</v>
      </c>
      <c s="309">
        <v>467.23990716999998</v>
      </c>
      <c s="309">
        <v>0</v>
      </c>
      <c s="309">
        <v>239.81362731999999</v>
      </c>
      <c s="309">
        <v>135.35920141999998</v>
      </c>
      <c s="309">
        <v>30.577742730000001</v>
      </c>
      <c s="309">
        <v>0</v>
      </c>
      <c s="309">
        <v>429.11863159999996</v>
      </c>
      <c s="309">
        <v>0</v>
      </c>
      <c s="309">
        <v>239.81362731999999</v>
      </c>
      <c s="309">
        <v>423.10447502</v>
      </c>
      <c s="309">
        <v>79.999964180000006</v>
      </c>
      <c s="309">
        <v>148.81601938999998</v>
      </c>
      <c s="309">
        <v>280.68850257000003</v>
      </c>
      <c s="309">
        <v>0</v>
      </c>
      <c s="309">
        <v>602.43855974999997</v>
      </c>
      <c s="309">
        <v>162.03777391</v>
      </c>
      <c s="309">
        <v>193.97942243</v>
      </c>
      <c s="309">
        <v>185.31601938999998</v>
      </c>
      <c s="309">
        <v>395.97601938999998</v>
      </c>
      <c s="309">
        <v>154.5</v>
      </c>
      <c s="309">
        <v>631.93855974999997</v>
      </c>
      <c s="309">
        <v>385</v>
      </c>
      <c s="309">
        <v>176.5</v>
      </c>
      <c s="309">
        <v>523.08642124999994</v>
      </c>
      <c s="309">
        <v>627.78674508999995</v>
      </c>
      <c s="309">
        <v>274.5</v>
      </c>
      <c s="309">
        <v>259.66492089999997</v>
      </c>
      <c s="309">
        <v>556.95268291000002</v>
      </c>
      <c s="309">
        <v>75</v>
      </c>
      <c s="305">
        <v>636.4022665</v>
      </c>
      <c s="305">
        <v>200.79300545999999</v>
      </c>
      <c s="305">
        <v>444.07949970999999</v>
      </c>
      <c s="305">
        <v>324.61026565999998</v>
      </c>
      <c s="305">
        <v>395.58218261999997</v>
      </c>
      <c s="305">
        <v>195.44999999999999</v>
      </c>
      <c s="305">
        <v>513.62949971</v>
      </c>
      <c s="305">
        <v>605</v>
      </c>
      <c s="305"/>
      <c s="305"/>
      <c s="305"/>
      <c s="305"/>
      <c s="305"/>
      <c s="305"/>
      <c s="305"/>
      <c s="305"/>
      <c s="305"/>
      <c s="305"/>
      <c s="305"/>
      <c s="305"/>
      <c s="303"/>
      <c s="308"/>
      <c s="308"/>
      <c s="308"/>
      <c s="308"/>
      <c s="308"/>
      <c s="566" t="s">
        <v>449</v>
      </c>
      <c s="305">
        <v>717.2055616899986</v>
      </c>
      <c s="305">
        <v>1200.1951189800004</v>
      </c>
      <c s="305">
        <v>1078.3532143200005</v>
      </c>
      <c s="305">
        <v>1000</v>
      </c>
      <c s="305">
        <v>1000</v>
      </c>
      <c s="305">
        <v>1000</v>
      </c>
      <c s="305">
        <v>1000</v>
      </c>
      <c s="305">
        <v>1000</v>
      </c>
      <c s="305">
        <v>1000</v>
      </c>
    </row>
    <row r="140" spans="1:150" s="256" customFormat="1" ht="15">
      <c r="A140" s="332" t="s">
        <v>448</v>
      </c>
      <c s="311">
        <v>70.075609173452889</v>
      </c>
      <c s="311">
        <v>39.924240317901678</v>
      </c>
      <c s="311">
        <v>26.712394897007187</v>
      </c>
      <c s="311">
        <v>13.900653747714809</v>
      </c>
      <c s="311">
        <v>0</v>
      </c>
      <c s="311">
        <v>7.0617229974489248</v>
      </c>
      <c s="311">
        <v>0</v>
      </c>
      <c s="311">
        <v>23.884153571440137</v>
      </c>
      <c s="311">
        <v>0.33136475212229999</v>
      </c>
      <c s="311">
        <v>8.1534995652837665</v>
      </c>
      <c s="311">
        <v>2.6085952503327769</v>
      </c>
      <c s="311">
        <v>41.819184513004494</v>
      </c>
      <c s="311">
        <v>24.917351156041782</v>
      </c>
      <c s="311">
        <v>5.1127715194565866</v>
      </c>
      <c s="311">
        <v>39.096302827802276</v>
      </c>
      <c s="311">
        <v>23.229459314296154</v>
      </c>
      <c s="311">
        <v>1.0198378992796442</v>
      </c>
      <c s="311">
        <v>20.773088760182983</v>
      </c>
      <c s="311">
        <v>45.205139359498105</v>
      </c>
      <c s="311">
        <v>44.382497592356188</v>
      </c>
      <c s="311">
        <v>46.485890861810873</v>
      </c>
      <c s="311">
        <v>55.957443295634093</v>
      </c>
      <c s="311">
        <v>31.546720074196209</v>
      </c>
      <c s="311">
        <v>52.686060705012913</v>
      </c>
      <c s="311">
        <v>77.955822344054866</v>
      </c>
      <c s="311">
        <v>74.252352939314534</v>
      </c>
      <c s="311">
        <v>202.84110489279414</v>
      </c>
      <c s="311">
        <v>72.598465258285671</v>
      </c>
      <c s="311">
        <v>92.949457171556503</v>
      </c>
      <c s="311">
        <v>114.86050215584135</v>
      </c>
      <c s="311">
        <v>59.010321956053303</v>
      </c>
      <c s="311">
        <v>97.371610666833845</v>
      </c>
      <c s="311">
        <v>176.80240351663713</v>
      </c>
      <c s="311">
        <v>199.41842480902628</v>
      </c>
      <c s="311">
        <v>85.417701221414887</v>
      </c>
      <c s="311">
        <v>278.60359484759056</v>
      </c>
      <c s="311">
        <v>241.11135939330219</v>
      </c>
      <c s="311">
        <v>102.00072345572227</v>
      </c>
      <c s="311">
        <v>126.51418066653018</v>
      </c>
      <c s="311">
        <v>165.22096446317411</v>
      </c>
      <c s="311">
        <v>125.30668186423766</v>
      </c>
      <c s="311">
        <v>92.546758156235526</v>
      </c>
      <c s="311">
        <v>186.60785778823069</v>
      </c>
      <c s="311">
        <v>62.543112140847441</v>
      </c>
      <c s="311">
        <v>114.84006004153395</v>
      </c>
      <c s="311">
        <v>182.60602984144199</v>
      </c>
      <c s="311">
        <v>142.23813320407942</v>
      </c>
      <c s="311">
        <v>135.14547495983211</v>
      </c>
      <c s="311">
        <v>198.57522126060678</v>
      </c>
      <c s="311">
        <v>155.44464940419317</v>
      </c>
      <c s="311">
        <v>175.89501548332461</v>
      </c>
      <c s="311">
        <v>157.83051187105394</v>
      </c>
      <c s="311">
        <v>143.05120429768195</v>
      </c>
      <c s="311">
        <v>179.72894210479967</v>
      </c>
      <c s="311">
        <v>223.13619421635616</v>
      </c>
      <c s="311">
        <v>192.69503212225345</v>
      </c>
      <c s="311">
        <v>249.73757732771014</v>
      </c>
      <c s="311">
        <v>338.15860385000002</v>
      </c>
      <c s="311">
        <v>165.57859078999991</v>
      </c>
      <c s="311">
        <v>160.2828992499999</v>
      </c>
      <c s="311">
        <v>300.85070567999992</v>
      </c>
      <c s="311">
        <v>181.1775740019998</v>
      </c>
      <c s="311">
        <v>185.41551397040001</v>
      </c>
      <c s="311">
        <v>338.18865775699987</v>
      </c>
      <c s="311">
        <v>130.97837549260004</v>
      </c>
      <c s="311">
        <v>189.02102469460004</v>
      </c>
      <c s="311">
        <v>331.51840567059992</v>
      </c>
      <c s="311">
        <v>95.760804613400012</v>
      </c>
      <c s="311">
        <v>166.87950774780006</v>
      </c>
      <c s="311">
        <v>319.19138529659995</v>
      </c>
      <c s="311">
        <v>139.17485604579997</v>
      </c>
      <c s="311">
        <v>164.46593215019999</v>
      </c>
      <c s="311">
        <v>452.68792714780005</v>
      </c>
      <c s="311">
        <v>152.09672357659997</v>
      </c>
      <c s="311">
        <v>143.17295882560001</v>
      </c>
      <c s="311">
        <v>293.61001865839989</v>
      </c>
      <c s="311">
        <v>82.001745440799994</v>
      </c>
      <c s="311">
        <v>135.06299233919992</v>
      </c>
      <c s="311">
        <v>561.67558169899996</v>
      </c>
      <c s="311">
        <v>194.56726345819999</v>
      </c>
      <c s="311">
        <v>121.67826501139996</v>
      </c>
      <c s="311">
        <v>288.06159969480001</v>
      </c>
      <c s="311">
        <v>126.31377664060005</v>
      </c>
      <c s="311">
        <v>162.44047646840002</v>
      </c>
      <c s="311">
        <v>462.34524123099965</v>
      </c>
      <c s="311">
        <v>439.08786994000002</v>
      </c>
      <c s="311">
        <v>223.75270989599997</v>
      </c>
      <c s="311">
        <v>1308.0497034881996</v>
      </c>
      <c s="311">
        <v>155.63940800019992</v>
      </c>
      <c s="311">
        <v>210.75622382919988</v>
      </c>
      <c s="311">
        <v>381.94425983479994</v>
      </c>
      <c s="311">
        <v>144.97668997919999</v>
      </c>
      <c s="311">
        <v>116.34196742780003</v>
      </c>
      <c s="311">
        <v>624.18093514999998</v>
      </c>
      <c s="311">
        <v>140.04731533647066</v>
      </c>
      <c s="311">
        <v>252.61926326173975</v>
      </c>
      <c s="311">
        <v>762.63057593271833</v>
      </c>
      <c s="311">
        <v>359.4336108222704</v>
      </c>
      <c s="311">
        <v>191.97653112356954</v>
      </c>
      <c s="311">
        <v>354.43396302085597</v>
      </c>
      <c s="311">
        <v>326.97779157119089</v>
      </c>
      <c s="311">
        <v>213.89524130482366</v>
      </c>
      <c s="311">
        <v>322.1792721620306</v>
      </c>
      <c s="311">
        <v>331.88338893988356</v>
      </c>
      <c s="311">
        <v>349.785500792721</v>
      </c>
      <c s="311">
        <v>295.33991874838193</v>
      </c>
      <c s="311">
        <v>348.28150936619249</v>
      </c>
      <c s="311">
        <v>415.89254231229938</v>
      </c>
      <c s="311">
        <v>497.67948309841347</v>
      </c>
      <c s="311">
        <v>516.14849256720129</v>
      </c>
      <c s="311">
        <v>349.21201824639797</v>
      </c>
      <c s="311">
        <v>508.49291262357519</v>
      </c>
      <c s="311">
        <v>627.69344361535127</v>
      </c>
      <c s="308">
        <v>423.95316593785833</v>
      </c>
      <c s="308">
        <v>798.2860140548861</v>
      </c>
      <c s="308">
        <v>311.1654961740831</v>
      </c>
      <c s="308">
        <v>439.144397302416</v>
      </c>
      <c s="308">
        <v>409.85203347343446</v>
      </c>
      <c s="308">
        <v>499.50323613181541</v>
      </c>
      <c s="308">
        <v>462.33909216062114</v>
      </c>
      <c s="308">
        <v>716.7931211599996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475</v>
      </c>
      <c s="308">
        <v>1256.6447700000008</v>
      </c>
      <c s="308">
        <v>1119.9141350000004</v>
      </c>
      <c s="308">
        <v>1339.4242234799999</v>
      </c>
      <c s="308">
        <v>1317.8</v>
      </c>
      <c s="308">
        <v>1317.8</v>
      </c>
      <c s="308">
        <v>1317.8</v>
      </c>
      <c s="308">
        <v>1317.8</v>
      </c>
      <c s="308">
        <v>1317.8</v>
      </c>
      <c s="308">
        <v>1317.8</v>
      </c>
    </row>
    <row r="141" spans="1:150" s="256" customFormat="1" ht="15">
      <c r="A141" s="332" t="s">
        <v>474</v>
      </c>
      <c s="311">
        <v>0</v>
      </c>
      <c s="311">
        <v>-124.0888168712045</v>
      </c>
      <c s="311">
        <v>-289.15199926327398</v>
      </c>
      <c s="311">
        <v>-333.76513053327437</v>
      </c>
      <c s="311">
        <v>-701.35244494327412</v>
      </c>
      <c s="311">
        <v>-361.1360024432737</v>
      </c>
      <c s="311">
        <v>-139.0756027435402</v>
      </c>
      <c s="311">
        <v>218.5211921467251</v>
      </c>
      <c s="311">
        <v>373.81649628672614</v>
      </c>
      <c s="311">
        <v>-733.57483221327402</v>
      </c>
      <c s="311">
        <v>283.16026759672593</v>
      </c>
      <c s="311">
        <v>74.983550174794146</v>
      </c>
      <c s="311">
        <v>1448.5657459285685</v>
      </c>
      <c s="311">
        <v>-294.66638971990483</v>
      </c>
      <c s="311">
        <v>-1100.7663636273401</v>
      </c>
      <c s="311">
        <v>200.54804911265978</v>
      </c>
      <c s="311">
        <v>-458.97885284734048</v>
      </c>
      <c s="311">
        <v>-41.063742527340082</v>
      </c>
      <c s="311">
        <v>862.98729288069057</v>
      </c>
      <c s="311">
        <v>-146.19211877734011</v>
      </c>
      <c s="311">
        <v>-938.54895817734064</v>
      </c>
      <c s="311">
        <v>450.63311901265973</v>
      </c>
      <c s="311">
        <v>206.16695870266017</v>
      </c>
      <c s="311">
        <v>374.19401702946556</v>
      </c>
      <c s="311">
        <v>1260.9280429918647</v>
      </c>
      <c s="311">
        <v>-269.09463085071309</v>
      </c>
      <c s="311">
        <v>-74.173967030049738</v>
      </c>
      <c s="311">
        <v>522.74116659995036</v>
      </c>
      <c s="311">
        <v>-374.52803510004969</v>
      </c>
      <c s="311">
        <v>-292.97093265004975</v>
      </c>
      <c s="311">
        <v>-1062.0342704348259</v>
      </c>
      <c s="311">
        <v>209.79654457995056</v>
      </c>
      <c s="311">
        <v>43.460121559949961</v>
      </c>
      <c s="311">
        <v>-858.37145556005021</v>
      </c>
      <c s="311">
        <v>529.120401699951</v>
      </c>
      <c s="311">
        <v>420.77067322086236</v>
      </c>
      <c s="311">
        <v>1316.5563336841126</v>
      </c>
      <c s="311">
        <v>-525.88480428501975</v>
      </c>
      <c s="311">
        <v>-364.25051217000032</v>
      </c>
      <c s="311">
        <v>475.68642226000026</v>
      </c>
      <c s="311">
        <v>-415.68407612599958</v>
      </c>
      <c s="311">
        <v>-508.06362474650012</v>
      </c>
      <c s="311">
        <v>83.242372504500125</v>
      </c>
      <c s="311">
        <v>410.19947039799956</v>
      </c>
      <c s="311">
        <v>443.73918864999985</v>
      </c>
      <c s="311">
        <v>461.17447906999985</v>
      </c>
      <c s="311">
        <v>126.16036945000045</v>
      </c>
      <c s="311">
        <v>-113.05959207000006</v>
      </c>
      <c s="311">
        <v>790.43382948000021</v>
      </c>
      <c s="311">
        <v>-362.38533861000025</v>
      </c>
      <c s="311">
        <v>-125.49215180999965</v>
      </c>
      <c s="311">
        <v>375.07552934000012</v>
      </c>
      <c s="311">
        <v>-283.08948288000011</v>
      </c>
      <c s="311">
        <v>576.10876460999998</v>
      </c>
      <c s="311">
        <v>-955.45668104999982</v>
      </c>
      <c s="311">
        <v>-585.39538411999979</v>
      </c>
      <c s="311">
        <v>-1.7901488900004399</v>
      </c>
      <c s="311">
        <v>-476.71299456999998</v>
      </c>
      <c s="311">
        <v>287.26645854000014</v>
      </c>
      <c s="311">
        <v>147.67658231999994</v>
      </c>
      <c s="311">
        <v>422.05933890999995</v>
      </c>
      <c s="311">
        <v>-1774.8220563900002</v>
      </c>
      <c s="311">
        <v>35.053771570000166</v>
      </c>
      <c s="311">
        <v>1076.3936305499997</v>
      </c>
      <c s="311">
        <v>-120.26193047000007</v>
      </c>
      <c s="311">
        <v>-291.80166309999959</v>
      </c>
      <c s="311">
        <v>-1160.5831466200004</v>
      </c>
      <c s="311">
        <v>178.20657383000022</v>
      </c>
      <c s="311">
        <v>326.97033548999957</v>
      </c>
      <c s="311">
        <v>1070.4534918300003</v>
      </c>
      <c s="311">
        <v>-2723.7677461100002</v>
      </c>
      <c s="311">
        <v>851.80403794000063</v>
      </c>
      <c s="311">
        <v>2552.6991176299998</v>
      </c>
      <c s="311">
        <v>-3872.8786632699994</v>
      </c>
      <c s="311">
        <v>629.10530186999983</v>
      </c>
      <c s="311">
        <v>950.74883585999964</v>
      </c>
      <c s="311">
        <v>80.979414470000279</v>
      </c>
      <c s="311">
        <v>-63.762372299999456</v>
      </c>
      <c s="311">
        <v>482.80573192999975</v>
      </c>
      <c s="311">
        <v>-126.8494777300005</v>
      </c>
      <c s="311">
        <v>-191.53749795999946</v>
      </c>
      <c s="311">
        <v>304.22089049999988</v>
      </c>
      <c s="311">
        <v>-1.6104864099996483</v>
      </c>
      <c s="311">
        <v>295.41489393999944</v>
      </c>
      <c s="311">
        <v>160.04195073000028</v>
      </c>
      <c s="311">
        <v>-1232.0058267699999</v>
      </c>
      <c s="311">
        <v>881.35352778440506</v>
      </c>
      <c s="311">
        <v>-1686.5986939844051</v>
      </c>
      <c s="311">
        <v>879.89501625000014</v>
      </c>
      <c s="311">
        <v>-758.32712266000055</v>
      </c>
      <c s="311">
        <v>350.37938112000023</v>
      </c>
      <c s="311">
        <v>361.32621805000088</v>
      </c>
      <c s="311">
        <v>301.70015866999921</v>
      </c>
      <c s="311">
        <v>-2092.3366085199996</v>
      </c>
      <c s="311">
        <v>1686.6688522699992</v>
      </c>
      <c s="311">
        <v>917.24210616000084</v>
      </c>
      <c s="311">
        <v>297.55431750999924</v>
      </c>
      <c s="311">
        <v>-172.73855019000004</v>
      </c>
      <c s="311">
        <v>562.41149153000015</v>
      </c>
      <c s="311">
        <v>627.60369649999996</v>
      </c>
      <c s="311">
        <v>38.720624105756016</v>
      </c>
      <c s="311">
        <v>-369.2064804657561</v>
      </c>
      <c s="311">
        <v>351.30140117000013</v>
      </c>
      <c s="311">
        <v>120.43114733000021</v>
      </c>
      <c s="311">
        <v>53.396621449999955</v>
      </c>
      <c s="311">
        <v>68.222835063154974</v>
      </c>
      <c s="311">
        <v>-742.02787595315465</v>
      </c>
      <c s="311">
        <v>-192.41440044999996</v>
      </c>
      <c s="311">
        <v>-597.19116251000059</v>
      </c>
      <c s="311">
        <v>-47.987720049999751</v>
      </c>
      <c s="311">
        <v>87.865895889999649</v>
      </c>
      <c s="311">
        <v>-27.575616179999898</v>
      </c>
      <c s="311">
        <v>-116.06646538999938</v>
      </c>
      <c s="308">
        <v>85.269299639999247</v>
      </c>
      <c s="308">
        <v>-242.50841619999957</v>
      </c>
      <c s="308">
        <v>137.9014131499996</v>
      </c>
      <c s="308">
        <v>-712.15747489999944</v>
      </c>
      <c s="308">
        <v>-357.99083338000048</v>
      </c>
      <c s="308">
        <v>-527.02011744000004</v>
      </c>
      <c s="308">
        <v>-259.23111942999964</v>
      </c>
      <c s="308">
        <v>394.40529378999929</v>
      </c>
      <c s="308">
        <v>-521.653008</v>
      </c>
      <c s="308">
        <v>227.46185200000036</v>
      </c>
      <c s="308">
        <v>-536.65999999999997</v>
      </c>
      <c s="308">
        <v>-189.14884400000039</v>
      </c>
      <c s="308">
        <v>235.85530104222858</v>
      </c>
      <c s="308">
        <v>-674.56220744445079</v>
      </c>
      <c s="308">
        <v>223.30538386673811</v>
      </c>
      <c s="308">
        <v>19.087225553956031</v>
      </c>
      <c s="308">
        <v>-104.09320579743641</v>
      </c>
      <c s="308">
        <v>-908.48303591944909</v>
      </c>
      <c s="308">
        <v>-388.22679227045188</v>
      </c>
      <c s="308">
        <v>75.346911758986124</v>
      </c>
      <c s="303"/>
      <c s="308"/>
      <c s="308"/>
      <c s="308"/>
      <c s="308"/>
      <c s="308"/>
      <c s="379" t="s">
        <v>473</v>
      </c>
      <c s="308">
        <v>-93.148674120000464</v>
      </c>
      <c s="308">
        <v>-251.49065241999986</v>
      </c>
      <c s="308">
        <v>-1585.0958605000003</v>
      </c>
      <c s="308">
        <v>-2723.4169619281993</v>
      </c>
      <c s="308">
        <v>-1819.644891027011</v>
      </c>
      <c s="308">
        <v>-2576.1889439879924</v>
      </c>
      <c s="308">
        <v>-685.15691404953486</v>
      </c>
      <c s="308">
        <v>25.648931366784382</v>
      </c>
      <c s="308">
        <v>-471.54223473411366</v>
      </c>
    </row>
    <row r="142" spans="1:150" s="256" customFormat="1" ht="15">
      <c r="A142" s="332" t="s">
        <v>176</v>
      </c>
      <c s="311">
        <v>0</v>
      </c>
      <c s="311">
        <v>107.37455400000042</v>
      </c>
      <c s="311">
        <v>318.41226379999972</v>
      </c>
      <c s="311">
        <v>336.75917500000031</v>
      </c>
      <c s="311">
        <v>687.14860099999999</v>
      </c>
      <c s="311">
        <v>316.80943663999972</v>
      </c>
      <c s="311">
        <v>163.64707035999965</v>
      </c>
      <c s="311">
        <v>-219.68317799999943</v>
      </c>
      <c s="311">
        <v>-330.58776400000016</v>
      </c>
      <c s="311">
        <v>703.82126599999992</v>
      </c>
      <c s="311">
        <v>-274.85787299999998</v>
      </c>
      <c s="311">
        <v>-132.36317300000002</v>
      </c>
      <c s="311">
        <v>-1450.84806437</v>
      </c>
      <c s="311">
        <v>385.53412451999998</v>
      </c>
      <c s="311">
        <v>1071.8465664799999</v>
      </c>
      <c s="311">
        <v>-187.98924794999994</v>
      </c>
      <c s="311">
        <v>538.9671830000002</v>
      </c>
      <c s="311">
        <v>-331.42197036000005</v>
      </c>
      <c s="311">
        <v>-427.98868199999998</v>
      </c>
      <c s="311">
        <v>61.845006000000012</v>
      </c>
      <c s="311">
        <v>1034.0674060000006</v>
      </c>
      <c s="311">
        <v>-418.13654900000017</v>
      </c>
      <c s="311">
        <v>-184.67120917000022</v>
      </c>
      <c s="311">
        <v>-495.38757699999996</v>
      </c>
      <c s="311">
        <v>-1131.2768140000003</v>
      </c>
      <c s="311">
        <v>257.85861900000049</v>
      </c>
      <c s="311">
        <v>118.00317699999988</v>
      </c>
      <c s="311">
        <v>-445.74139000000025</v>
      </c>
      <c s="311">
        <v>256.43875100000002</v>
      </c>
      <c s="311">
        <v>314.97503899999987</v>
      </c>
      <c s="311">
        <v>1137.3960400000003</v>
      </c>
      <c s="311">
        <v>-173.27669500000025</v>
      </c>
      <c s="311">
        <v>-9.8270789999999124</v>
      </c>
      <c s="311">
        <v>845.69476100000043</v>
      </c>
      <c s="311">
        <v>-505.78213900000077</v>
      </c>
      <c s="311">
        <v>-351.32095199999992</v>
      </c>
      <c s="311">
        <v>-1324.4272129999999</v>
      </c>
      <c s="311">
        <v>412.44092200000023</v>
      </c>
      <c s="311">
        <v>147.9339250000003</v>
      </c>
      <c s="311">
        <v>-383.12780700000019</v>
      </c>
      <c s="311">
        <v>320.35386499999959</v>
      </c>
      <c s="311">
        <v>597.46280500000012</v>
      </c>
      <c s="311">
        <v>-115.89507400000025</v>
      </c>
      <c s="311">
        <v>13.888213000000405</v>
      </c>
      <c s="311">
        <v>-439.29453499999977</v>
      </c>
      <c s="311">
        <v>-453.22764299999994</v>
      </c>
      <c s="311">
        <v>-123.92018100000044</v>
      </c>
      <c s="311">
        <v>146.21673300000012</v>
      </c>
      <c s="311">
        <v>-798.54752000000008</v>
      </c>
      <c s="311">
        <v>350.88693100000017</v>
      </c>
      <c s="311">
        <v>98.881392999999576</v>
      </c>
      <c s="311">
        <v>-683.64383899999984</v>
      </c>
      <c s="311">
        <v>247.36639899999992</v>
      </c>
      <c s="311">
        <v>-205.66222000000005</v>
      </c>
      <c s="311">
        <v>946.62518099999988</v>
      </c>
      <c s="311">
        <v>575.20075699999984</v>
      </c>
      <c s="311">
        <v>13.576208000000378</v>
      </c>
      <c s="311">
        <v>444.06589599999995</v>
      </c>
      <c s="311">
        <v>-285.24606300000016</v>
      </c>
      <c s="311">
        <v>-166.7316229999999</v>
      </c>
      <c s="311">
        <v>-403.68615099999982</v>
      </c>
      <c s="311">
        <v>1762.5889110000001</v>
      </c>
      <c s="311">
        <v>-26.406813000000284</v>
      </c>
      <c s="311">
        <v>-1051.7306159999998</v>
      </c>
      <c s="311">
        <v>46.998024000000214</v>
      </c>
      <c s="311">
        <v>366.10698999999954</v>
      </c>
      <c s="311">
        <v>1143.0697390000003</v>
      </c>
      <c s="311">
        <v>-150.29740900000013</v>
      </c>
      <c s="311">
        <v>-318.23336199999937</v>
      </c>
      <c s="311">
        <v>-1071.2728800000004</v>
      </c>
      <c s="311">
        <v>2701.2831430000001</v>
      </c>
      <c s="311">
        <v>-921.90227200000061</v>
      </c>
      <c s="311">
        <v>-2532.7296149999997</v>
      </c>
      <c s="311">
        <v>3869.9955649999993</v>
      </c>
      <c s="311">
        <v>-633.5107919999997</v>
      </c>
      <c s="311">
        <v>-977.30882099999963</v>
      </c>
      <c s="311">
        <v>-146.07457100000045</v>
      </c>
      <c s="311">
        <v>103.06031099999961</v>
      </c>
      <c s="311">
        <v>-440.11259199999984</v>
      </c>
      <c s="311">
        <v>116.14834200000053</v>
      </c>
      <c s="311">
        <v>181.39147999999955</v>
      </c>
      <c s="311">
        <v>-317.7658909999999</v>
      </c>
      <c s="311">
        <v>9.312228999999661</v>
      </c>
      <c s="311">
        <v>-300.11543599999948</v>
      </c>
      <c s="311">
        <v>-221.24978700000037</v>
      </c>
      <c s="311">
        <v>1344.8333230000001</v>
      </c>
      <c s="311">
        <v>-922.38321299999984</v>
      </c>
      <c s="311">
        <v>1697.4067989999999</v>
      </c>
      <c s="311">
        <v>-1023.9702350000002</v>
      </c>
      <c s="311">
        <v>733.16635700000074</v>
      </c>
      <c s="311">
        <v>-259.08440700000017</v>
      </c>
      <c s="311">
        <v>-388.45099800000094</v>
      </c>
      <c s="311">
        <v>-308.32336399999917</v>
      </c>
      <c s="311">
        <v>2033.6345359999996</v>
      </c>
      <c s="311">
        <v>-1684.7242389999992</v>
      </c>
      <c s="311">
        <v>-857.44464900000071</v>
      </c>
      <c s="311">
        <v>-332.0021609999996</v>
      </c>
      <c s="311">
        <v>181.99221100000011</v>
      </c>
      <c s="311">
        <v>-640.80154700000003</v>
      </c>
      <c s="311">
        <v>-427.49457400000011</v>
      </c>
      <c s="311">
        <v>-70.583772999999837</v>
      </c>
      <c s="311">
        <v>313.11299300000002</v>
      </c>
      <c s="311">
        <v>-245.47417100000013</v>
      </c>
      <c s="311">
        <v>-108.4757020000003</v>
      </c>
      <c s="311">
        <v>-73.053627999999719</v>
      </c>
      <c s="311">
        <v>-45.897978999999822</v>
      </c>
      <c s="311">
        <v>755.17180199999927</v>
      </c>
      <c s="311">
        <v>159.56486100000015</v>
      </c>
      <c s="311">
        <v>605.05184300000042</v>
      </c>
      <c s="584">
        <v>-36.896653000000214</v>
      </c>
      <c s="311">
        <v>-45.065221999999522</v>
      </c>
      <c s="311">
        <v>-7.3818720000001576</v>
      </c>
      <c s="311">
        <v>35.07306199999951</v>
      </c>
      <c s="308">
        <v>-66.602104999999455</v>
      </c>
      <c s="308">
        <v>262.95750499999957</v>
      </c>
      <c s="308">
        <v>-135.08689499999943</v>
      </c>
      <c s="308">
        <v>691.42483899999945</v>
      </c>
      <c s="308">
        <v>397.00193800000022</v>
      </c>
      <c s="308">
        <v>489.92169100000007</v>
      </c>
      <c s="308">
        <v>259.89147599999973</v>
      </c>
      <c s="583">
        <v>-488.56526199999939</v>
      </c>
      <c s="572">
        <v>-521.653008</v>
      </c>
      <c s="572">
        <v>227.46185200000036</v>
      </c>
      <c s="572">
        <v>-536.65999999999997</v>
      </c>
      <c s="572">
        <v>-189.14884400000039</v>
      </c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176</v>
      </c>
      <c s="308">
        <v>-32.657749000000479</v>
      </c>
      <c s="308">
        <v>-403.11233599999991</v>
      </c>
      <c s="308">
        <v>-1356.6725020000003</v>
      </c>
      <c s="308">
        <v>-2723.4169619281993</v>
      </c>
      <c s="308">
        <v>-1819.644891027011</v>
      </c>
      <c s="308">
        <v>-2576.1889439879924</v>
      </c>
      <c s="308">
        <v>-685.15691404953486</v>
      </c>
      <c s="308">
        <v>25.648931366784382</v>
      </c>
      <c s="308">
        <v>-471.54223473411366</v>
      </c>
    </row>
    <row r="143" spans="1:150" s="256" customFormat="1" ht="15">
      <c r="A143" s="333" t="s">
        <v>472</v>
      </c>
      <c s="311">
        <v>0</v>
      </c>
      <c s="311">
        <v>16.714262871204085</v>
      </c>
      <c s="311">
        <v>-29.260264536725742</v>
      </c>
      <c s="311">
        <v>-2.9940444667259385</v>
      </c>
      <c s="311">
        <v>14.203843943274137</v>
      </c>
      <c s="311">
        <v>44.326565803273979</v>
      </c>
      <c s="311">
        <v>-24.571467616459444</v>
      </c>
      <c s="311">
        <v>1.1619858532743308</v>
      </c>
      <c s="311">
        <v>-43.228732286725972</v>
      </c>
      <c s="311">
        <v>29.753566213274098</v>
      </c>
      <c s="311">
        <v>-8.3023945967259465</v>
      </c>
      <c s="311">
        <v>57.379622825205871</v>
      </c>
      <c s="311">
        <v>2.282318441431471</v>
      </c>
      <c s="311">
        <v>-90.86773480009515</v>
      </c>
      <c s="311">
        <v>28.919797147340205</v>
      </c>
      <c s="311">
        <v>-12.558801162659847</v>
      </c>
      <c s="311">
        <v>-79.988330152659728</v>
      </c>
      <c s="311">
        <v>372.48571288734013</v>
      </c>
      <c s="311">
        <v>-434.99861088069059</v>
      </c>
      <c s="311">
        <v>84.347112777340101</v>
      </c>
      <c s="311">
        <v>-95.518447822659937</v>
      </c>
      <c s="311">
        <v>-32.496570012659561</v>
      </c>
      <c s="311">
        <v>-21.495749532659943</v>
      </c>
      <c s="311">
        <v>121.19355997053441</v>
      </c>
      <c s="311">
        <v>-129.6512289918644</v>
      </c>
      <c s="311">
        <v>11.2360118507126</v>
      </c>
      <c s="311">
        <v>-43.829209969950142</v>
      </c>
      <c s="311">
        <v>-76.99977659995011</v>
      </c>
      <c s="311">
        <v>118.08928410004967</v>
      </c>
      <c s="311">
        <v>-22.004106349950121</v>
      </c>
      <c s="311">
        <v>-75.361769565174427</v>
      </c>
      <c s="311">
        <v>-36.519849579950318</v>
      </c>
      <c s="311">
        <v>-33.633042559950049</v>
      </c>
      <c s="311">
        <v>12.676694560049782</v>
      </c>
      <c s="311">
        <v>-23.338262699950235</v>
      </c>
      <c s="311">
        <v>-69.449721220862443</v>
      </c>
      <c s="311">
        <v>7.8708793158873505</v>
      </c>
      <c s="311">
        <v>113.44388228501953</v>
      </c>
      <c s="311">
        <v>216.31658717000002</v>
      </c>
      <c s="311">
        <v>-92.558615260000067</v>
      </c>
      <c s="311">
        <v>95.330211125999995</v>
      </c>
      <c s="311">
        <v>-89.399180253499992</v>
      </c>
      <c s="311">
        <v>32.652701495500125</v>
      </c>
      <c s="311">
        <v>-424.08768339799997</v>
      </c>
      <c s="311">
        <v>-4.4446536500000775</v>
      </c>
      <c s="311">
        <v>-7.9468360699999039</v>
      </c>
      <c s="311">
        <v>-2.2401884500000051</v>
      </c>
      <c s="311">
        <v>-33.157140930000054</v>
      </c>
      <c s="311">
        <v>8.1136905199998637</v>
      </c>
      <c s="311">
        <v>11.498407610000072</v>
      </c>
      <c s="311">
        <v>26.610758810000078</v>
      </c>
      <c s="311">
        <v>308.56830965999973</v>
      </c>
      <c s="311">
        <v>35.723083880000189</v>
      </c>
      <c s="311">
        <v>-370.44654460999993</v>
      </c>
      <c s="311">
        <v>8.8315000499999314</v>
      </c>
      <c s="311">
        <v>10.19462711999995</v>
      </c>
      <c s="311">
        <v>-11.786059109999938</v>
      </c>
      <c s="311">
        <v>32.647098570000026</v>
      </c>
      <c s="311">
        <v>-2.0203955399999813</v>
      </c>
      <c s="311">
        <v>19.055040679999962</v>
      </c>
      <c s="311">
        <v>-18.373187910000127</v>
      </c>
      <c s="311">
        <v>12.233145390000118</v>
      </c>
      <c s="311">
        <v>-8.6469585699998817</v>
      </c>
      <c s="311">
        <v>-24.663014549999843</v>
      </c>
      <c s="311">
        <v>73.263906469999853</v>
      </c>
      <c s="311">
        <v>-74.305326899999955</v>
      </c>
      <c s="311">
        <v>17.51340762000018</v>
      </c>
      <c s="311">
        <v>-27.909164830000094</v>
      </c>
      <c s="311">
        <v>-8.7369734900001959</v>
      </c>
      <c s="311">
        <v>0.81938817000013842</v>
      </c>
      <c s="311">
        <v>22.48460311000008</v>
      </c>
      <c s="311">
        <v>70.098234059999982</v>
      </c>
      <c s="311">
        <v>-19.969502630000079</v>
      </c>
      <c s="311">
        <v>2.8830982700001186</v>
      </c>
      <c s="311">
        <v>4.4054901299998619</v>
      </c>
      <c s="311">
        <v>26.559985139999981</v>
      </c>
      <c s="311">
        <v>65.095156530000168</v>
      </c>
      <c s="311">
        <v>-39.297938700000159</v>
      </c>
      <c s="311">
        <v>-42.693139929999916</v>
      </c>
      <c s="311">
        <v>10.701135729999976</v>
      </c>
      <c s="311">
        <v>10.146017959999909</v>
      </c>
      <c s="311">
        <v>13.545000500000015</v>
      </c>
      <c s="311">
        <v>-7.7017425900000127</v>
      </c>
      <c s="311">
        <v>4.7005420600000321</v>
      </c>
      <c s="311">
        <v>61.207836270000087</v>
      </c>
      <c s="311">
        <v>-112.82749623000018</v>
      </c>
      <c s="311">
        <v>41.029685215594782</v>
      </c>
      <c s="311">
        <v>-10.80810501559472</v>
      </c>
      <c s="311">
        <v>144.07521875000009</v>
      </c>
      <c s="311">
        <v>25.160765659999811</v>
      </c>
      <c s="311">
        <v>-91.294974120000063</v>
      </c>
      <c s="311">
        <v>27.124779950000061</v>
      </c>
      <c s="311">
        <v>6.623205329999962</v>
      </c>
      <c s="311">
        <v>58.702072520000002</v>
      </c>
      <c s="311">
        <v>-1.9446132699999907</v>
      </c>
      <c s="311">
        <v>-59.797457160000135</v>
      </c>
      <c s="311">
        <v>34.447843490000366</v>
      </c>
      <c s="311">
        <v>-9.2536608100000706</v>
      </c>
      <c s="311">
        <v>78.390055469999879</v>
      </c>
      <c s="311">
        <v>-200.10912249999984</v>
      </c>
      <c s="311">
        <v>31.863148894243821</v>
      </c>
      <c s="311">
        <v>56.093487465756084</v>
      </c>
      <c s="311">
        <v>-105.82723017000001</v>
      </c>
      <c s="311">
        <v>-11.955445329999918</v>
      </c>
      <c s="311">
        <v>19.657006549999764</v>
      </c>
      <c s="311">
        <v>-22.324856063155153</v>
      </c>
      <c s="311">
        <v>-13.143926046844626</v>
      </c>
      <c s="311">
        <v>32.84953944999981</v>
      </c>
      <c s="311">
        <v>-7.8606804899998224</v>
      </c>
      <c s="586">
        <v>84.884373049999965</v>
      </c>
      <c s="311">
        <v>-42.800673890000127</v>
      </c>
      <c s="311">
        <v>34.957488180000055</v>
      </c>
      <c s="311">
        <v>80.99340338999987</v>
      </c>
      <c s="308">
        <v>-18.667194639999792</v>
      </c>
      <c s="308">
        <v>-20.449088799999998</v>
      </c>
      <c s="308">
        <v>-2.8145181500001684</v>
      </c>
      <c s="308">
        <v>20.732635899999991</v>
      </c>
      <c s="308">
        <v>-39.011104619999742</v>
      </c>
      <c s="308">
        <v>37.098426439999969</v>
      </c>
      <c s="308">
        <v>-0.66035657000008996</v>
      </c>
      <c s="308">
        <v>94.159968210000102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472</v>
      </c>
      <c s="305">
        <v>-60.490925119999986</v>
      </c>
      <c s="305">
        <v>151.62168358000005</v>
      </c>
      <c s="305">
        <v>-228.42335850000003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</row>
    <row r="144" spans="1:150" s="256" customFormat="1" ht="15">
      <c r="A144" s="332" t="s">
        <v>471</v>
      </c>
      <c s="311">
        <v>3341.6600432756509</v>
      </c>
      <c s="311">
        <v>-173.40582230670128</v>
      </c>
      <c s="311">
        <v>-269.76823343838453</v>
      </c>
      <c s="311">
        <v>-539.92591797268346</v>
      </c>
      <c s="311">
        <v>1731.7068340875016</v>
      </c>
      <c s="311">
        <v>263.25064561558804</v>
      </c>
      <c s="311">
        <v>188.90573861923261</v>
      </c>
      <c s="311">
        <v>-419.50676314367297</v>
      </c>
      <c s="311">
        <v>-137.83341271599343</v>
      </c>
      <c s="311">
        <v>-233.08464710060952</v>
      </c>
      <c s="311">
        <v>35.498997896998404</v>
      </c>
      <c s="311">
        <v>-20.3236494368454</v>
      </c>
      <c s="311">
        <v>503.7146640613139</v>
      </c>
      <c s="311">
        <v>622.03358392219855</v>
      </c>
      <c s="311">
        <v>-254.65743663270294</v>
      </c>
      <c s="311">
        <v>-423.83018444769993</v>
      </c>
      <c s="311">
        <v>-100.24215990112566</v>
      </c>
      <c s="311">
        <v>-161.77680645037873</v>
      </c>
      <c s="311">
        <v>-98.477947656119767</v>
      </c>
      <c s="311">
        <v>-79.625292306893357</v>
      </c>
      <c s="311">
        <v>-227.10943732619899</v>
      </c>
      <c s="311">
        <v>171.87558173037445</v>
      </c>
      <c s="311">
        <v>-30.30726337088727</v>
      </c>
      <c s="311">
        <v>-81.294849869636437</v>
      </c>
      <c s="311">
        <v>848.22922964532972</v>
      </c>
      <c s="311">
        <v>-55.39939802920378</v>
      </c>
      <c s="311">
        <v>570.16648627960558</v>
      </c>
      <c s="311">
        <v>81.791613040898454</v>
      </c>
      <c s="311">
        <v>199.25873002281821</v>
      </c>
      <c s="311">
        <v>-133.37586958727638</v>
      </c>
      <c s="311">
        <v>-63.857950472041068</v>
      </c>
      <c s="311">
        <v>162.37585107861645</v>
      </c>
      <c s="311">
        <v>-397.69283006607913</v>
      </c>
      <c s="311">
        <v>-138.67437071589688</v>
      </c>
      <c s="311">
        <v>-61.863603298673866</v>
      </c>
      <c s="311">
        <v>25.598635102447815</v>
      </c>
      <c s="311">
        <v>1324.9252880349115</v>
      </c>
      <c s="311">
        <v>1198.021638365416</v>
      </c>
      <c s="311">
        <v>717.92802153054174</v>
      </c>
      <c s="311">
        <v>-190.97341880116383</v>
      </c>
      <c s="311">
        <v>193.79797141083418</v>
      </c>
      <c s="311">
        <v>168.65179762993716</v>
      </c>
      <c s="311">
        <v>-439.99428386976751</v>
      </c>
      <c s="311">
        <v>-370.94489526392999</v>
      </c>
      <c s="311">
        <v>392.9342473419614</v>
      </c>
      <c s="311">
        <v>609.03315750665104</v>
      </c>
      <c s="311">
        <v>-62.373352744885608</v>
      </c>
      <c s="311">
        <v>-537.7700092394266</v>
      </c>
      <c s="311">
        <v>642.46192372321002</v>
      </c>
      <c s="311">
        <v>251.95167495999732</v>
      </c>
      <c s="311">
        <v>350.38535520475477</v>
      </c>
      <c s="311">
        <v>-582.36001278000026</v>
      </c>
      <c s="311">
        <v>220.30582360569917</v>
      </c>
      <c s="311">
        <v>395.9485575556065</v>
      </c>
      <c s="311">
        <v>-725.30482233000885</v>
      </c>
      <c s="311">
        <v>-367.68126793999409</v>
      </c>
      <c s="311">
        <v>-230.40037830999989</v>
      </c>
      <c s="311">
        <v>1741.7583022099948</v>
      </c>
      <c s="311">
        <v>33.150207558714101</v>
      </c>
      <c s="311">
        <v>206.10308091998837</v>
      </c>
      <c s="311">
        <v>296.69247007983768</v>
      </c>
      <c s="311">
        <v>-954.583027500669</v>
      </c>
      <c s="311">
        <v>-439.86652368146019</v>
      </c>
      <c s="311">
        <v>-642.60943646267242</v>
      </c>
      <c s="311">
        <v>-134.1263433265643</v>
      </c>
      <c s="311">
        <v>2532.4415127513371</v>
      </c>
      <c s="311">
        <v>-299.82749374667185</v>
      </c>
      <c s="311">
        <v>142.02494889933527</v>
      </c>
      <c s="311">
        <v>463.21482756333478</v>
      </c>
      <c s="311">
        <v>-307.50026052366889</v>
      </c>
      <c s="311">
        <v>-625.28405960330485</v>
      </c>
      <c s="311">
        <v>-676.65226095666071</v>
      </c>
      <c s="311">
        <v>1384.5156383947078</v>
      </c>
      <c s="311">
        <v>-352.37940040000109</v>
      </c>
      <c s="311">
        <v>-492.5760074500015</v>
      </c>
      <c s="311">
        <v>-394.8890961100023</v>
      </c>
      <c s="311">
        <v>-83.25525807900209</v>
      </c>
      <c s="311">
        <v>119.54104474333752</v>
      </c>
      <c s="311">
        <v>-7.0238009500072422</v>
      </c>
      <c s="311">
        <v>214.20660958000639</v>
      </c>
      <c s="311">
        <v>108.13821005999981</v>
      </c>
      <c s="311">
        <v>210.29223855999771</v>
      </c>
      <c s="311">
        <v>-22.138674420000285</v>
      </c>
      <c s="311">
        <v>408.31600102000215</v>
      </c>
      <c s="311">
        <v>819.35302060000663</v>
      </c>
      <c s="311">
        <v>-493.87510702000475</v>
      </c>
      <c s="311">
        <v>-294.45947083000101</v>
      </c>
      <c s="311">
        <v>397.07760981149397</v>
      </c>
      <c s="311">
        <v>22.666676610509427</v>
      </c>
      <c s="311">
        <v>-9.0032207500011054</v>
      </c>
      <c s="311">
        <v>80.213529369999151</v>
      </c>
      <c s="311">
        <v>-104.71645346379864</v>
      </c>
      <c s="311">
        <v>-59.24352103999928</v>
      </c>
      <c s="311">
        <v>412.6454016599979</v>
      </c>
      <c s="311">
        <v>-746.95676596540125</v>
      </c>
      <c s="311">
        <v>-99.71941059059759</v>
      </c>
      <c s="311">
        <v>1342.3798052978043</v>
      </c>
      <c s="311">
        <v>-378.84087533341079</v>
      </c>
      <c s="311">
        <v>-517.33949665999774</v>
      </c>
      <c s="311">
        <v>183.15771900000158</v>
      </c>
      <c s="311">
        <v>967.60899801000278</v>
      </c>
      <c s="311">
        <v>151.70536432000137</v>
      </c>
      <c s="311">
        <v>239.48954468000056</v>
      </c>
      <c s="311">
        <v>294.01409763999493</v>
      </c>
      <c s="311">
        <v>544.09441406000883</v>
      </c>
      <c s="311">
        <v>-343.76520758400676</v>
      </c>
      <c s="311">
        <v>-336.40304535533858</v>
      </c>
      <c s="311">
        <v>862.6456652700067</v>
      </c>
      <c s="311">
        <v>-677.68516982590995</v>
      </c>
      <c s="585">
        <v>182.08629001593914</v>
      </c>
      <c s="311">
        <v>-84.662224620020311</v>
      </c>
      <c s="311">
        <v>69.611188009985881</v>
      </c>
      <c s="311">
        <v>-325.26521324999885</v>
      </c>
      <c s="308">
        <v>424.11277485000585</v>
      </c>
      <c s="308">
        <v>-128.52487566699313</v>
      </c>
      <c s="308">
        <v>-2272.7983556329923</v>
      </c>
      <c s="308">
        <v>232.54079393996659</v>
      </c>
      <c s="308">
        <v>-785.14034226998535</v>
      </c>
      <c s="308">
        <v>-74.606442389998278</v>
      </c>
      <c s="308">
        <v>315.1006942599962</v>
      </c>
      <c s="308">
        <v>408.87600021363659</v>
      </c>
      <c s="582">
        <v>-24</v>
      </c>
      <c s="575">
        <v>-212</v>
      </c>
      <c s="308"/>
      <c s="308"/>
      <c s="308"/>
      <c s="308"/>
      <c s="308"/>
      <c s="308"/>
      <c s="308"/>
      <c s="308"/>
      <c s="308"/>
      <c s="308">
        <v>9</v>
      </c>
      <c s="303"/>
      <c s="308"/>
      <c s="308"/>
      <c s="308"/>
      <c s="308"/>
      <c s="308"/>
      <c s="379" t="s">
        <v>470</v>
      </c>
      <c s="308">
        <v>1323.0697995187579</v>
      </c>
      <c s="308">
        <v>1522.6279495413528</v>
      </c>
      <c s="308">
        <v>-1532.3012784840971</v>
      </c>
      <c s="308">
        <v>-227</v>
      </c>
      <c s="308">
        <v>0</v>
      </c>
      <c s="308">
        <v>0</v>
      </c>
      <c s="308">
        <v>0</v>
      </c>
      <c s="308">
        <v>0</v>
      </c>
      <c s="308">
        <v>0</v>
      </c>
    </row>
    <row r="145" spans="1:150" s="256" customFormat="1" ht="15">
      <c r="A145" s="332" t="s">
        <v>469</v>
      </c>
      <c s="311">
        <v>0</v>
      </c>
      <c s="311">
        <v>-150.4379166902016</v>
      </c>
      <c s="311">
        <v>-307.37081102101035</v>
      </c>
      <c s="311">
        <v>-450.88683801583659</v>
      </c>
      <c s="311">
        <v>1136.8260232242721</v>
      </c>
      <c s="311">
        <v>-342.04028199490938</v>
      </c>
      <c s="311">
        <v>-161.5942566746215</v>
      </c>
      <c s="311">
        <v>136.75096576373673</v>
      </c>
      <c s="311">
        <v>-143.36610289786162</v>
      </c>
      <c s="311">
        <v>216.97591679491347</v>
      </c>
      <c s="311">
        <v>26.630175904895282</v>
      </c>
      <c s="311">
        <v>79.906356707040146</v>
      </c>
      <c s="311">
        <v>-85.152266264674381</v>
      </c>
      <c s="311">
        <v>459.48478137519828</v>
      </c>
      <c s="311">
        <v>-501.62062680215013</v>
      </c>
      <c s="311">
        <v>-849.20634462914791</v>
      </c>
      <c s="311">
        <v>-965.54542088699918</v>
      </c>
      <c s="311">
        <v>78.047452702099775</v>
      </c>
      <c s="311">
        <v>-305.29558412820086</v>
      </c>
      <c s="311">
        <v>761.17544501281077</v>
      </c>
      <c s="311">
        <v>-61.131588168559119</v>
      </c>
      <c s="311">
        <v>98.151752468561938</v>
      </c>
      <c s="311">
        <v>-63.050870230656187</v>
      </c>
      <c s="311">
        <v>-664.02605366201351</v>
      </c>
      <c s="311">
        <v>148.20882257531935</v>
      </c>
      <c s="311">
        <v>-368.15215474120362</v>
      </c>
      <c s="311">
        <v>176.76488897990058</v>
      </c>
      <c s="311">
        <v>233.50112136170094</v>
      </c>
      <c s="311">
        <v>42.936703667795769</v>
      </c>
      <c s="311">
        <v>-582.58190231740241</v>
      </c>
      <c s="311">
        <v>-146.34095632355343</v>
      </c>
      <c s="311">
        <v>402.38194169952794</v>
      </c>
      <c s="311">
        <v>-466.61324195560195</v>
      </c>
      <c s="311">
        <v>-46.404661000967167</v>
      </c>
      <c s="311">
        <v>-14.255839732028221</v>
      </c>
      <c s="311">
        <v>-194.26561827420304</v>
      </c>
      <c s="311">
        <v>323.61341983615989</v>
      </c>
      <c s="311">
        <v>1059.9168632084156</v>
      </c>
      <c s="311">
        <v>122.5160443765952</v>
      </c>
      <c s="311">
        <v>-18.212413039617616</v>
      </c>
      <c s="311">
        <v>-107.63152676089771</v>
      </c>
      <c s="311">
        <v>-1852.5177827929795</v>
      </c>
      <c s="311">
        <v>1518.1004991505538</v>
      </c>
      <c s="311">
        <v>-445.77495273893396</v>
      </c>
      <c s="311">
        <v>-226.64378354044069</v>
      </c>
      <c s="311">
        <v>-76.008403794989022</v>
      </c>
      <c s="311">
        <v>-293.01597884813469</v>
      </c>
      <c s="311">
        <v>-272.77989488415352</v>
      </c>
      <c s="311">
        <v>-643.67554963603993</v>
      </c>
      <c s="311">
        <v>664.08955809999748</v>
      </c>
      <c s="311">
        <v>-704.02490934524542</v>
      </c>
      <c s="311">
        <v>-415.49187721999834</v>
      </c>
      <c s="311">
        <v>-25.380139874301562</v>
      </c>
      <c s="311">
        <v>-184.33486391439521</v>
      </c>
      <c s="311">
        <v>-232.59741484000301</v>
      </c>
      <c s="311">
        <v>-552.03861438999843</v>
      </c>
      <c s="311">
        <v>-30.966192080000432</v>
      </c>
      <c s="311">
        <v>2471.4093417699983</v>
      </c>
      <c s="311">
        <v>-38.417801161300247</v>
      </c>
      <c s="311">
        <v>75.062279240001004</v>
      </c>
      <c s="311">
        <v>-1623.5489519201633</v>
      </c>
      <c s="311">
        <v>-703.40428635066814</v>
      </c>
      <c s="311">
        <v>-90.832012911465398</v>
      </c>
      <c s="311">
        <v>1.1137405573310843</v>
      </c>
      <c s="311">
        <v>-27.197456786564828</v>
      </c>
      <c s="311">
        <v>2088.2104956213379</v>
      </c>
      <c s="311">
        <v>-617.10463637667272</v>
      </c>
      <c s="311">
        <v>-26.885948900666818</v>
      </c>
      <c s="311">
        <v>-288.49726225666382</v>
      </c>
      <c s="311">
        <v>89.861982926330938</v>
      </c>
      <c s="311">
        <v>-544.04323532330181</v>
      </c>
      <c s="311">
        <v>-541.39984623666487</v>
      </c>
      <c s="311">
        <v>101.46492072471028</v>
      </c>
      <c s="311">
        <v>100.66567587999452</v>
      </c>
      <c s="311">
        <v>-174.84361272999911</v>
      </c>
      <c s="311">
        <v>-51.390167900003007</v>
      </c>
      <c s="311">
        <v>-346.06742391899866</v>
      </c>
      <c s="311">
        <v>80.43355718333585</v>
      </c>
      <c s="311">
        <v>-127.1435790600101</v>
      </c>
      <c s="311">
        <v>-238.9872003799922</v>
      </c>
      <c s="311">
        <v>-162.45994921999986</v>
      </c>
      <c s="311">
        <v>439.26868588999957</v>
      </c>
      <c s="311">
        <v>181.88496354999805</v>
      </c>
      <c s="311">
        <v>251.57428810000221</v>
      </c>
      <c s="311">
        <v>192.47748031000538</v>
      </c>
      <c s="311">
        <v>-146.59149710000634</v>
      </c>
      <c s="311">
        <v>-455.54847358000075</v>
      </c>
      <c s="311">
        <v>-486.31652339180346</v>
      </c>
      <c s="311">
        <v>-152.91292473619001</v>
      </c>
      <c s="311">
        <v>-194.85727061000091</v>
      </c>
      <c s="311">
        <v>-163.6959857700009</v>
      </c>
      <c s="311">
        <v>158.59544305619931</v>
      </c>
      <c s="311">
        <v>-238.2285395599952</v>
      </c>
      <c s="311">
        <v>-444.9707842400062</v>
      </c>
      <c s="311">
        <v>-186.27088665539827</v>
      </c>
      <c s="311">
        <v>-682.23623216475062</v>
      </c>
      <c s="311">
        <v>417.26997733816893</v>
      </c>
      <c s="311">
        <v>-758.50020594962564</v>
      </c>
      <c s="311">
        <v>-860.69727125999634</v>
      </c>
      <c s="311">
        <v>-319.15148184999907</v>
      </c>
      <c s="311">
        <v>769.27490469000111</v>
      </c>
      <c s="311">
        <v>109.80784929000282</v>
      </c>
      <c s="311">
        <v>130.57828169000248</v>
      </c>
      <c s="311">
        <v>-162.4333283800037</v>
      </c>
      <c s="311">
        <v>-1150.6173815699935</v>
      </c>
      <c s="311">
        <v>-91.266727894008</v>
      </c>
      <c s="311">
        <v>686.44766220466045</v>
      </c>
      <c s="311">
        <v>-137.65591899999498</v>
      </c>
      <c s="311">
        <v>-751.53251444090256</v>
      </c>
      <c s="585">
        <v>-82.434295909098125</v>
      </c>
      <c s="311">
        <v>183.91447011000741</v>
      </c>
      <c s="311">
        <v>-187.22169690999954</v>
      </c>
      <c s="311">
        <v>-286.51341981000837</v>
      </c>
      <c s="308">
        <v>55.558499340002868</v>
      </c>
      <c s="308">
        <v>401.02925806298822</v>
      </c>
      <c s="308">
        <v>-2608.3377774630007</v>
      </c>
      <c s="308">
        <v>79.596379169999977</v>
      </c>
      <c s="308">
        <v>-401.61582486999316</v>
      </c>
      <c s="308">
        <v>-265.54705266999486</v>
      </c>
      <c s="308">
        <v>-678.41853777000256</v>
      </c>
      <c s="308">
        <v>399.18913450999628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334" t="s">
        <v>472</v>
      </c>
      <c s="308"/>
      <c s="308"/>
      <c s="308"/>
      <c s="308"/>
      <c s="308"/>
      <c s="308"/>
      <c s="308"/>
      <c s="308"/>
      <c s="308"/>
    </row>
    <row r="146" spans="1:150" s="256" customFormat="1" ht="15">
      <c r="A146" s="333" t="s">
        <v>468</v>
      </c>
      <c s="311">
        <v>3341.6600432756509</v>
      </c>
      <c s="311">
        <v>-22.967905616499685</v>
      </c>
      <c s="311">
        <v>37.602577582625855</v>
      </c>
      <c s="311">
        <v>-89.039079956846876</v>
      </c>
      <c s="311">
        <v>594.88081086322939</v>
      </c>
      <c s="311">
        <v>605.29092761049742</v>
      </c>
      <c s="311">
        <v>350.49999529385411</v>
      </c>
      <c s="311">
        <v>-556.25772890740973</v>
      </c>
      <c s="311">
        <v>5.5326901818681833</v>
      </c>
      <c s="311">
        <v>-450.06056389552299</v>
      </c>
      <c s="311">
        <v>8.8688219921031219</v>
      </c>
      <c s="311">
        <v>-100.23000614388555</v>
      </c>
      <c s="311">
        <v>588.86693032598828</v>
      </c>
      <c s="311">
        <v>162.54880254700026</v>
      </c>
      <c s="311">
        <v>246.96319016944719</v>
      </c>
      <c s="311">
        <v>425.37616018144797</v>
      </c>
      <c s="311">
        <v>865.30326098587352</v>
      </c>
      <c s="311">
        <v>-239.8242591524785</v>
      </c>
      <c s="311">
        <v>206.81763647208109</v>
      </c>
      <c s="311">
        <v>-840.80073731970413</v>
      </c>
      <c s="311">
        <v>-165.97784915763987</v>
      </c>
      <c s="311">
        <v>73.723829261812512</v>
      </c>
      <c s="311">
        <v>32.743606859768917</v>
      </c>
      <c s="311">
        <v>582.73120379237707</v>
      </c>
      <c s="311">
        <v>700.02040707001038</v>
      </c>
      <c s="311">
        <v>312.75275671199984</v>
      </c>
      <c s="311">
        <v>393.40159729970503</v>
      </c>
      <c s="311">
        <v>-151.70950832080248</v>
      </c>
      <c s="311">
        <v>156.32202635502244</v>
      </c>
      <c s="311">
        <v>449.20603273012603</v>
      </c>
      <c s="311">
        <v>82.48300585151236</v>
      </c>
      <c s="311">
        <v>-240.00609062091149</v>
      </c>
      <c s="311">
        <v>68.920411889522825</v>
      </c>
      <c s="311">
        <v>-92.269709714929718</v>
      </c>
      <c s="311">
        <v>-47.607763566645644</v>
      </c>
      <c s="311">
        <v>219.86425337665085</v>
      </c>
      <c s="311">
        <v>1001.3118681987517</v>
      </c>
      <c s="311">
        <v>138.10477515700029</v>
      </c>
      <c s="311">
        <v>595.41197715394651</v>
      </c>
      <c s="311">
        <v>-172.76100576154622</v>
      </c>
      <c s="311">
        <v>301.42949817173189</v>
      </c>
      <c s="311">
        <v>2021.1695804229166</v>
      </c>
      <c s="311">
        <v>-1958.0947830203213</v>
      </c>
      <c s="311">
        <v>74.830057475003997</v>
      </c>
      <c s="311">
        <v>619.57803088240212</v>
      </c>
      <c s="311">
        <v>685.04156130164006</v>
      </c>
      <c s="311">
        <v>230.64262610324909</v>
      </c>
      <c s="311">
        <v>-264.99011435527314</v>
      </c>
      <c s="311">
        <v>1286.13747335925</v>
      </c>
      <c s="311">
        <v>-412.13788314000016</v>
      </c>
      <c s="311">
        <v>1054.4102645500002</v>
      </c>
      <c s="311">
        <v>-166.86813556000197</v>
      </c>
      <c s="311">
        <v>245.68596348000074</v>
      </c>
      <c s="311">
        <v>580.28342147000171</v>
      </c>
      <c s="311">
        <v>-492.70740749000589</v>
      </c>
      <c s="311">
        <v>184.35734645000437</v>
      </c>
      <c s="311">
        <v>-199.43418622999945</v>
      </c>
      <c s="311">
        <v>-729.65103956000348</v>
      </c>
      <c s="311">
        <v>71.568008720014348</v>
      </c>
      <c s="311">
        <v>131.04080167998737</v>
      </c>
      <c s="311">
        <v>1920.241422000001</v>
      </c>
      <c s="311">
        <v>-251.17874115000083</v>
      </c>
      <c s="311">
        <v>-349.03451076999482</v>
      </c>
      <c s="311">
        <v>-643.7231770200035</v>
      </c>
      <c s="311">
        <v>-106.92888653999947</v>
      </c>
      <c s="311">
        <v>444.23101712999915</v>
      </c>
      <c s="311">
        <v>317.27714263000087</v>
      </c>
      <c s="311">
        <v>168.91089780000209</v>
      </c>
      <c s="311">
        <v>751.7120898199986</v>
      </c>
      <c s="311">
        <v>-397.36224344999982</v>
      </c>
      <c s="311">
        <v>-81.240824280002997</v>
      </c>
      <c s="311">
        <v>-135.25241471999584</v>
      </c>
      <c s="311">
        <v>1283.0507176699975</v>
      </c>
      <c s="311">
        <v>-453.04507627999561</v>
      </c>
      <c s="311">
        <v>-317.73239472000239</v>
      </c>
      <c s="311">
        <v>-343.49892820999929</v>
      </c>
      <c s="311">
        <v>262.81216583999657</v>
      </c>
      <c s="311">
        <v>39.107487560001672</v>
      </c>
      <c s="311">
        <v>120.11977811000285</v>
      </c>
      <c s="311">
        <v>453.19380995999859</v>
      </c>
      <c s="311">
        <v>270.59815927999966</v>
      </c>
      <c s="311">
        <v>-228.97644733000186</v>
      </c>
      <c s="311">
        <v>-204.02363796999833</v>
      </c>
      <c s="311">
        <v>156.74171291999994</v>
      </c>
      <c s="311">
        <v>626.87554029000125</v>
      </c>
      <c s="311">
        <v>-347.28360991999841</v>
      </c>
      <c s="311">
        <v>161.08900274999971</v>
      </c>
      <c s="311">
        <v>883.39413320329743</v>
      </c>
      <c s="311">
        <v>175.57960134669943</v>
      </c>
      <c s="311">
        <v>185.8540498599998</v>
      </c>
      <c s="311">
        <v>243.90951514000005</v>
      </c>
      <c s="311">
        <v>-263.31189651999796</v>
      </c>
      <c s="311">
        <v>178.98501851999592</v>
      </c>
      <c s="311">
        <v>857.6161859000041</v>
      </c>
      <c s="311">
        <v>-560.68587931000297</v>
      </c>
      <c s="311">
        <v>582.51682157415303</v>
      </c>
      <c s="311">
        <v>925.10982795963537</v>
      </c>
      <c s="311">
        <v>379.65933061621485</v>
      </c>
      <c s="311">
        <v>343.35777459999861</v>
      </c>
      <c s="311">
        <v>502.30920085000065</v>
      </c>
      <c s="311">
        <v>198.33409332000167</v>
      </c>
      <c s="311">
        <v>41.897515029998537</v>
      </c>
      <c s="311">
        <v>108.91126298999806</v>
      </c>
      <c s="311">
        <v>456.44742601999866</v>
      </c>
      <c s="311">
        <v>1694.7117956300024</v>
      </c>
      <c s="311">
        <v>-252.49847968999876</v>
      </c>
      <c s="311">
        <v>-1022.850707559999</v>
      </c>
      <c s="311">
        <v>1000.3015842700016</v>
      </c>
      <c s="311">
        <v>73.84734461499265</v>
      </c>
      <c s="311">
        <v>264.52058592503727</v>
      </c>
      <c s="311">
        <v>-268.57669473002773</v>
      </c>
      <c s="311">
        <v>256.83288491998542</v>
      </c>
      <c s="311">
        <v>-38.751793439990493</v>
      </c>
      <c s="308">
        <v>368.55427551000298</v>
      </c>
      <c s="308">
        <v>-529.55413372998134</v>
      </c>
      <c s="308">
        <v>335.53942183000828</v>
      </c>
      <c s="308">
        <v>152.94441476996661</v>
      </c>
      <c s="308">
        <v>-383.52451739999219</v>
      </c>
      <c s="308">
        <v>190.94061027999658</v>
      </c>
      <c s="308">
        <v>993.51923202999876</v>
      </c>
      <c s="308">
        <v>9.6868657036402936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29"/>
      <c s="329"/>
      <c s="329"/>
      <c s="327" t="s">
        <v>470</v>
      </c>
      <c s="305"/>
      <c s="305"/>
      <c s="305"/>
      <c s="305"/>
      <c s="305"/>
      <c s="305"/>
      <c s="305"/>
      <c s="305"/>
      <c s="305"/>
    </row>
    <row r="147" spans="1:150" s="256" customFormat="1" ht="15">
      <c r="A147" s="332" t="s">
        <v>467</v>
      </c>
      <c s="311">
        <v>-3450.8575453211956</v>
      </c>
      <c s="311">
        <v>-128.43448552017674</v>
      </c>
      <c s="311">
        <v>335.60280507979337</v>
      </c>
      <c s="311">
        <v>266.81162272908409</v>
      </c>
      <c s="311">
        <v>-1508.2578643445172</v>
      </c>
      <c s="311">
        <v>-158.94344373870479</v>
      </c>
      <c s="311">
        <v>415.16234703411629</v>
      </c>
      <c s="311">
        <v>144.73788763724562</v>
      </c>
      <c s="311">
        <v>261.13294050391346</v>
      </c>
      <c s="311">
        <v>501.60394743855045</v>
      </c>
      <c s="311">
        <v>-47.032603252992317</v>
      </c>
      <c s="311">
        <v>440.22265690723816</v>
      </c>
      <c s="311">
        <v>-206.1875146977759</v>
      </c>
      <c s="311">
        <v>-1099.937865572912</v>
      </c>
      <c s="311">
        <v>715.71324748600637</v>
      </c>
      <c s="311">
        <v>839.8741873013164</v>
      </c>
      <c s="311">
        <v>296.2644133128133</v>
      </c>
      <c s="311">
        <v>267.27775208295873</v>
      </c>
      <c s="311">
        <v>-119.10028692038463</v>
      </c>
      <c s="311">
        <v>29.04214920511221</v>
      </c>
      <c s="311">
        <v>913.52378129883004</v>
      </c>
      <c s="311">
        <v>55.402110684337686</v>
      </c>
      <c s="311">
        <v>329.45375754201086</v>
      </c>
      <c s="311">
        <v>446.86317341187078</v>
      </c>
      <c s="311">
        <v>-564.54260512520887</v>
      </c>
      <c s="311">
        <v>-319.21368837048021</v>
      </c>
      <c s="311">
        <v>-37.475924815988947</v>
      </c>
      <c s="311">
        <v>-145.43608556360573</v>
      </c>
      <c s="311">
        <v>183.92969257455786</v>
      </c>
      <c s="311">
        <v>225.37313856436054</v>
      </c>
      <c s="311">
        <v>-480.45201676982219</v>
      </c>
      <c s="311">
        <v>430.68874550265627</v>
      </c>
      <c s="311">
        <v>441.59230306677568</v>
      </c>
      <c s="311">
        <v>351.09924267228462</v>
      </c>
      <c s="311">
        <v>463.99073183892642</v>
      </c>
      <c s="311">
        <v>220.02129617671494</v>
      </c>
      <c s="311">
        <v>-786.75928429833129</v>
      </c>
      <c s="311">
        <v>-1200.1018109927377</v>
      </c>
      <c s="311">
        <v>-889.97460415751812</v>
      </c>
      <c s="311">
        <v>-108.60524304156161</v>
      </c>
      <c s="311">
        <v>-191.06184626829679</v>
      </c>
      <c s="311">
        <v>-99.274275409533061</v>
      </c>
      <c s="311">
        <v>337.55328306192541</v>
      </c>
      <c s="311">
        <v>-596.33945025702542</v>
      </c>
      <c s="311">
        <v>40.260219608359421</v>
      </c>
      <c s="311">
        <v>-199.8519190188722</v>
      </c>
      <c s="311">
        <v>456.50597661091763</v>
      </c>
      <c s="311">
        <v>909.94199692838527</v>
      </c>
      <c s="311">
        <v>1128.8832536151513</v>
      </c>
      <c s="311">
        <v>-1212.6905369885067</v>
      </c>
      <c s="311">
        <v>-295.5074765614736</v>
      </c>
      <c s="311">
        <v>857.13975059683958</v>
      </c>
      <c s="311">
        <v>40.182386510599372</v>
      </c>
      <c s="311">
        <v>-186.8336702145391</v>
      </c>
      <c s="311">
        <v>473.53958472039744</v>
      </c>
      <c s="311">
        <v>414.6414393485943</v>
      </c>
      <c s="311">
        <v>200.01146557006132</v>
      </c>
      <c s="311">
        <v>-1772.9238788107741</v>
      </c>
      <c s="311">
        <v>-31.004566549296669</v>
      </c>
      <c s="311">
        <v>823.12739557853274</v>
      </c>
      <c s="311">
        <v>-127.88352799293261</v>
      </c>
      <c s="311">
        <v>767.90013339058282</v>
      </c>
      <c s="311">
        <v>-142.70009661720633</v>
      </c>
      <c s="311">
        <v>555.05767287941262</v>
      </c>
      <c s="311">
        <v>226.251718776497</v>
      </c>
      <c s="311">
        <v>-957.08441966555074</v>
      </c>
      <c s="311">
        <v>1117.3687730254562</v>
      </c>
      <c s="311">
        <v>-301.87597185361938</v>
      </c>
      <c s="311">
        <v>-89.990253878256908</v>
      </c>
      <c s="311">
        <v>-198.85338137676217</v>
      </c>
      <c s="311">
        <v>327.30294040330614</v>
      </c>
      <c s="311">
        <v>175.96981301913775</v>
      </c>
      <c s="311">
        <v>-874.4841124701743</v>
      </c>
      <c s="311">
        <v>145.63732579792895</v>
      </c>
      <c s="311">
        <v>339.61572648643721</v>
      </c>
      <c s="311">
        <v>604.0928978941115</v>
      </c>
      <c s="311">
        <v>-6.2628838911296043</v>
      </c>
      <c s="311">
        <v>-25.419672258128514</v>
      </c>
      <c s="311">
        <v>2.9539015510504214</v>
      </c>
      <c s="311">
        <v>-144.30292927674463</v>
      </c>
      <c s="311">
        <v>-159.114094687857</v>
      </c>
      <c s="311">
        <v>-144.29395573723787</v>
      </c>
      <c s="311">
        <v>208.32219735621868</v>
      </c>
      <c s="311">
        <v>-521.27011371262483</v>
      </c>
      <c s="311">
        <v>842.22817202590295</v>
      </c>
      <c s="311">
        <v>160.43839665075006</v>
      </c>
      <c s="311">
        <v>-231.75241262032841</v>
      </c>
      <c s="311">
        <v>271.45068245693642</v>
      </c>
      <c s="311">
        <v>-76.47367883543302</v>
      </c>
      <c s="311">
        <v>389.38800530832737</v>
      </c>
      <c s="311">
        <v>-128.59167215313437</v>
      </c>
      <c s="311">
        <v>20.071022863258918</v>
      </c>
      <c s="311">
        <v>26.204703133563726</v>
      </c>
      <c s="311">
        <v>-255.51176001882118</v>
      </c>
      <c s="311">
        <v>-192.59722366909978</v>
      </c>
      <c s="311">
        <v>48.613290030897815</v>
      </c>
      <c s="311">
        <v>-217.05193359773784</v>
      </c>
      <c s="311">
        <v>166.67015393249949</v>
      </c>
      <c s="311">
        <v>-165.65902353902425</v>
      </c>
      <c s="311">
        <v>-342.05628892451591</v>
      </c>
      <c s="311">
        <v>246.0311577840007</v>
      </c>
      <c s="311">
        <v>-169.34774219739393</v>
      </c>
      <c s="311">
        <v>56.463433281815014</v>
      </c>
      <c s="311">
        <v>114.9297267925017</v>
      </c>
      <c s="311">
        <v>-100.19516437958737</v>
      </c>
      <c s="311">
        <v>29.049457139295328</v>
      </c>
      <c s="311">
        <v>17.811749325441269</v>
      </c>
      <c s="311">
        <v>-300.12182278973182</v>
      </c>
      <c s="311">
        <v>814.18298026753382</v>
      </c>
      <c s="311">
        <v>-17.518030952097433</v>
      </c>
      <c s="311">
        <v>-23.648275063116898</v>
      </c>
      <c s="311">
        <v>-80.400582405840851</v>
      </c>
      <c s="311">
        <v>-146.43949419813237</v>
      </c>
      <c s="308">
        <v>-114.55027294231149</v>
      </c>
      <c s="308">
        <v>98.783005287027322</v>
      </c>
      <c s="308">
        <v>-173.5012039147648</v>
      </c>
      <c s="308">
        <v>926.83241563624767</v>
      </c>
      <c s="308">
        <v>286.9041986637958</v>
      </c>
      <c s="308">
        <v>-98.384447560995795</v>
      </c>
      <c s="308">
        <v>-184.3723015176281</v>
      </c>
      <c s="308">
        <v>355.7697169627836</v>
      </c>
      <c s="308">
        <v>117.45907396376468</v>
      </c>
      <c s="308">
        <v>37.458662688637787</v>
      </c>
      <c s="308"/>
      <c s="308"/>
      <c s="308"/>
      <c s="308"/>
      <c s="308"/>
      <c s="308"/>
      <c s="308"/>
      <c s="308"/>
      <c s="308"/>
      <c s="308"/>
      <c s="303"/>
      <c s="329"/>
      <c s="329"/>
      <c s="324"/>
      <c s="324"/>
      <c s="324"/>
      <c s="272"/>
      <c s="329"/>
      <c s="329"/>
      <c s="329"/>
      <c s="329"/>
      <c s="329"/>
      <c s="329"/>
      <c s="329"/>
      <c s="329"/>
      <c s="329"/>
    </row>
    <row r="148" spans="1:150" s="256" customFormat="1" ht="15">
      <c r="A148" s="332" t="s">
        <v>465</v>
      </c>
      <c s="311">
        <v>-28.237347041195335</v>
      </c>
      <c s="311">
        <v>5.9256517899999608</v>
      </c>
      <c s="311">
        <v>-3.037074940000025</v>
      </c>
      <c s="311">
        <v>0.0684166199999936</v>
      </c>
      <c s="311">
        <v>-4.4789977600003112</v>
      </c>
      <c s="311">
        <v>7.4051876600000242</v>
      </c>
      <c s="311">
        <v>18.580692429999942</v>
      </c>
      <c s="311">
        <v>5.0174467199999242</v>
      </c>
      <c s="311">
        <v>-4.6536669100001973</v>
      </c>
      <c s="311">
        <v>-1.0965877799999362</v>
      </c>
      <c s="311">
        <v>-1.8316504399997484</v>
      </c>
      <c s="311">
        <v>0.097412789999907545</v>
      </c>
      <c s="311">
        <v>-10.795118370000637</v>
      </c>
      <c s="311">
        <v>4.4329612999999881</v>
      </c>
      <c s="311">
        <v>0.078356739999890124</v>
      </c>
      <c s="311">
        <v>-1.4336754899999278</v>
      </c>
      <c s="311">
        <v>6.9316441299999951</v>
      </c>
      <c s="311">
        <v>21.549265790000049</v>
      </c>
      <c s="311">
        <v>-10.308262530000093</v>
      </c>
      <c s="311">
        <v>-12.833333000000025</v>
      </c>
      <c s="311">
        <v>18.083390220000183</v>
      </c>
      <c s="311">
        <v>6.3041341900001271</v>
      </c>
      <c s="311">
        <v>5.7339009300000612</v>
      </c>
      <c s="311">
        <v>-3.7234847100003208</v>
      </c>
      <c s="311">
        <v>24.371578180000597</v>
      </c>
      <c s="311">
        <v>3.3277780000000234</v>
      </c>
      <c s="311">
        <v>-15.92882174999977</v>
      </c>
      <c s="311">
        <v>0.56898896999996396</v>
      </c>
      <c s="311">
        <v>0.33146318999993696</v>
      </c>
      <c s="311">
        <v>-0.59777525999987802</v>
      </c>
      <c s="311">
        <v>0.15626962999976968</v>
      </c>
      <c s="311">
        <v>0.053314960000363953</v>
      </c>
      <c s="311">
        <v>0.46426967000013519</v>
      </c>
      <c s="311">
        <v>-0.23516738000046189</v>
      </c>
      <c s="311">
        <v>-2.6046278599998232</v>
      </c>
      <c s="311">
        <v>5.4805536200000233</v>
      </c>
      <c s="311">
        <v>-7.0685778000001847</v>
      </c>
      <c s="311">
        <v>-14.657510310000362</v>
      </c>
      <c s="311">
        <v>14.97538512999995</v>
      </c>
      <c s="311">
        <v>-35.256165379999743</v>
      </c>
      <c s="311">
        <v>25.069794170000023</v>
      </c>
      <c s="311">
        <v>-20.787366399999996</v>
      </c>
      <c s="311">
        <v>-2.8814948100000493</v>
      </c>
      <c s="311">
        <v>-6.4741941300000008</v>
      </c>
      <c s="311">
        <v>1.4348079599999437</v>
      </c>
      <c s="311">
        <v>0.44509532000006402</v>
      </c>
      <c s="311">
        <v>-3.52699999999993</v>
      </c>
      <c s="311">
        <v>-3.1730000000001155</v>
      </c>
      <c s="311">
        <v>9.999999499999376</v>
      </c>
      <c s="311">
        <v>-6.7269997799996872</v>
      </c>
      <c s="311">
        <v>-2.199997197749326E-07</v>
      </c>
      <c s="311">
        <v>1.9981776199999786</v>
      </c>
      <c s="311">
        <v>1.749609869999972</v>
      </c>
      <c s="311">
        <v>9.4999999999996589</v>
      </c>
      <c s="311">
        <v>17.513762730000508</v>
      </c>
      <c s="311">
        <v>-13.000000499999715</v>
      </c>
      <c s="311">
        <v>19.925614820000703</v>
      </c>
      <c s="311">
        <v>-33.65613889000042</v>
      </c>
      <c s="311">
        <v>0.19999999999959073</v>
      </c>
      <c s="311">
        <v>0</v>
      </c>
      <c s="311">
        <v>-2.7000000000002728</v>
      </c>
      <c s="311">
        <v>27.800000119999822</v>
      </c>
      <c s="311">
        <v>-6.3000027239468182E-07</v>
      </c>
      <c s="311">
        <v>0.2068811200001619</v>
      </c>
      <c s="311">
        <v>5.6843418860808015E-13</v>
      </c>
      <c s="311">
        <v>9.0949470177292824E-13</v>
      </c>
      <c s="311">
        <v>1.7000000000000455</v>
      </c>
      <c s="311">
        <v>1.2000009519397281E-07</v>
      </c>
      <c s="311">
        <v>0.034000369999944269</v>
      </c>
      <c s="311">
        <v>1.2749890299999151</v>
      </c>
      <c s="311">
        <v>0</v>
      </c>
      <c s="311">
        <v>0.034000000000219188</v>
      </c>
      <c s="311">
        <v>15.035000000000309</v>
      </c>
      <c s="311">
        <v>20.441000120000353</v>
      </c>
      <c s="311">
        <v>1.9989999299999681</v>
      </c>
      <c s="311">
        <v>-6.4538701499998297</v>
      </c>
      <c s="311">
        <v>12.999999999999943</v>
      </c>
      <c s="311">
        <v>2.8421709430404007E-14</v>
      </c>
      <c s="311">
        <v>-6.7000030412600609E-07</v>
      </c>
      <c s="311">
        <v>4.500001296037226E-07</v>
      </c>
      <c s="311">
        <v>-5.5999997400001575</v>
      </c>
      <c s="311">
        <v>-5.0000000000001137</v>
      </c>
      <c s="311">
        <v>0</v>
      </c>
      <c s="311">
        <v>5.6000000000000227</v>
      </c>
      <c s="311">
        <v>-140.45000067000024</v>
      </c>
      <c s="311">
        <v>144.80000015999997</v>
      </c>
      <c s="311">
        <v>-16.999999740000192</v>
      </c>
      <c s="311">
        <v>-15.668000000000347</v>
      </c>
      <c s="311">
        <v>17.999999999999659</v>
      </c>
      <c s="311">
        <v>-5.2110000000000127</v>
      </c>
      <c s="311">
        <v>5.2110003299998766</v>
      </c>
      <c s="311">
        <v>-8.3999992739336449E-07</v>
      </c>
      <c s="311">
        <v>-1.0999994515259459E-07</v>
      </c>
      <c s="311">
        <v>0.40000000000031832</v>
      </c>
      <c s="311">
        <v>-2.2737367544323206E-13</v>
      </c>
      <c s="311">
        <v>2.2737367544323206E-13</v>
      </c>
      <c s="311">
        <v>60.000000329999239</v>
      </c>
      <c s="311">
        <v>-2.9999999599999683</v>
      </c>
      <c s="311">
        <v>-3.3000001100002123</v>
      </c>
      <c s="311">
        <v>2.1669999999998026</v>
      </c>
      <c s="311">
        <v>38.000000000000227</v>
      </c>
      <c s="311">
        <v>2.2737367544323206E-13</v>
      </c>
      <c s="311">
        <v>3.2999969334923662E-07</v>
      </c>
      <c s="311">
        <v>-3.4999999599998546</v>
      </c>
      <c s="311">
        <v>4.9999998900000264</v>
      </c>
      <c s="311">
        <v>26.999999999999915</v>
      </c>
      <c s="311">
        <v>-3.4999999999996589</v>
      </c>
      <c s="311">
        <v>4.9999999999997726</v>
      </c>
      <c s="311">
        <v>3.300006028439384E-07</v>
      </c>
      <c s="311">
        <v>9.9999990400000343</v>
      </c>
      <c s="311">
        <v>8.9000002390093869E-07</v>
      </c>
      <c s="311">
        <v>1.1368683772161603E-13</v>
      </c>
      <c s="311">
        <v>0</v>
      </c>
      <c s="308">
        <v>3.979039320256561E-13</v>
      </c>
      <c s="308">
        <v>-6.6999979253523634E-07</v>
      </c>
      <c s="308">
        <v>1.8351915900004769</v>
      </c>
      <c s="308">
        <v>971.55084817999978</v>
      </c>
      <c s="308">
        <v>-34.5</v>
      </c>
      <c s="308">
        <v>-2.2737367544323206E-13</v>
      </c>
      <c s="308">
        <v>0</v>
      </c>
      <c s="308">
        <v>33.327491329999475</v>
      </c>
      <c s="308">
        <v>1.9928331700000257</v>
      </c>
      <c s="308">
        <v>210.5238268899999</v>
      </c>
      <c s="308"/>
      <c s="308"/>
      <c s="308"/>
      <c s="308"/>
      <c s="308"/>
      <c s="308"/>
      <c s="308"/>
      <c s="308"/>
      <c s="308"/>
      <c s="308"/>
      <c s="303"/>
      <c s="324"/>
      <c s="324"/>
      <c s="321"/>
      <c s="321"/>
      <c s="321"/>
      <c s="272"/>
      <c s="324"/>
      <c s="324"/>
      <c s="324"/>
      <c s="324"/>
      <c s="324"/>
      <c s="324"/>
      <c s="324"/>
      <c s="324"/>
      <c s="324"/>
    </row>
    <row r="149" spans="1:150" s="256" customFormat="1" ht="15">
      <c r="A149" s="331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>
        <v>219.36319342755766</v>
      </c>
      <c s="330">
        <v>67.553576379990261</v>
      </c>
      <c s="330">
        <v>25.868856640032902</v>
      </c>
      <c s="330">
        <v>-41.982578932035608</v>
      </c>
      <c s="329">
        <v>15.386003156118022</v>
      </c>
      <c s="329">
        <v>87.025780344893235</v>
      </c>
      <c s="329">
        <v>-9.2431524368328155</v>
      </c>
      <c s="329">
        <v>1180.1124199580377</v>
      </c>
      <c s="329">
        <v>-9.3880875014847334</v>
      </c>
      <c s="329">
        <v>45.438229031237142</v>
      </c>
      <c s="329">
        <v>-100.16372403806349</v>
      </c>
      <c s="329">
        <v>-441.19117649534269</v>
      </c>
      <c s="329"/>
      <c s="329"/>
      <c s="329"/>
      <c s="329"/>
      <c s="329"/>
      <c s="329"/>
      <c s="329"/>
      <c s="329"/>
      <c s="329"/>
      <c s="329"/>
      <c s="329"/>
      <c s="329"/>
      <c s="303"/>
      <c s="321"/>
      <c s="321"/>
      <c s="272"/>
      <c s="272"/>
      <c s="272"/>
      <c s="327" t="s">
        <v>466</v>
      </c>
      <c s="305"/>
      <c s="305"/>
      <c s="321"/>
      <c s="321"/>
      <c s="321"/>
      <c s="321"/>
      <c s="321"/>
      <c s="321"/>
      <c s="321"/>
    </row>
    <row r="150" spans="1:150" s="256" customFormat="1" ht="15">
      <c r="A150" s="326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03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</row>
    <row r="151" spans="1:150" s="256" customFormat="1" ht="15">
      <c r="A151" s="318" t="s">
        <v>649</v>
      </c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22"/>
      <c s="322"/>
      <c s="322"/>
      <c s="322"/>
      <c s="321"/>
      <c s="321"/>
      <c s="321" t="e">
        <f>+DM145-#REF!</f>
        <v>#REF!</v>
      </c>
      <c s="321"/>
      <c s="321"/>
      <c s="321"/>
      <c s="321"/>
      <c s="321"/>
      <c s="321"/>
      <c s="321"/>
      <c s="321"/>
      <c s="321"/>
      <c s="321"/>
      <c s="321"/>
      <c s="321"/>
      <c s="321"/>
      <c s="321"/>
      <c s="321"/>
      <c s="321"/>
      <c s="321"/>
      <c s="303"/>
      <c s="272"/>
      <c s="272"/>
      <c s="318"/>
      <c s="318"/>
      <c s="318"/>
      <c s="272"/>
      <c s="272"/>
      <c s="272"/>
      <c s="272"/>
      <c s="272"/>
      <c s="272"/>
      <c s="272"/>
      <c s="272"/>
      <c s="272"/>
      <c s="272"/>
    </row>
    <row r="152" spans="1:150" s="256" customFormat="1" ht="15">
      <c r="A152" s="318" t="s">
        <v>650</v>
      </c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03"/>
      <c s="318"/>
      <c s="318"/>
      <c s="318"/>
      <c s="318"/>
      <c s="318"/>
      <c s="272"/>
      <c s="318"/>
      <c s="318"/>
      <c s="318"/>
      <c s="318"/>
      <c s="318"/>
      <c s="318"/>
      <c s="318"/>
      <c s="318"/>
      <c s="318"/>
    </row>
    <row r="153" spans="1:150" s="256" customFormat="1" ht="15">
      <c r="A153" s="318" t="s">
        <v>651</v>
      </c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03"/>
      <c s="318"/>
      <c s="318"/>
      <c s="309"/>
      <c s="309"/>
      <c s="309"/>
      <c s="272"/>
      <c s="318">
        <v>2019</v>
      </c>
      <c s="318">
        <v>2020</v>
      </c>
      <c s="318">
        <v>2021</v>
      </c>
      <c s="318">
        <v>2022</v>
      </c>
      <c s="318">
        <v>2023</v>
      </c>
      <c s="318">
        <v>2024</v>
      </c>
      <c s="318">
        <v>2025</v>
      </c>
      <c s="318">
        <v>2026</v>
      </c>
      <c s="318">
        <v>2027</v>
      </c>
    </row>
    <row r="154" spans="1:150" s="256" customFormat="1" ht="15">
      <c r="A154" s="567" t="s">
        <v>462</v>
      </c>
      <c s="318">
        <v>14549.476863018512</v>
      </c>
      <c s="318">
        <v>14512.509703239626</v>
      </c>
      <c s="318">
        <v>14527.116959885974</v>
      </c>
      <c s="318">
        <v>14709.087472180465</v>
      </c>
      <c s="318">
        <v>14548.822326108822</v>
      </c>
      <c s="318">
        <v>14456.098448116687</v>
      </c>
      <c s="318">
        <v>14676.333099725221</v>
      </c>
      <c s="318">
        <v>14517.95453945752</v>
      </c>
      <c s="318">
        <v>14567.430474155641</v>
      </c>
      <c s="318">
        <v>15211.800023064705</v>
      </c>
      <c s="318">
        <v>15482.211877574166</v>
      </c>
      <c s="318">
        <v>15872.968439981196</v>
      </c>
      <c s="318">
        <v>16473.107903884193</v>
      </c>
      <c s="318">
        <v>16539.061139694993</v>
      </c>
      <c s="318">
        <v>18160.25775139613</v>
      </c>
      <c s="318">
        <v>18344.959076577587</v>
      </c>
      <c s="318">
        <v>18537.432918369279</v>
      </c>
      <c s="318">
        <v>18402.514424389839</v>
      </c>
      <c s="318">
        <v>18782.290404429699</v>
      </c>
      <c s="318">
        <v>18859.913758972303</v>
      </c>
      <c s="318">
        <v>20027.147812590989</v>
      </c>
      <c s="318">
        <v>20110.052140684078</v>
      </c>
      <c s="318">
        <v>20222.24382345923</v>
      </c>
      <c s="318">
        <v>20913.942046370714</v>
      </c>
      <c s="318">
        <v>22122.642633175339</v>
      </c>
      <c s="318">
        <v>21849.014106446524</v>
      </c>
      <c s="318">
        <v>22375.481219011657</v>
      </c>
      <c s="318">
        <v>22415.319474478641</v>
      </c>
      <c s="318">
        <v>22340.994871798786</v>
      </c>
      <c s="318">
        <v>22593.112377628844</v>
      </c>
      <c s="318">
        <v>24203.741729183275</v>
      </c>
      <c s="318">
        <v>24022.733417450087</v>
      </c>
      <c s="318">
        <v>25055.66732681085</v>
      </c>
      <c s="318">
        <v>26026.098952898359</v>
      </c>
      <c s="318">
        <v>26069.140391432615</v>
      </c>
      <c s="318">
        <v>26364.756743262642</v>
      </c>
      <c s="318">
        <v>28455.794180045996</v>
      </c>
      <c s="318">
        <v>28241.578934627651</v>
      </c>
      <c s="318">
        <v>29337.56638099745</v>
      </c>
      <c s="318">
        <v>29659.055718127529</v>
      </c>
      <c s="318">
        <v>29633.466407351163</v>
      </c>
      <c s="318">
        <v>30640.747420556927</v>
      </c>
      <c s="318">
        <v>31162.477521334455</v>
      </c>
      <c s="318">
        <v>31237.097331691723</v>
      </c>
      <c s="318">
        <v>31488.563887672954</v>
      </c>
      <c s="318">
        <v>31731.702211917873</v>
      </c>
      <c s="318">
        <v>32261.342157925032</v>
      </c>
      <c s="318">
        <v>33232.000643532308</v>
      </c>
      <c s="318">
        <v>34967.666775032187</v>
      </c>
      <c s="318">
        <v>35048.124665106894</v>
      </c>
      <c s="318">
        <v>37107.357624903518</v>
      </c>
      <c s="318">
        <v>37615.045186315823</v>
      </c>
      <c s="318">
        <v>38010.631788451406</v>
      </c>
      <c s="318">
        <v>37809.439372021166</v>
      </c>
      <c s="318">
        <v>39050.736390859085</v>
      </c>
      <c s="318">
        <v>39867.63832805425</v>
      </c>
      <c s="318">
        <v>40355.75329781873</v>
      </c>
      <c s="318">
        <v>41838.530319392477</v>
      </c>
      <c s="318">
        <v>42268.312102954136</v>
      </c>
      <c s="318">
        <v>42752.168621007942</v>
      </c>
      <c s="318">
        <v>44555.132966781923</v>
      </c>
      <c s="318">
        <v>45850.679585294631</v>
      </c>
      <c s="318">
        <v>46394.871862769178</v>
      </c>
      <c s="318">
        <v>46073.787779380771</v>
      </c>
      <c s="318">
        <v>45754.532366115382</v>
      </c>
      <c s="318">
        <v>45019.772349318366</v>
      </c>
      <c s="318">
        <v>45674.471401175157</v>
      </c>
      <c s="318">
        <v>45575.989604124217</v>
      </c>
      <c s="318">
        <v>45690.841060643987</v>
      </c>
      <c s="318">
        <v>45175.666684677984</v>
      </c>
      <c s="318">
        <v>48514.610915237266</v>
      </c>
      <c s="318">
        <v>48619.653392128253</v>
      </c>
      <c s="318">
        <v>49050.824307332718</v>
      </c>
      <c s="318">
        <v>52334.289924333978</v>
      </c>
      <c s="318">
        <v>51842.890591511954</v>
      </c>
      <c s="318">
        <v>51314.301586676585</v>
      </c>
      <c s="318">
        <v>51172.894358311532</v>
      </c>
      <c s="318">
        <v>51187.18131799619</v>
      </c>
      <c s="318">
        <v>50878.604076302196</v>
      </c>
      <c s="318">
        <v>51568.461235795192</v>
      </c>
      <c s="318">
        <v>51747.473546188194</v>
      </c>
      <c s="318">
        <v>51778.165464689657</v>
      </c>
      <c s="318">
        <v>52159.61333750865</v>
      </c>
      <c s="318">
        <v>51624.777977069651</v>
      </c>
      <c s="318">
        <v>52762.974095625657</v>
      </c>
      <c s="305">
        <v>53493.985358327656</v>
      </c>
      <c s="305">
        <v>52789.73593701866</v>
      </c>
      <c s="305">
        <v>54464.75961424665</v>
      </c>
      <c s="305">
        <v>53482.481980332341</v>
      </c>
      <c s="305">
        <v>53522.927659669353</v>
      </c>
      <c s="305">
        <v>53989.257988619691</v>
      </c>
      <c s="305">
        <v>54011.164484939698</v>
      </c>
      <c s="305">
        <v>53759.17087275369</v>
      </c>
      <c s="305">
        <v>55999.248223094699</v>
      </c>
      <c s="305">
        <v>55214.9806298607</v>
      </c>
      <c s="305">
        <v>54948.260451252165</v>
      </c>
      <c s="305">
        <v>55579.900004332114</v>
      </c>
      <c s="305">
        <v>55691.594891098699</v>
      </c>
      <c s="305">
        <v>55979.93827717469</v>
      </c>
      <c s="305">
        <v>56112.926210514699</v>
      </c>
      <c s="305">
        <v>55290.810008132699</v>
      </c>
      <c s="305">
        <v>56146.514887760699</v>
      </c>
      <c s="305">
        <v>56592.346893154703</v>
      </c>
      <c s="305">
        <v>57347.587013194294</v>
      </c>
      <c s="305">
        <v>56441.790481004282</v>
      </c>
      <c s="305">
        <v>56347.884038204291</v>
      </c>
      <c s="305">
        <v>57116.007344804995</v>
      </c>
      <c s="305">
        <v>57978.636650073997</v>
      </c>
      <c s="305">
        <v>60458.248592446995</v>
      </c>
      <c s="305">
        <v>60135.150943109024</v>
      </c>
      <c s="305">
        <v>60185.438142736995</v>
      </c>
      <c s="305">
        <v>60707.492808523988</v>
      </c>
      <c s="305">
        <v>60832.370831005996</v>
      </c>
      <c s="305">
        <v>61181.634617008</v>
      </c>
      <c s="305">
        <v>61023.352304938031</v>
      </c>
      <c s="305">
        <v>63334.83808107103</v>
      </c>
      <c s="305">
        <v>63688.758529574989</v>
      </c>
      <c s="305">
        <v>63222.975217853993</v>
      </c>
      <c s="305">
        <v>63592.706418274</v>
      </c>
      <c s="305">
        <v>63505.884788399999</v>
      </c>
      <c s="305">
        <v>64764.298993800643</v>
      </c>
      <c s="305">
        <v>64878.106907312649</v>
      </c>
      <c s="305">
        <v>64518.908390611228</v>
      </c>
      <c s="318"/>
      <c s="318"/>
      <c s="318"/>
      <c s="318"/>
      <c s="318"/>
      <c s="318"/>
      <c s="318"/>
      <c s="318"/>
      <c s="318"/>
      <c s="318"/>
      <c r="EF154" s="309"/>
      <c s="309"/>
      <c s="309"/>
      <c s="309"/>
      <c s="309"/>
      <c s="272"/>
      <c s="309">
        <v>55579.900004332114</v>
      </c>
      <c s="309">
        <v>60470.875853546997</v>
      </c>
      <c s="309">
        <v>66083.090663100651</v>
      </c>
      <c s="309">
        <v>68029.334299894646</v>
      </c>
      <c s="309">
        <v>67575.496381348639</v>
      </c>
      <c s="309">
        <v>67933.630038709642</v>
      </c>
      <c s="309">
        <v>66221.452988343633</v>
      </c>
      <c s="309">
        <v>63558.474161357648</v>
      </c>
      <c s="309">
        <v>62055.440466904634</v>
      </c>
    </row>
    <row r="155" spans="1:150" s="256" customFormat="1" ht="15">
      <c r="A155" s="567" t="s">
        <v>461</v>
      </c>
      <c s="318">
        <v>10750.590402378511</v>
      </c>
      <c s="318">
        <v>10708.507573276125</v>
      </c>
      <c s="318">
        <v>10700.529975519848</v>
      </c>
      <c s="318">
        <v>10769.636176421183</v>
      </c>
      <c s="318">
        <v>10605.408513656315</v>
      </c>
      <c s="318">
        <v>10545.07790517682</v>
      </c>
      <c s="318">
        <v>10425.259659859139</v>
      </c>
      <c s="318">
        <v>10398.216895302703</v>
      </c>
      <c s="318">
        <v>10350.867730155838</v>
      </c>
      <c s="318">
        <v>10959.927644312318</v>
      </c>
      <c s="318">
        <v>10969.074294059674</v>
      </c>
      <c s="318">
        <v>10915.512854904175</v>
      </c>
      <c s="318">
        <v>11030.181081673545</v>
      </c>
      <c s="318">
        <v>11024.192219997345</v>
      </c>
      <c s="318">
        <v>12374.781378468108</v>
      </c>
      <c s="318">
        <v>12380.929547298116</v>
      </c>
      <c s="318">
        <v>12413.844321553923</v>
      </c>
      <c s="318">
        <v>12382.981775878539</v>
      </c>
      <c s="318">
        <v>12490.823950926339</v>
      </c>
      <c s="318">
        <v>12521.816109078653</v>
      </c>
      <c s="318">
        <v>13606.804053905</v>
      </c>
      <c s="318">
        <v>13576.001283376228</v>
      </c>
      <c s="318">
        <v>13592.029596391631</v>
      </c>
      <c s="318">
        <v>13785.807177670715</v>
      </c>
      <c s="318">
        <v>14502.978586405341</v>
      </c>
      <c s="318">
        <v>14356.571175964524</v>
      </c>
      <c s="318">
        <v>14253.421958019959</v>
      </c>
      <c s="318">
        <v>13918.271022817738</v>
      </c>
      <c s="318">
        <v>13754.635632192865</v>
      </c>
      <c s="318">
        <v>13934.538513976124</v>
      </c>
      <c s="318">
        <v>16144.36795565905</v>
      </c>
      <c s="318">
        <v>16132.866231196773</v>
      </c>
      <c s="318">
        <v>16915.068085501345</v>
      </c>
      <c s="318">
        <v>18082.294525773781</v>
      </c>
      <c s="318">
        <v>17939.618346234682</v>
      </c>
      <c s="318">
        <v>17925.059989041391</v>
      </c>
      <c s="318">
        <v>18918.387377215997</v>
      </c>
      <c s="318">
        <v>18832.538858770655</v>
      </c>
      <c s="318">
        <v>19545.870472539835</v>
      </c>
      <c s="318">
        <v>19961.514558951458</v>
      </c>
      <c s="318">
        <v>19987.589525453364</v>
      </c>
      <c s="318">
        <v>21002.731166809546</v>
      </c>
      <c s="318">
        <v>21796.941992087395</v>
      </c>
      <c s="318">
        <v>21969.996924269657</v>
      </c>
      <c s="318">
        <v>21767.721923431822</v>
      </c>
      <c s="318">
        <v>21570.358490315099</v>
      </c>
      <c s="318">
        <v>21379.133136289009</v>
      </c>
      <c s="318">
        <v>21479.400260791561</v>
      </c>
      <c s="318">
        <v>21903.357900702187</v>
      </c>
      <c s="318">
        <v>22418.147077706886</v>
      </c>
      <c s="318">
        <v>23198.459215233521</v>
      </c>
      <c s="318">
        <v>22911.404177905824</v>
      </c>
      <c s="318">
        <v>22967.746273321405</v>
      </c>
      <c s="318">
        <v>22802.381517011167</v>
      </c>
      <c s="318">
        <v>24407.864944979086</v>
      </c>
      <c s="318">
        <v>25336.943046727254</v>
      </c>
      <c s="318">
        <v>25169.817564335062</v>
      </c>
      <c s="318">
        <v>26005.433014911479</v>
      </c>
      <c s="318">
        <v>26177.375288749117</v>
      </c>
      <c s="318">
        <v>26228.342428228942</v>
      </c>
      <c s="318">
        <v>27903.36995517692</v>
      </c>
      <c s="318">
        <v>28551.457926451636</v>
      </c>
      <c s="318">
        <v>29192.537484021173</v>
      </c>
      <c s="318">
        <v>28743.694164266766</v>
      </c>
      <c s="318">
        <v>28741.161455434383</v>
      </c>
      <c s="318">
        <v>29615.963299349365</v>
      </c>
      <c s="318">
        <v>30568.070168609822</v>
      </c>
      <c s="318">
        <v>30531.673933908882</v>
      </c>
      <c s="318">
        <v>30457.795976918656</v>
      </c>
      <c s="318">
        <v>29861.503579998644</v>
      </c>
      <c s="318">
        <v>32817.598319027937</v>
      </c>
      <c s="318">
        <v>33147.920333388916</v>
      </c>
      <c s="318">
        <v>33188.901636523377</v>
      </c>
      <c s="318">
        <v>36735.275602684647</v>
      </c>
      <c s="318">
        <v>36701.266000822616</v>
      </c>
      <c s="318">
        <v>36117.940819598582</v>
      </c>
      <c s="318">
        <v>35935.535571156201</v>
      </c>
      <c s="318">
        <v>35726.501707601186</v>
      </c>
      <c s="318">
        <v>35271.075503295193</v>
      </c>
      <c s="318">
        <v>35628.924901128194</v>
      </c>
      <c s="318">
        <v>36026.19444486119</v>
      </c>
      <c s="318">
        <v>36220.845706602653</v>
      </c>
      <c s="318">
        <v>36435.673674551654</v>
      </c>
      <c s="318">
        <v>36212.088787632652</v>
      </c>
      <c s="318">
        <v>36831.270879828655</v>
      </c>
      <c s="305">
        <v>37910.492609440655</v>
      </c>
      <c s="305">
        <v>37699.147882231657</v>
      </c>
      <c s="305">
        <v>38100.52337582966</v>
      </c>
      <c s="305">
        <v>37835.285690658653</v>
      </c>
      <c s="305">
        <v>38267.962201355658</v>
      </c>
      <c s="305">
        <v>38432.695428155996</v>
      </c>
      <c s="305">
        <v>38628.629556976004</v>
      </c>
      <c s="305">
        <v>38373.270227870002</v>
      </c>
      <c s="305">
        <v>40027.695708181011</v>
      </c>
      <c s="305">
        <v>39943.107014507012</v>
      </c>
      <c s="305">
        <v>39861.979054876007</v>
      </c>
      <c s="305">
        <v>40555.071817499018</v>
      </c>
      <c s="305">
        <v>40802.434921985005</v>
      </c>
      <c s="305">
        <v>40606.170200761</v>
      </c>
      <c s="305">
        <v>40130.092781331005</v>
      </c>
      <c s="305">
        <v>39308.961859179006</v>
      </c>
      <c s="305">
        <v>40629.387155137003</v>
      </c>
      <c s="305">
        <v>40505.813001661008</v>
      </c>
      <c s="305">
        <v>40903.440991223011</v>
      </c>
      <c s="305">
        <v>39636.520733153004</v>
      </c>
      <c s="305">
        <v>39453.355354543011</v>
      </c>
      <c s="305">
        <v>41374.217614674999</v>
      </c>
      <c s="305">
        <v>41402.544168173998</v>
      </c>
      <c s="305">
        <v>44420.330564676995</v>
      </c>
      <c s="305">
        <v>44252.070308178998</v>
      </c>
      <c s="305">
        <v>44351.870950776996</v>
      </c>
      <c s="305">
        <v>44338.671255603993</v>
      </c>
      <c s="305">
        <v>44498.156507825996</v>
      </c>
      <c s="305">
        <v>44516.486535077995</v>
      </c>
      <c s="305">
        <v>44252.263343328006</v>
      </c>
      <c s="305">
        <v>44184.647359991002</v>
      </c>
      <c s="305">
        <v>44172.599168824992</v>
      </c>
      <c s="305">
        <v>44095.937087433995</v>
      </c>
      <c s="305">
        <v>45200.959050433994</v>
      </c>
      <c s="305">
        <v>45046.556356169996</v>
      </c>
      <c s="305">
        <v>46045.705591907004</v>
      </c>
      <c s="305">
        <v>45830.437792259007</v>
      </c>
      <c s="305">
        <v>45807.752957814999</v>
      </c>
      <c s="318"/>
      <c s="318"/>
      <c s="318"/>
      <c s="318"/>
      <c s="318"/>
      <c s="318"/>
      <c s="318"/>
      <c s="318"/>
      <c s="318"/>
      <c s="318"/>
      <c r="EF155" s="309"/>
      <c s="309"/>
      <c s="311"/>
      <c s="311"/>
      <c s="311"/>
      <c s="272"/>
      <c s="309">
        <v>40555.071817499018</v>
      </c>
      <c s="309">
        <v>44420.330564676995</v>
      </c>
      <c s="309">
        <v>47364.497261207005</v>
      </c>
      <c s="309">
        <v>50332.418335801005</v>
      </c>
      <c s="309">
        <v>50640.991716695004</v>
      </c>
      <c s="309">
        <v>51677.754354190998</v>
      </c>
      <c s="309">
        <v>51193.628526369997</v>
      </c>
      <c s="309">
        <v>49883.700921929005</v>
      </c>
      <c s="309">
        <v>48843.288891930999</v>
      </c>
    </row>
    <row r="156" spans="1:150" s="256" customFormat="1" ht="15">
      <c r="A156" s="568" t="s">
        <v>460</v>
      </c>
      <c s="305">
        <v>5186.4868262630016</v>
      </c>
      <c s="305">
        <v>5104.9893086359998</v>
      </c>
      <c s="305">
        <v>5099.1385186869993</v>
      </c>
      <c s="305">
        <v>5112.1941512990015</v>
      </c>
      <c s="305">
        <v>4991.853155883</v>
      </c>
      <c s="305">
        <v>5001.7380707960001</v>
      </c>
      <c s="305">
        <v>4948.8534601640013</v>
      </c>
      <c s="305">
        <v>4926.2736849610001</v>
      </c>
      <c s="305">
        <v>4971.255877177</v>
      </c>
      <c s="305">
        <v>5602.1603021680003</v>
      </c>
      <c s="305">
        <v>5584.6951320980006</v>
      </c>
      <c s="305">
        <v>5670.2892715190001</v>
      </c>
      <c s="305">
        <v>5724.4709943010002</v>
      </c>
      <c s="305">
        <v>5719.0699742010002</v>
      </c>
      <c s="305">
        <v>5717.8133356520002</v>
      </c>
      <c s="305">
        <v>5746.3276033100001</v>
      </c>
      <c s="305">
        <v>5742.0181341530015</v>
      </c>
      <c s="305">
        <v>5725.454906635001</v>
      </c>
      <c s="305">
        <v>5768.6302296820013</v>
      </c>
      <c s="305">
        <v>5748.5261344460023</v>
      </c>
      <c s="305">
        <v>5751.1651038650007</v>
      </c>
      <c s="305">
        <v>5749.975320501002</v>
      </c>
      <c s="305">
        <v>5711.6833620650004</v>
      </c>
      <c s="305">
        <v>5828.9916609299999</v>
      </c>
      <c s="305">
        <v>5935.624890293001</v>
      </c>
      <c s="305">
        <v>5910.5740933040006</v>
      </c>
      <c s="305">
        <v>5907.0397370320006</v>
      </c>
      <c s="305">
        <v>5842.4190662229994</v>
      </c>
      <c s="305">
        <v>5852.7220081679989</v>
      </c>
      <c s="305">
        <v>5821.5258468339998</v>
      </c>
      <c s="305">
        <v>5733.7313884649984</v>
      </c>
      <c s="305">
        <v>5783.7164610759983</v>
      </c>
      <c s="305">
        <v>5934.7012707569993</v>
      </c>
      <c s="305">
        <v>6297.0147011720001</v>
      </c>
      <c s="305">
        <v>6249.3432590639995</v>
      </c>
      <c s="305">
        <v>6261.3154406959993</v>
      </c>
      <c s="305">
        <v>6496.1085659569999</v>
      </c>
      <c s="305">
        <v>6477.2737447159989</v>
      </c>
      <c s="305">
        <v>7264.6013564709992</v>
      </c>
      <c s="305">
        <v>7222.6952998480019</v>
      </c>
      <c s="305">
        <v>7215.3434553540001</v>
      </c>
      <c s="305">
        <v>7185.8008317520007</v>
      </c>
      <c s="305">
        <v>7206.0991575990001</v>
      </c>
      <c s="305">
        <v>7505.1014452850004</v>
      </c>
      <c s="305">
        <v>7484.9385388780001</v>
      </c>
      <c s="305">
        <v>7562.6062467060019</v>
      </c>
      <c s="305">
        <v>7573.9987184570018</v>
      </c>
      <c s="305">
        <v>7667.3528260230014</v>
      </c>
      <c s="305">
        <v>7871.8250781100014</v>
      </c>
      <c s="305">
        <v>8007.0635255090019</v>
      </c>
      <c s="305">
        <v>8002.3718126000003</v>
      </c>
      <c s="305">
        <v>7918.5990950070009</v>
      </c>
      <c s="305">
        <v>8066.8443650750014</v>
      </c>
      <c s="305">
        <v>8052.8061675179988</v>
      </c>
      <c s="305">
        <v>7926.8960159589997</v>
      </c>
      <c s="305">
        <v>7985.7043856220007</v>
      </c>
      <c s="305">
        <v>7984.8476668620006</v>
      </c>
      <c s="305">
        <v>7987.3321651300012</v>
      </c>
      <c s="305">
        <v>7978.185715700999</v>
      </c>
      <c s="305">
        <v>8037.9487371590021</v>
      </c>
      <c s="305">
        <v>8194.8417169300028</v>
      </c>
      <c s="305">
        <v>8189.9772700160001</v>
      </c>
      <c s="305">
        <v>8235.112027981002</v>
      </c>
      <c s="305">
        <v>8209.5624944100018</v>
      </c>
      <c s="305">
        <v>8245.6603380230008</v>
      </c>
      <c s="305">
        <v>8260.7395173150016</v>
      </c>
      <c s="305">
        <v>8173.2590689290028</v>
      </c>
      <c s="305">
        <v>8218.2275186000043</v>
      </c>
      <c s="305">
        <v>8289.0881242000014</v>
      </c>
      <c s="305">
        <v>8219.2780934240018</v>
      </c>
      <c s="305">
        <v>8275.2614354180005</v>
      </c>
      <c s="305">
        <v>8366.2005209199979</v>
      </c>
      <c s="305">
        <v>8446.5386259280003</v>
      </c>
      <c s="305">
        <v>8390.2511486660005</v>
      </c>
      <c s="305">
        <v>8399.8088823849994</v>
      </c>
      <c s="305">
        <v>8378.2833967960014</v>
      </c>
      <c s="305">
        <v>8395.1784098339995</v>
      </c>
      <c s="305">
        <v>8342.5602707459984</v>
      </c>
      <c s="305">
        <v>8284.9263938229997</v>
      </c>
      <c s="305">
        <v>8611.0282311299998</v>
      </c>
      <c s="305">
        <v>8596.8021797550027</v>
      </c>
      <c s="305">
        <v>9098.809139474004</v>
      </c>
      <c s="305">
        <v>9085.8763310640024</v>
      </c>
      <c s="305">
        <v>9059.7307806730023</v>
      </c>
      <c s="305">
        <v>9416.1316219510009</v>
      </c>
      <c s="305">
        <v>9434.3697335260003</v>
      </c>
      <c s="305">
        <v>9427.4226312390019</v>
      </c>
      <c s="305">
        <v>10007.637470274003</v>
      </c>
      <c s="305">
        <v>9962.1286190880037</v>
      </c>
      <c s="305">
        <v>10604.789456091001</v>
      </c>
      <c s="305">
        <v>11035.515237352</v>
      </c>
      <c s="305">
        <v>11191.783587561</v>
      </c>
      <c s="305">
        <v>11171.940210340003</v>
      </c>
      <c s="305">
        <v>11208.649625335001</v>
      </c>
      <c s="305">
        <v>11235.009224968002</v>
      </c>
      <c s="305">
        <v>11333.016021772</v>
      </c>
      <c s="305">
        <v>11943.938238587005</v>
      </c>
      <c s="305">
        <v>11881.485599022006</v>
      </c>
      <c s="305">
        <v>11852.881486269003</v>
      </c>
      <c s="305">
        <v>11809.034424350004</v>
      </c>
      <c s="305">
        <v>11856.003930451001</v>
      </c>
      <c s="305">
        <v>13267.187462575004</v>
      </c>
      <c s="305">
        <v>13456.558119344998</v>
      </c>
      <c s="305">
        <v>13630.231277112001</v>
      </c>
      <c s="305">
        <v>13710.092559185003</v>
      </c>
      <c s="305">
        <v>13662.481358933002</v>
      </c>
      <c s="305">
        <v>15611.630967716999</v>
      </c>
      <c s="305">
        <v>15710.058023256001</v>
      </c>
      <c s="305">
        <v>18771.632219527</v>
      </c>
      <c s="305">
        <v>18661.848011631002</v>
      </c>
      <c s="305">
        <v>18657.042584192001</v>
      </c>
      <c s="305">
        <v>18714.407653210001</v>
      </c>
      <c s="305">
        <v>18888.306823927</v>
      </c>
      <c s="305">
        <v>18936.114154329</v>
      </c>
      <c s="305">
        <v>18789.804410381999</v>
      </c>
      <c s="305">
        <v>18810.227600308997</v>
      </c>
      <c s="305">
        <v>18824.925798933997</v>
      </c>
      <c s="305">
        <v>18855.667260372997</v>
      </c>
      <c s="305">
        <v>20127.041721577996</v>
      </c>
      <c s="305">
        <v>20028.586436137997</v>
      </c>
      <c s="305">
        <v>21063.648627268001</v>
      </c>
      <c s="305">
        <v>20999.718139260003</v>
      </c>
      <c s="305">
        <v>20988.365726259999</v>
      </c>
      <c s="305"/>
      <c s="305"/>
      <c s="305"/>
      <c s="305"/>
      <c s="305"/>
      <c s="305"/>
      <c s="305"/>
      <c s="305"/>
      <c s="305"/>
      <c s="305"/>
      <c r="EF156" s="311"/>
      <c s="311"/>
      <c s="311"/>
      <c s="311"/>
      <c s="311"/>
      <c s="272"/>
      <c s="311">
        <v>11943.938238587005</v>
      </c>
      <c s="311">
        <v>18771.632219527</v>
      </c>
      <c s="311">
        <v>22382.440296568002</v>
      </c>
      <c s="311">
        <v>25961.902669392002</v>
      </c>
      <c s="311">
        <v>26377.265129151001</v>
      </c>
      <c s="311">
        <v>26735.876333780001</v>
      </c>
      <c s="311">
        <v>25125.931215389999</v>
      </c>
      <c s="311">
        <v>23503.323481380001</v>
      </c>
      <c s="311">
        <v>21722.441330604001</v>
      </c>
    </row>
    <row r="157" spans="1:150" s="256" customFormat="1" ht="15">
      <c r="A157" s="568" t="s">
        <v>459</v>
      </c>
      <c s="305">
        <v>3595.8832961129997</v>
      </c>
      <c s="305">
        <v>3675.5281715410001</v>
      </c>
      <c s="305">
        <v>3711.2078838670004</v>
      </c>
      <c s="305">
        <v>3811.086833025</v>
      </c>
      <c s="305">
        <v>3808.4332160970007</v>
      </c>
      <c s="305">
        <v>3780.3605616040004</v>
      </c>
      <c s="305">
        <v>3757.9430455809993</v>
      </c>
      <c s="305">
        <v>3795.1413757649998</v>
      </c>
      <c s="305">
        <v>3740.6615688419993</v>
      </c>
      <c s="305">
        <v>3764.0935086929994</v>
      </c>
      <c s="305">
        <v>3833.8687721600008</v>
      </c>
      <c s="305">
        <v>3737.6695236910004</v>
      </c>
      <c s="305">
        <v>3844.145998803001</v>
      </c>
      <c s="305">
        <v>3888.3709310439999</v>
      </c>
      <c s="305">
        <v>5281.2030663759997</v>
      </c>
      <c s="305">
        <v>5306.1022930959998</v>
      </c>
      <c s="305">
        <v>5388.6083175029989</v>
      </c>
      <c s="305">
        <v>5418.5392739079998</v>
      </c>
      <c s="305">
        <v>5530.7228989249988</v>
      </c>
      <c s="305">
        <v>5628.2208911350017</v>
      </c>
      <c s="305">
        <v>5553.1010764399989</v>
      </c>
      <c s="305">
        <v>5566.9450807530002</v>
      </c>
      <c s="305">
        <v>5627.489664961</v>
      </c>
      <c s="305">
        <v>5752.5927439319994</v>
      </c>
      <c s="305">
        <v>5714.0858703920012</v>
      </c>
      <c s="305">
        <v>5692.2572033309998</v>
      </c>
      <c s="305">
        <v>5757.0416163189984</v>
      </c>
      <c s="305">
        <v>5678.3569895139999</v>
      </c>
      <c s="305">
        <v>5695.3538202550008</v>
      </c>
      <c s="305">
        <v>5667.4570549189993</v>
      </c>
      <c s="305">
        <v>5617.2128278760001</v>
      </c>
      <c s="305">
        <v>5641.024793532999</v>
      </c>
      <c s="305">
        <v>5613.9579870559983</v>
      </c>
      <c s="305">
        <v>5578.8030981940019</v>
      </c>
      <c s="305">
        <v>5634.8696414679998</v>
      </c>
      <c s="305">
        <v>5679.2041068660001</v>
      </c>
      <c s="305">
        <v>6102.4088017600006</v>
      </c>
      <c s="305">
        <v>6178.1499780929989</v>
      </c>
      <c s="305">
        <v>6249.286582149999</v>
      </c>
      <c s="305">
        <v>6162.9401901879974</v>
      </c>
      <c s="305">
        <v>6309.7752126949981</v>
      </c>
      <c s="305">
        <v>6325.3979555859987</v>
      </c>
      <c s="305">
        <v>6228.7291768229989</v>
      </c>
      <c s="305">
        <v>6261.1235937809988</v>
      </c>
      <c s="305">
        <v>6270.5393047359985</v>
      </c>
      <c s="305">
        <v>6207.9378907269993</v>
      </c>
      <c s="305">
        <v>6175.359798546001</v>
      </c>
      <c s="305">
        <v>6313.7103223940003</v>
      </c>
      <c s="305">
        <v>6281.1866991879997</v>
      </c>
      <c s="305">
        <v>6296.7977753960004</v>
      </c>
      <c s="305">
        <v>6362.2207511649995</v>
      </c>
      <c s="305">
        <v>6281.9384335050008</v>
      </c>
      <c s="305">
        <v>6267.2118650570001</v>
      </c>
      <c s="305">
        <v>6289.4590457459999</v>
      </c>
      <c s="305">
        <v>7672.0316173500005</v>
      </c>
      <c s="305">
        <v>7693.4812184459997</v>
      </c>
      <c s="305">
        <v>7692.1716764519997</v>
      </c>
      <c s="305">
        <v>7708.3322078789997</v>
      </c>
      <c s="305">
        <v>7719.239918661</v>
      </c>
      <c s="305">
        <v>7770.9240229300003</v>
      </c>
      <c s="305">
        <v>7852.7676226950007</v>
      </c>
      <c s="305">
        <v>7974.0865276380009</v>
      </c>
      <c s="305">
        <v>8054.2705601249991</v>
      </c>
      <c s="305">
        <v>7741.5887107379995</v>
      </c>
      <c s="305">
        <v>7764.942307364</v>
      </c>
      <c s="305">
        <v>7768.20110578</v>
      </c>
      <c s="305">
        <v>7556.8032505650008</v>
      </c>
      <c s="305">
        <v>7587.2413799110009</v>
      </c>
      <c s="305">
        <v>7589.7823824360021</v>
      </c>
      <c s="305">
        <v>7217.6188160629999</v>
      </c>
      <c s="305">
        <v>7206.0886207369986</v>
      </c>
      <c s="305">
        <v>7211.9144210109998</v>
      </c>
      <c s="305">
        <v>7266.6040106119981</v>
      </c>
      <c s="305">
        <v>7385.5420845370008</v>
      </c>
      <c s="305">
        <v>7378.0955083210001</v>
      </c>
      <c s="305">
        <v>7007.4412750149995</v>
      </c>
      <c s="305">
        <v>6957.7397493140006</v>
      </c>
      <c s="305">
        <v>6972.8839625990004</v>
      </c>
      <c s="305">
        <v>6704.1666722770015</v>
      </c>
      <c s="305">
        <v>6872.6297627610002</v>
      </c>
      <c s="305">
        <v>6932.5289567479995</v>
      </c>
      <c s="305">
        <v>6353.6165665400013</v>
      </c>
      <c s="305">
        <v>6229.0446930979979</v>
      </c>
      <c s="305">
        <v>6229.4315512429994</v>
      </c>
      <c s="305">
        <v>6679.6476053009992</v>
      </c>
      <c s="305">
        <v>6869.6317987129996</v>
      </c>
      <c s="305">
        <v>6880.0783870240011</v>
      </c>
      <c s="305">
        <v>6646.0874079799996</v>
      </c>
      <c s="305">
        <v>6575.7568657269994</v>
      </c>
      <c s="305">
        <v>6585.521399532</v>
      </c>
      <c s="305">
        <v>6534.8849111959998</v>
      </c>
      <c s="305">
        <v>6493.810854716</v>
      </c>
      <c s="305">
        <v>6461.397489527998</v>
      </c>
      <c s="305">
        <v>6217.9476746420005</v>
      </c>
      <c s="305">
        <v>6192.7206468179993</v>
      </c>
      <c s="305">
        <v>6215.9456956249996</v>
      </c>
      <c s="305">
        <v>6371.6921214999993</v>
      </c>
      <c s="305">
        <v>6289.4006093289981</v>
      </c>
      <c s="305">
        <v>6270.1957818739966</v>
      </c>
      <c s="305">
        <v>6018.9369826169986</v>
      </c>
      <c s="305">
        <v>5927.4777611620002</v>
      </c>
      <c s="305">
        <v>5916.6646872810006</v>
      </c>
      <c s="305">
        <v>5873.6339592499999</v>
      </c>
      <c s="305">
        <v>5898.5268748539993</v>
      </c>
      <c s="305">
        <v>5912.9701844939982</v>
      </c>
      <c s="305">
        <v>5809.2731119899991</v>
      </c>
      <c s="305">
        <v>5804.5398492369968</v>
      </c>
      <c s="305">
        <v>5816.651558548002</v>
      </c>
      <c s="305">
        <v>5794.7193690600006</v>
      </c>
      <c s="305">
        <v>5795.276931086998</v>
      </c>
      <c s="305">
        <v>5987.4989651469996</v>
      </c>
      <c s="305">
        <v>5973.3700545039983</v>
      </c>
      <c s="305">
        <v>6001.3593654580009</v>
      </c>
      <c s="305">
        <v>6019.3301279429988</v>
      </c>
      <c s="305">
        <v>5936.5630234939999</v>
      </c>
      <c s="305">
        <v>5926.9881592830025</v>
      </c>
      <c s="305">
        <v>5922.791720313</v>
      </c>
      <c s="305">
        <v>5855.1009129949989</v>
      </c>
      <c s="305">
        <v>5718.597262839</v>
      </c>
      <c s="305">
        <v>5706.1107071450033</v>
      </c>
      <c s="305">
        <v>5656.0572954950021</v>
      </c>
      <c s="305">
        <v>5562.2905359749993</v>
      </c>
      <c s="305">
        <v>5553.6458389399968</v>
      </c>
      <c s="305"/>
      <c s="305"/>
      <c s="305"/>
      <c s="305"/>
      <c s="305"/>
      <c s="305"/>
      <c s="305"/>
      <c s="305"/>
      <c s="305"/>
      <c s="305"/>
      <c r="EF157" s="311"/>
      <c s="311"/>
      <c s="311"/>
      <c s="311"/>
      <c s="311"/>
      <c s="272"/>
      <c s="311">
        <v>6371.6921214999993</v>
      </c>
      <c s="311">
        <v>5794.7193690600006</v>
      </c>
      <c s="311">
        <v>5656.0572954950021</v>
      </c>
      <c s="311">
        <v>4397.5034041360022</v>
      </c>
      <c s="311">
        <v>3111.5644570490022</v>
      </c>
      <c s="311">
        <v>2081.1897618870021</v>
      </c>
      <c s="311">
        <v>1516.3965785770022</v>
      </c>
      <c s="311">
        <v>951.60339526700227</v>
      </c>
      <c s="311">
        <v>743.87888742600228</v>
      </c>
    </row>
    <row r="158" spans="1:150" s="256" customFormat="1" ht="15">
      <c r="A158" s="568" t="s">
        <v>458</v>
      </c>
      <c s="308">
        <v>1083.0779881799999</v>
      </c>
      <c s="308">
        <v>1082.6830639699999</v>
      </c>
      <c s="308">
        <v>1087.8393183600001</v>
      </c>
      <c s="308">
        <v>1084.6509762799999</v>
      </c>
      <c s="308">
        <v>1083.96244088</v>
      </c>
      <c s="308">
        <v>1083.4989482999999</v>
      </c>
      <c s="308">
        <v>1080.0071812900001</v>
      </c>
      <c s="308">
        <v>1079.6122570800001</v>
      </c>
      <c s="308">
        <v>1084.8879661399999</v>
      </c>
      <c s="308">
        <v>1081.6996240599999</v>
      </c>
      <c s="308">
        <v>1081.4640365299999</v>
      </c>
      <c s="308">
        <v>1080.7566415299998</v>
      </c>
      <c s="308">
        <v>1077.2648742299998</v>
      </c>
      <c s="308">
        <v>1076.8699500199998</v>
      </c>
      <c s="308">
        <v>1078.8847736999999</v>
      </c>
      <c s="308">
        <v>1074.874317</v>
      </c>
      <c s="308">
        <v>1074.39482703</v>
      </c>
      <c s="308">
        <v>1073.9313344699999</v>
      </c>
      <c s="308">
        <v>1070.4395674699999</v>
      </c>
      <c s="308">
        <v>1070.0446432599999</v>
      </c>
      <c s="308">
        <v>1072.05946696</v>
      </c>
      <c s="308">
        <v>1075.5490102799999</v>
      </c>
      <c s="308">
        <v>1116.21952031</v>
      </c>
      <c s="308">
        <v>1115.7560277499999</v>
      </c>
      <c s="308">
        <v>1112.2642607499999</v>
      </c>
      <c s="308">
        <v>1198.8693365399999</v>
      </c>
      <c s="308">
        <v>1223.4722569400001</v>
      </c>
      <c s="308">
        <v>1220.28391487</v>
      </c>
      <c s="308">
        <v>1219.8044249</v>
      </c>
      <c s="308">
        <v>1649.34093235</v>
      </c>
      <c s="308">
        <v>3646.4189767600001</v>
      </c>
      <c s="308">
        <v>3644.15185363</v>
      </c>
      <c s="308">
        <v>3684.11701851</v>
      </c>
      <c s="308">
        <v>3696.2397345999998</v>
      </c>
      <c s="308">
        <v>3719.3001488919999</v>
      </c>
      <c s="308">
        <v>3822.5252856269999</v>
      </c>
      <c s="308">
        <v>3832.9716708390001</v>
      </c>
      <c s="308">
        <v>3840.283229058</v>
      </c>
      <c s="308">
        <v>3844.2014960729998</v>
      </c>
      <c s="308">
        <v>4590.6620015569997</v>
      </c>
      <c s="308">
        <v>4629.1719871289997</v>
      </c>
      <c s="308">
        <v>5409.9446232009996</v>
      </c>
      <c s="308">
        <v>5485.76585626</v>
      </c>
      <c s="308">
        <v>5479.9830209370002</v>
      </c>
      <c s="308">
        <v>5487.9682238429996</v>
      </c>
      <c s="308">
        <v>5489.2913854409999</v>
      </c>
      <c s="308">
        <v>5482.5573403349999</v>
      </c>
      <c s="308">
        <v>5513.2272985579993</v>
      </c>
      <c s="308">
        <v>5045.6569393689997</v>
      </c>
      <c s="308">
        <v>5042.4026425009997</v>
      </c>
      <c s="308">
        <v>5877.3259857180001</v>
      </c>
      <c s="308">
        <v>5922.7722295399999</v>
      </c>
      <c s="308">
        <v>5940.5279262759996</v>
      </c>
      <c s="308">
        <v>5933.4737760509997</v>
      </c>
      <c s="308">
        <v>6052.2590608760001</v>
      </c>
      <c s="308">
        <v>7046.8255913070006</v>
      </c>
      <c s="308">
        <v>7026.1898414079988</v>
      </c>
      <c s="308">
        <v>8022.8035387800001</v>
      </c>
      <c s="308">
        <v>8015.9819662230002</v>
      </c>
      <c s="308">
        <v>8083.591515178</v>
      </c>
      <c s="308">
        <v>8823.7885096579994</v>
      </c>
      <c s="308">
        <v>9418.7887516249993</v>
      </c>
      <c s="308">
        <v>10053.062435920001</v>
      </c>
      <c s="308">
        <v>10106.569560766</v>
      </c>
      <c s="308">
        <v>10150.135806997001</v>
      </c>
      <c s="308">
        <v>11118.454023672</v>
      </c>
      <c s="308">
        <v>12127.576329918</v>
      </c>
      <c s="308">
        <v>12122.776147552</v>
      </c>
      <c s="308">
        <v>12087.999438662</v>
      </c>
      <c s="308">
        <v>12080.791668402</v>
      </c>
      <c s="308">
        <v>15098.855464339</v>
      </c>
      <c s="308">
        <v>15423.705028781</v>
      </c>
      <c s="308">
        <v>15464.835582479</v>
      </c>
      <c s="308">
        <v>18642.338620409999</v>
      </c>
      <c s="308">
        <v>18706.813616152001</v>
      </c>
      <c s="308">
        <v>18669.098874234998</v>
      </c>
      <c s="308">
        <v>18629.552710339001</v>
      </c>
      <c s="308">
        <v>18547.737415276999</v>
      </c>
      <c s="308">
        <v>18560.864183075999</v>
      </c>
      <c s="308">
        <v>18513.890556478</v>
      </c>
      <c s="308">
        <v>18956.531196819</v>
      </c>
      <c s="308">
        <v>19023.527671059001</v>
      </c>
      <c s="308">
        <v>19465.666399000002</v>
      </c>
      <c s="308">
        <v>19357.827260057002</v>
      </c>
      <c s="308">
        <v>19316.338260457</v>
      </c>
      <c s="308">
        <v>20275.595883082002</v>
      </c>
      <c s="308">
        <v>20172.966801168997</v>
      </c>
      <c s="308">
        <v>20120.247793536</v>
      </c>
      <c s="308">
        <v>20078.324037224</v>
      </c>
      <c s="308">
        <v>19967.367646082999</v>
      </c>
      <c s="308">
        <v>19903.313598098001</v>
      </c>
      <c s="308">
        <v>19841.645640588999</v>
      </c>
      <c s="308">
        <v>19737.820993281999</v>
      </c>
      <c s="308">
        <v>21683.324034984002</v>
      </c>
      <c s="308">
        <v>21693.940898751003</v>
      </c>
      <c s="308">
        <v>21557.367717609006</v>
      </c>
      <c s="308">
        <v>21523.285587412007</v>
      </c>
      <c s="308">
        <v>21944.519873144003</v>
      </c>
      <c s="308">
        <v>21807.350279848004</v>
      </c>
      <c s="308">
        <v>21638.430051264004</v>
      </c>
      <c s="308">
        <v>20866.257695896005</v>
      </c>
      <c s="308">
        <v>20793.758959311002</v>
      </c>
      <c s="308">
        <v>20534.442602486004</v>
      </c>
      <c s="308">
        <v>20745.136208367006</v>
      </c>
      <c s="308">
        <v>19395.557814344</v>
      </c>
      <c s="308">
        <v>19374.972864260002</v>
      </c>
      <c s="308">
        <v>19362.914824181</v>
      </c>
      <c s="308">
        <v>19291.63429831</v>
      </c>
      <c s="308">
        <v>19280.352511900001</v>
      </c>
      <c s="308">
        <v>19232.374925311</v>
      </c>
      <c s="308">
        <v>19154.799048737998</v>
      </c>
      <c s="308">
        <v>19109.13211997</v>
      </c>
      <c s="308">
        <v>19077.066330651</v>
      </c>
      <c s="308">
        <v>19034.027744026</v>
      </c>
      <c s="308">
        <v>19003.201836982</v>
      </c>
      <c s="308">
        <v>18947.866479708999</v>
      </c>
      <c s="308">
        <v>18936.015644838</v>
      </c>
      <c s="308">
        <v>18906.669924676</v>
      </c>
      <c s="308">
        <v>18887.585951396999</v>
      </c>
      <c s="308">
        <v>18854.564812527002</v>
      </c>
      <c s="308">
        <v>18873.584870444</v>
      </c>
      <c s="308">
        <v>18826.118945954004</v>
      </c>
      <c s="308">
        <v>18831.088948825003</v>
      </c>
      <c s="314"/>
      <c s="314"/>
      <c s="314"/>
      <c s="314"/>
      <c s="314"/>
      <c s="314"/>
      <c s="314"/>
      <c s="314"/>
      <c s="314"/>
      <c s="314"/>
      <c r="EF158" s="311"/>
      <c s="311"/>
      <c s="311"/>
      <c s="311"/>
      <c s="311"/>
      <c s="272"/>
      <c s="311">
        <v>21523.285587412007</v>
      </c>
      <c s="311">
        <v>19280.352511900001</v>
      </c>
      <c s="311">
        <v>18873.584870444</v>
      </c>
      <c s="311">
        <v>19622.054303083001</v>
      </c>
      <c s="311">
        <v>20901.204171305002</v>
      </c>
      <c s="311">
        <v>22709.730299334002</v>
      </c>
      <c s="311">
        <v>24500.342773213</v>
      </c>
      <c s="311">
        <v>25422.816086092</v>
      </c>
      <c s="311">
        <v>26371.010714710999</v>
      </c>
    </row>
    <row r="159" spans="1:150" s="256" customFormat="1" ht="15">
      <c r="A159" s="569" t="s">
        <v>54</v>
      </c>
      <c s="308">
        <v>70.252331460000008</v>
      </c>
      <c s="308">
        <v>69.857407250000009</v>
      </c>
      <c s="308">
        <v>67.739943660000009</v>
      </c>
      <c s="308">
        <v>64.551601579999996</v>
      </c>
      <c s="308">
        <v>63.863066180000011</v>
      </c>
      <c s="308">
        <v>63.399573600000004</v>
      </c>
      <c s="308">
        <v>59.907806590000007</v>
      </c>
      <c s="308">
        <v>59.512882380000008</v>
      </c>
      <c s="308">
        <v>57.514873460000004</v>
      </c>
      <c s="308">
        <v>54.326531379999999</v>
      </c>
      <c s="308">
        <v>54.090943849999995</v>
      </c>
      <c s="308">
        <v>53.38354884999999</v>
      </c>
      <c s="308">
        <v>49.891781549999997</v>
      </c>
      <c s="308">
        <v>49.496857340000005</v>
      </c>
      <c s="308">
        <v>48.320963039999995</v>
      </c>
      <c s="308">
        <v>44.310506340000011</v>
      </c>
      <c s="308">
        <v>43.83101637</v>
      </c>
      <c s="308">
        <v>43.367523810000002</v>
      </c>
      <c s="308">
        <v>39.875756809999999</v>
      </c>
      <c s="308">
        <v>39.480832599999992</v>
      </c>
      <c s="308">
        <v>38.304938319999998</v>
      </c>
      <c s="308">
        <v>41.794481640000001</v>
      </c>
      <c s="308">
        <v>82.464991669999989</v>
      </c>
      <c s="308">
        <v>82.001499109999983</v>
      </c>
      <c s="308">
        <v>78.509732110000002</v>
      </c>
      <c s="308">
        <v>165.11480790000002</v>
      </c>
      <c s="308">
        <v>186.52701031999999</v>
      </c>
      <c s="308">
        <v>183.33866824999998</v>
      </c>
      <c s="308">
        <v>182.85917827999998</v>
      </c>
      <c s="308">
        <v>612.39568573000008</v>
      </c>
      <c s="308">
        <v>609.47373014000004</v>
      </c>
      <c s="308">
        <v>607.20660701000008</v>
      </c>
      <c s="308">
        <v>643.98105391000001</v>
      </c>
      <c s="308">
        <v>656.10376999999994</v>
      </c>
      <c s="308">
        <v>679.16418429199996</v>
      </c>
      <c s="308">
        <v>782.38932102699994</v>
      </c>
      <c s="308">
        <v>792.83570623900005</v>
      </c>
      <c s="308">
        <v>800.14726445800011</v>
      </c>
      <c s="308">
        <v>800.86249607299987</v>
      </c>
      <c s="308">
        <v>797.32300155699988</v>
      </c>
      <c s="308">
        <v>835.83298712899989</v>
      </c>
      <c s="308">
        <v>866.60562320099996</v>
      </c>
      <c s="308">
        <v>942.42685626000002</v>
      </c>
      <c s="308">
        <v>936.64402093699994</v>
      </c>
      <c s="308">
        <v>937.14722384300012</v>
      </c>
      <c s="308">
        <v>938.47038544099996</v>
      </c>
      <c s="308">
        <v>931.73634033499991</v>
      </c>
      <c s="308">
        <v>962.40629855799978</v>
      </c>
      <c s="308">
        <v>1144.835939369</v>
      </c>
      <c s="308">
        <v>1141.5816425009998</v>
      </c>
      <c s="308">
        <v>1969.0229857180002</v>
      </c>
      <c s="308">
        <v>2014.4692295399998</v>
      </c>
      <c s="308">
        <v>2032.2249262759997</v>
      </c>
      <c s="308">
        <v>2025.1707760509998</v>
      </c>
      <c s="308">
        <v>2143.9560608759998</v>
      </c>
      <c s="308">
        <v>2138.5225913070003</v>
      </c>
      <c s="308">
        <v>2110.4048414079994</v>
      </c>
      <c s="308">
        <v>2107.0185387800002</v>
      </c>
      <c s="308">
        <v>2100.1969662229999</v>
      </c>
      <c s="308">
        <v>2167.8065151780002</v>
      </c>
      <c s="308">
        <v>2158.0035096579995</v>
      </c>
      <c s="308">
        <v>1753.0037516249999</v>
      </c>
      <c s="308">
        <v>1709.22960711</v>
      </c>
      <c s="308">
        <v>1762.7367319559996</v>
      </c>
      <c s="308">
        <v>1806.302978187</v>
      </c>
      <c s="308">
        <v>1774.6211948619998</v>
      </c>
      <c s="308">
        <v>1783.7435011080001</v>
      </c>
      <c s="308">
        <v>1778.943318742</v>
      </c>
      <c s="308">
        <v>1736.684609852</v>
      </c>
      <c s="308">
        <v>1729.476839592</v>
      </c>
      <c s="308">
        <v>2247.5406355289992</v>
      </c>
      <c s="308">
        <v>2272.3901999709997</v>
      </c>
      <c s="308">
        <v>2313.520753669</v>
      </c>
      <c s="308">
        <v>2491.0237915999996</v>
      </c>
      <c s="308">
        <v>2548.0167873420005</v>
      </c>
      <c s="308">
        <v>2539.9041994449994</v>
      </c>
      <c s="308">
        <v>2529.9601895689998</v>
      </c>
      <c s="308">
        <v>2477.7470485270001</v>
      </c>
      <c s="308">
        <v>2520.4759703459995</v>
      </c>
      <c s="308">
        <v>2503.1044977679999</v>
      </c>
      <c s="308">
        <v>2967.8652921289995</v>
      </c>
      <c s="308">
        <v>3064.4639203889997</v>
      </c>
      <c s="308">
        <v>3536.2048023499997</v>
      </c>
      <c s="308">
        <v>3457.9678174270002</v>
      </c>
      <c s="308">
        <v>3446.080971847</v>
      </c>
      <c s="308">
        <v>3434.9407484920007</v>
      </c>
      <c s="308">
        <v>3354.4318206090006</v>
      </c>
      <c s="308">
        <v>3327.9911446460001</v>
      </c>
      <c s="308">
        <v>3312.3457200039998</v>
      </c>
      <c s="308">
        <v>3227.6676605330008</v>
      </c>
      <c s="308">
        <v>3240.2619442179998</v>
      </c>
      <c s="308">
        <v>3204.8723183789994</v>
      </c>
      <c s="308">
        <v>3119.8440027419997</v>
      </c>
      <c s="308">
        <v>3091.6253761140001</v>
      </c>
      <c s="308">
        <v>3128.5205715510001</v>
      </c>
      <c s="308">
        <v>3018.2257220789998</v>
      </c>
      <c s="308">
        <v>3035.4219235920009</v>
      </c>
      <c s="308">
        <v>3107.9345410340006</v>
      </c>
      <c s="308">
        <v>3014.5612798480001</v>
      </c>
      <c s="308">
        <v>2997.6460512639997</v>
      </c>
      <c s="308">
        <v>2142.671436396</v>
      </c>
      <c s="308">
        <v>2070.1726998109998</v>
      </c>
      <c s="308">
        <v>1558.283769486</v>
      </c>
      <c s="308">
        <v>1538.9543328669997</v>
      </c>
      <c s="308">
        <v>1506.1381914440003</v>
      </c>
      <c s="308">
        <v>1485.5532413600004</v>
      </c>
      <c s="308">
        <v>1473.4952012810002</v>
      </c>
      <c s="308">
        <v>1402.2146754100002</v>
      </c>
      <c s="308">
        <v>1390.9328889999999</v>
      </c>
      <c s="308">
        <v>1366.2553024110002</v>
      </c>
      <c s="308">
        <v>1304.4974258380003</v>
      </c>
      <c s="308">
        <v>1282.13049707</v>
      </c>
      <c s="308">
        <v>1273.364707751</v>
      </c>
      <c s="308">
        <v>1253.8261211260001</v>
      </c>
      <c s="308">
        <v>1231.3002140819997</v>
      </c>
      <c s="308">
        <v>1209.272923059</v>
      </c>
      <c s="308">
        <v>1198.2403676380002</v>
      </c>
      <c s="308">
        <v>1177.1946474759998</v>
      </c>
      <c s="308">
        <v>1166.4106741970002</v>
      </c>
      <c s="308">
        <v>1141.6895353270002</v>
      </c>
      <c s="308">
        <v>1169.2095932440002</v>
      </c>
      <c s="308">
        <v>1146.7436687540003</v>
      </c>
      <c s="308">
        <v>1144.2319510750003</v>
      </c>
      <c s="314"/>
      <c s="314"/>
      <c s="314"/>
      <c s="314"/>
      <c s="314"/>
      <c s="314"/>
      <c s="314"/>
      <c s="314"/>
      <c s="314"/>
      <c s="314"/>
      <c r="EF159" s="311"/>
      <c s="311"/>
      <c s="311"/>
      <c s="311"/>
      <c s="311"/>
      <c s="272"/>
      <c s="311">
        <v>3035.4219235920009</v>
      </c>
      <c s="311">
        <v>1390.9328889999999</v>
      </c>
      <c s="311">
        <v>1169.2095932440002</v>
      </c>
      <c s="311"/>
      <c s="311"/>
      <c s="311"/>
      <c s="311"/>
      <c s="311"/>
      <c s="311"/>
    </row>
    <row r="160" spans="1:150" s="256" customFormat="1" ht="15">
      <c r="A160" s="569" t="s">
        <v>457</v>
      </c>
      <c s="308">
        <v>1012.8256567199999</v>
      </c>
      <c s="308">
        <v>1012.8256567199999</v>
      </c>
      <c s="308">
        <v>1020.0993747</v>
      </c>
      <c s="308">
        <v>1020.0993747</v>
      </c>
      <c s="308">
        <v>1020.0993747</v>
      </c>
      <c s="308">
        <v>1020.0993747</v>
      </c>
      <c s="308">
        <v>1020.0993747</v>
      </c>
      <c s="308">
        <v>1020.0993747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1036.94524662</v>
      </c>
      <c s="308">
        <v>1036.94524662</v>
      </c>
      <c s="308">
        <v>1036.94524662</v>
      </c>
      <c s="308">
        <v>1036.94524662</v>
      </c>
      <c s="308">
        <v>3036.94524662</v>
      </c>
      <c s="308">
        <v>3036.94524662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3043.3389999999999</v>
      </c>
      <c s="308">
        <v>3793.3389999999999</v>
      </c>
      <c s="308">
        <v>3793.3389999999999</v>
      </c>
      <c s="308">
        <v>4543.3389999999999</v>
      </c>
      <c s="308">
        <v>4543.3389999999999</v>
      </c>
      <c s="308">
        <v>4543.3389999999999</v>
      </c>
      <c s="308">
        <v>4550.8209999999999</v>
      </c>
      <c s="308">
        <v>4550.8209999999999</v>
      </c>
      <c s="308">
        <v>4550.8209999999999</v>
      </c>
      <c s="308">
        <v>4550.8209999999999</v>
      </c>
      <c s="308">
        <v>3900.8209999999999</v>
      </c>
      <c s="308">
        <v>3900.8209999999999</v>
      </c>
      <c s="308">
        <v>3908.3029999999999</v>
      </c>
      <c s="308">
        <v>3908.3029999999999</v>
      </c>
      <c s="308">
        <v>3908.3029999999999</v>
      </c>
      <c s="308">
        <v>3908.3029999999999</v>
      </c>
      <c s="308">
        <v>3908.3029999999999</v>
      </c>
      <c s="308">
        <v>4908.3029999999999</v>
      </c>
      <c s="308">
        <v>4915.7849999999999</v>
      </c>
      <c s="308">
        <v>5915.7849999999999</v>
      </c>
      <c s="308">
        <v>5915.7849999999999</v>
      </c>
      <c s="308">
        <v>5915.7849999999999</v>
      </c>
      <c s="308">
        <v>6665.7849999999999</v>
      </c>
      <c s="308">
        <v>7665.7849999999999</v>
      </c>
      <c s="308">
        <v>8343.8328288100001</v>
      </c>
      <c s="308">
        <v>8343.8328288100001</v>
      </c>
      <c s="308">
        <v>8343.8328288100001</v>
      </c>
      <c s="308">
        <v>9343.8328288100001</v>
      </c>
      <c s="308">
        <v>10343.83282881</v>
      </c>
      <c s="308">
        <v>10343.83282881</v>
      </c>
      <c s="308">
        <v>10351.31482881</v>
      </c>
      <c s="308">
        <v>10351.31482881</v>
      </c>
      <c s="308">
        <v>12851.31482881</v>
      </c>
      <c s="308">
        <v>13151.31482881</v>
      </c>
      <c s="308">
        <v>13151.31482881</v>
      </c>
      <c s="308">
        <v>16151.31482881</v>
      </c>
      <c s="308">
        <v>16158.79682881</v>
      </c>
      <c s="308">
        <v>16129.19467479</v>
      </c>
      <c s="308">
        <v>16099.59252077</v>
      </c>
      <c s="308">
        <v>16069.99036675</v>
      </c>
      <c s="308">
        <v>16040.38821273</v>
      </c>
      <c s="308">
        <v>16010.78605871</v>
      </c>
      <c s="308">
        <v>15988.66590469</v>
      </c>
      <c s="308">
        <v>15959.06375067</v>
      </c>
      <c s="308">
        <v>15929.461596650001</v>
      </c>
      <c s="308">
        <v>15899.859442630001</v>
      </c>
      <c s="308">
        <v>15870.257288609999</v>
      </c>
      <c s="308">
        <v>16840.655134590001</v>
      </c>
      <c s="308">
        <v>16818.534980559998</v>
      </c>
      <c s="308">
        <v>16792.256648890001</v>
      </c>
      <c s="308">
        <v>16765.97831722</v>
      </c>
      <c s="308">
        <v>16739.69998555</v>
      </c>
      <c s="308">
        <v>16663.05165388</v>
      </c>
      <c s="308">
        <v>16636.77332221</v>
      </c>
      <c s="308">
        <v>16617.976990539999</v>
      </c>
      <c s="308">
        <v>18591.698658870002</v>
      </c>
      <c s="308">
        <v>18565.420327200001</v>
      </c>
      <c s="308">
        <v>18539.141995530004</v>
      </c>
      <c s="308">
        <v>18487.863663820004</v>
      </c>
      <c s="308">
        <v>18836.585332110004</v>
      </c>
      <c s="308">
        <v>18792.789000000004</v>
      </c>
      <c s="308">
        <v>18640.784000000003</v>
      </c>
      <c s="308">
        <v>18723.586259500004</v>
      </c>
      <c s="308">
        <v>18723.586259500004</v>
      </c>
      <c s="308">
        <v>18976.158833000005</v>
      </c>
      <c s="308">
        <v>19206.181875500006</v>
      </c>
      <c s="308">
        <v>17889.419622900001</v>
      </c>
      <c s="308">
        <v>17889.419622900001</v>
      </c>
      <c s="308">
        <v>17889.419622900001</v>
      </c>
      <c s="308">
        <v>17889.419622900001</v>
      </c>
      <c s="308">
        <v>17889.419622900001</v>
      </c>
      <c s="308">
        <v>17866.119622899998</v>
      </c>
      <c s="308">
        <v>17850.301622899999</v>
      </c>
      <c s="308">
        <v>17827.001622899999</v>
      </c>
      <c s="308">
        <v>17803.7016229</v>
      </c>
      <c s="308">
        <v>17780.2016229</v>
      </c>
      <c s="308">
        <v>17771.901622900001</v>
      </c>
      <c s="308">
        <v>17738.593556649997</v>
      </c>
      <c s="308">
        <v>17737.775277199999</v>
      </c>
      <c s="308">
        <v>17729.475277199999</v>
      </c>
      <c s="308">
        <v>17721.1752772</v>
      </c>
      <c s="308">
        <v>17712.875277200001</v>
      </c>
      <c s="308">
        <v>17704.375277200001</v>
      </c>
      <c s="308">
        <v>17679.375277200004</v>
      </c>
      <c s="308">
        <v>17686.856997750005</v>
      </c>
      <c s="308"/>
      <c s="308"/>
      <c s="308"/>
      <c s="308"/>
      <c s="308"/>
      <c s="308"/>
      <c s="308"/>
      <c s="308"/>
      <c s="308"/>
      <c s="308"/>
      <c r="EF160" s="311"/>
      <c s="311"/>
      <c s="311"/>
      <c s="311"/>
      <c s="311"/>
      <c s="272"/>
      <c s="311">
        <v>18487.863663820004</v>
      </c>
      <c s="311">
        <v>17889.419622900001</v>
      </c>
      <c s="311">
        <v>17704.375277200001</v>
      </c>
      <c s="311"/>
      <c s="311"/>
      <c s="311"/>
      <c s="311"/>
      <c s="311"/>
      <c s="311"/>
    </row>
    <row r="161" spans="1:150" s="256" customFormat="1" ht="15">
      <c r="A161" s="114" t="s">
        <v>456</v>
      </c>
      <c s="308">
        <v>42.160511740000004</v>
      </c>
      <c s="308">
        <v>42.160511740000004</v>
      </c>
      <c s="308">
        <v>39.268027959999998</v>
      </c>
      <c s="308">
        <v>38.934694630000003</v>
      </c>
      <c s="308">
        <v>38.934694630000003</v>
      </c>
      <c s="308">
        <v>38.039045969999997</v>
      </c>
      <c s="308">
        <v>38.039045969999997</v>
      </c>
      <c s="308">
        <v>38.039045969999997</v>
      </c>
      <c s="308">
        <v>36.42165353</v>
      </c>
      <c s="308">
        <v>36.088320200000005</v>
      </c>
      <c s="308">
        <v>35.16159253</v>
      </c>
      <c s="308">
        <v>35.16159253</v>
      </c>
      <c s="308">
        <v>35.16159253</v>
      </c>
      <c s="308">
        <v>33.492686150000004</v>
      </c>
      <c s="308">
        <v>33.492686150000004</v>
      </c>
      <c s="308">
        <v>33.492686150000004</v>
      </c>
      <c s="308">
        <v>32.200467700000004</v>
      </c>
      <c s="308">
        <v>32.200467700000004</v>
      </c>
      <c s="308">
        <v>32.200467700000004</v>
      </c>
      <c s="308">
        <v>30.478406639999996</v>
      </c>
      <c s="308">
        <v>30.478406639999996</v>
      </c>
      <c s="308">
        <v>30.145073309999997</v>
      </c>
      <c s="308">
        <v>30.145073309999997</v>
      </c>
      <c s="308">
        <v>29.152914879999997</v>
      </c>
      <c s="308">
        <v>29.152914879999997</v>
      </c>
      <c s="308">
        <v>29.152914879999997</v>
      </c>
      <c s="308">
        <v>27.376006180000001</v>
      </c>
      <c s="308">
        <v>27.042672750000001</v>
      </c>
      <c s="308">
        <v>26.016086420000004</v>
      </c>
      <c s="308">
        <v>26.016086420000004</v>
      </c>
      <c s="308">
        <v>26.016086420000004</v>
      </c>
      <c s="308">
        <v>24.182583180000002</v>
      </c>
      <c s="308">
        <v>24.182583180000002</v>
      </c>
      <c s="308">
        <v>1024.1825831799999</v>
      </c>
      <c s="308">
        <v>1023.12037431</v>
      </c>
      <c s="308">
        <v>1023.12037431</v>
      </c>
      <c s="308">
        <v>1023.12037431</v>
      </c>
      <c s="308">
        <v>1021.22847399</v>
      </c>
      <c s="308">
        <v>1021.22847399</v>
      </c>
      <c s="308">
        <v>968.59689503999994</v>
      </c>
      <c s="308">
        <v>967.4978275200001</v>
      </c>
      <c s="308">
        <v>967.4978275200001</v>
      </c>
      <c s="308">
        <v>914.86624857000004</v>
      </c>
      <c s="308">
        <v>912.91409123000005</v>
      </c>
      <c s="308">
        <v>912.91409123000005</v>
      </c>
      <c s="308">
        <v>860.28251227999999</v>
      </c>
      <c s="308">
        <v>859.14530711000009</v>
      </c>
      <c s="308">
        <v>859.14530711000009</v>
      </c>
      <c s="308">
        <v>806.51372816000003</v>
      </c>
      <c s="308">
        <v>804.49939462000009</v>
      </c>
      <c s="308">
        <v>804.49939462000009</v>
      </c>
      <c s="308">
        <v>751.86781567000003</v>
      </c>
      <c s="308">
        <v>750.69114948999993</v>
      </c>
      <c s="308">
        <v>750.69114948999993</v>
      </c>
      <c s="308">
        <v>698.05957053999987</v>
      </c>
      <c s="308">
        <v>695.98108047999983</v>
      </c>
      <c s="308">
        <v>695.98108047999983</v>
      </c>
      <c s="308">
        <v>643.34950153</v>
      </c>
      <c s="308">
        <v>642.13200502999996</v>
      </c>
      <c s="308">
        <v>642.13200502999996</v>
      </c>
      <c s="308">
        <v>589.5004260799999</v>
      </c>
      <c s="308">
        <v>587.35573611999985</v>
      </c>
      <c s="308">
        <v>587.35573611999985</v>
      </c>
      <c s="308">
        <v>534.72415717000001</v>
      </c>
      <c s="308">
        <v>533.46441354000012</v>
      </c>
      <c s="308">
        <v>533.46441354000012</v>
      </c>
      <c s="308">
        <v>480.83283459</v>
      </c>
      <c s="308">
        <v>478.61983624999999</v>
      </c>
      <c s="308">
        <v>478.61983624999999</v>
      </c>
      <c s="308">
        <v>425.98825729999999</v>
      </c>
      <c s="308">
        <v>424.68480056999994</v>
      </c>
      <c s="308">
        <v>424.68480056999994</v>
      </c>
      <c s="308">
        <v>384.55322161999999</v>
      </c>
      <c s="308">
        <v>382.26973927999995</v>
      </c>
      <c s="308">
        <v>382.26973927999995</v>
      </c>
      <c s="308">
        <v>329.63816033000001</v>
      </c>
      <c s="308">
        <v>326.20614065000001</v>
      </c>
      <c s="308">
        <v>326.20614065000001</v>
      </c>
      <c s="308">
        <v>273.5745617</v>
      </c>
      <c s="308">
        <v>273.5745617</v>
      </c>
      <c s="308">
        <v>271.49122869999997</v>
      </c>
      <c s="308">
        <v>218.85964975000002</v>
      </c>
      <c s="308">
        <v>218.85964975000002</v>
      </c>
      <c s="308">
        <v>218.85964975000002</v>
      </c>
      <c s="308">
        <v>164.1447378</v>
      </c>
      <c s="308">
        <v>164.1447378</v>
      </c>
      <c s="308">
        <v>164.1447378</v>
      </c>
      <c s="308">
        <v>111.51315885</v>
      </c>
      <c s="308">
        <v>109.42982585</v>
      </c>
      <c s="308">
        <v>109.42982585</v>
      </c>
      <c s="308">
        <v>56.798246899999995</v>
      </c>
      <c s="308">
        <v>56.798246899999995</v>
      </c>
      <c s="308">
        <v>54.714913899999999</v>
      </c>
      <c s="308">
        <v>2.0833349999999999</v>
      </c>
      <c s="308">
        <v>2.0833349999999999</v>
      </c>
      <c s="308">
        <v>2.0833349999999999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14"/>
      <c s="314"/>
      <c s="314"/>
      <c s="314"/>
      <c s="314"/>
      <c s="314"/>
      <c s="314"/>
      <c s="314"/>
      <c s="314"/>
      <c s="314"/>
      <c r="EF161" s="311"/>
      <c s="311"/>
      <c s="311"/>
      <c s="311"/>
      <c s="311"/>
      <c s="272"/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</row>
    <row r="162" spans="1:150" s="256" customFormat="1" ht="15">
      <c r="A162" s="114" t="s">
        <v>455</v>
      </c>
      <c s="308">
        <v>842.98178008251182</v>
      </c>
      <c s="308">
        <v>803.14651738912482</v>
      </c>
      <c s="308">
        <v>763.07622664584699</v>
      </c>
      <c s="308">
        <v>722.76952118718373</v>
      </c>
      <c s="308">
        <v>682.22500616631442</v>
      </c>
      <c s="308">
        <v>641.44127850682185</v>
      </c>
      <c s="308">
        <v>600.41692685413841</v>
      </c>
      <c s="308">
        <v>559.15053152670407</v>
      </c>
      <c s="308">
        <v>517.64066446683785</v>
      </c>
      <c s="308">
        <v>475.88588919131843</v>
      </c>
      <c s="308">
        <v>433.88476074167346</v>
      </c>
      <c s="308">
        <v>391.63582563417555</v>
      </c>
      <c s="308">
        <v>349.13762180954336</v>
      </c>
      <c s="308">
        <v>306.3886785823459</v>
      </c>
      <c s="308">
        <v>263.38751659010796</v>
      </c>
      <c s="308">
        <v>220.13264774211586</v>
      </c>
      <c s="308">
        <v>176.62257516792056</v>
      </c>
      <c s="308">
        <v>132.85579316553751</v>
      </c>
      <c s="308">
        <v>88.830787149340409</v>
      </c>
      <c s="308">
        <v>44.546033597647742</v>
      </c>
      <c s="308">
        <v>1200</v>
      </c>
      <c s="308">
        <v>1153.3867985322274</v>
      </c>
      <c s="308">
        <v>1106.4919757456296</v>
      </c>
      <c s="308">
        <v>1059.3138301787162</v>
      </c>
      <c s="308">
        <v>1711.8506500903381</v>
      </c>
      <c s="308">
        <v>1525.7176279095245</v>
      </c>
      <c s="308">
        <v>1338.4923415489598</v>
      </c>
      <c s="308">
        <v>1150.1683794607393</v>
      </c>
      <c s="308">
        <v>960.73929244986584</v>
      </c>
      <c s="308">
        <v>770.19859345312454</v>
      </c>
      <c s="308">
        <v>1120.9886761380515</v>
      </c>
      <c s="308">
        <v>1039.7905397777756</v>
      </c>
      <c s="308">
        <v>1658.1092259983502</v>
      </c>
      <c s="308">
        <v>1486.0544086277762</v>
      </c>
      <c s="308">
        <v>1312.9849225006853</v>
      </c>
      <c s="308">
        <v>1138.8947815423924</v>
      </c>
      <c s="308">
        <v>1463.7779643499955</v>
      </c>
      <c s="308">
        <v>1315.6034329136583</v>
      </c>
      <c s="308">
        <v>1166.5525638558338</v>
      </c>
      <c s="308">
        <v>1016.6201723184619</v>
      </c>
      <c s="308">
        <v>865.8010427553653</v>
      </c>
      <c s="308">
        <v>1114.0899287505442</v>
      </c>
      <c s="308">
        <v>1961.4815528353929</v>
      </c>
      <c s="308">
        <v>1810.8747730366592</v>
      </c>
      <c s="308">
        <v>1611.3617647448234</v>
      </c>
      <c s="308">
        <v>1450.2404551611012</v>
      </c>
      <c s="308">
        <v>1288.071971841006</v>
      </c>
      <c s="308">
        <v>1125.9645067065603</v>
      </c>
      <c s="308">
        <v>1898.1754558751863</v>
      </c>
      <c s="308">
        <v>2267.3837396808822</v>
      </c>
      <c s="308">
        <v>2152.0412711305194</v>
      </c>
      <c s="308">
        <v>2036.2266041838186</v>
      </c>
      <c s="308">
        <v>1942.4709674234009</v>
      </c>
      <c s="308">
        <v>1775.9513782061656</v>
      </c>
      <c s="308">
        <v>2058.6186802540833</v>
      </c>
      <c s="308">
        <v>1914.9507708722513</v>
      </c>
      <c s="308">
        <v>1770.6272991330609</v>
      </c>
      <c s="308">
        <v>1643.6156015924792</v>
      </c>
      <c s="308">
        <v>1821.8356831341182</v>
      </c>
      <c s="308">
        <v>1693.7461479319431</v>
      </c>
      <c s="308">
        <v>2442.4716798139148</v>
      </c>
      <c s="308">
        <v>2381.2496410526355</v>
      </c>
      <c s="308">
        <v>2262.7367238751722</v>
      </c>
      <c s="308">
        <v>2151.2492411827625</v>
      </c>
      <c s="308">
        <v>2046.9585895103808</v>
      </c>
      <c s="308">
        <v>1935.1042390423606</v>
      </c>
      <c s="308">
        <v>2229.5986846078195</v>
      </c>
      <c s="308">
        <v>2124.8090515958752</v>
      </c>
      <c s="308">
        <v>2012.3061953706519</v>
      </c>
      <c s="308">
        <v>1917.8267448096431</v>
      </c>
      <c s="308">
        <v>1812.707997963942</v>
      </c>
      <c s="308">
        <v>1721.4155621069153</v>
      </c>
      <c s="308">
        <v>1626.3701958843756</v>
      </c>
      <c s="308">
        <v>1934.8740097916489</v>
      </c>
      <c s="308">
        <v>1834.2782546846129</v>
      </c>
      <c s="308">
        <v>1733.4791132225778</v>
      </c>
      <c s="308">
        <v>1626.8585610191913</v>
      </c>
      <c s="308">
        <v>1537.1139183291912</v>
      </c>
      <c s="308">
        <v>1447.5436924191911</v>
      </c>
      <c s="308">
        <v>1357.8017890591912</v>
      </c>
      <c s="308">
        <v>1268.8408828391912</v>
      </c>
      <c s="308">
        <v>1526.0326797796533</v>
      </c>
      <c s="308">
        <v>1436.2266016396534</v>
      </c>
      <c s="308">
        <v>1346.2395459096533</v>
      </c>
      <c s="308">
        <v>1255.0086543196535</v>
      </c>
      <c s="308">
        <v>1166.7504563196533</v>
      </c>
      <c s="308">
        <v>1054.5353249996533</v>
      </c>
      <c s="308">
        <v>1215.0375451896534</v>
      </c>
      <c s="308">
        <v>1109.6463427696533</v>
      </c>
      <c s="308">
        <v>1000.8538737996535</v>
      </c>
      <c s="308">
        <v>902.18343460999984</v>
      </c>
      <c s="308">
        <v>1044.5912272099999</v>
      </c>
      <c s="308">
        <v>947.39662081999984</v>
      </c>
      <c s="308">
        <v>915.69103821999988</v>
      </c>
      <c s="308">
        <v>819.35290896999982</v>
      </c>
      <c s="308">
        <v>753.56628486999989</v>
      </c>
      <c s="308">
        <v>716.15586999999994</v>
      </c>
      <c s="308">
        <v>687.02884048999999</v>
      </c>
      <c s="308">
        <v>675.74265276999995</v>
      </c>
      <c s="308">
        <v>663.69132309999998</v>
      </c>
      <c s="308">
        <v>659.22247167</v>
      </c>
      <c s="308">
        <v>651.77604596999993</v>
      </c>
      <c s="308">
        <v>641.17832057999988</v>
      </c>
      <c s="308">
        <v>629.54663088999996</v>
      </c>
      <c s="308">
        <v>617.90017512999987</v>
      </c>
      <c s="308">
        <v>606.62801935999994</v>
      </c>
      <c s="308">
        <v>595.13197353999999</v>
      </c>
      <c s="308">
        <v>584.20028805999993</v>
      </c>
      <c s="308">
        <v>573.62646418999987</v>
      </c>
      <c s="308">
        <v>562.57044015000008</v>
      </c>
      <c s="308">
        <v>552.53035269999987</v>
      </c>
      <c s="308">
        <v>541.76142791999996</v>
      </c>
      <c s="308">
        <v>531.42398778999984</v>
      </c>
      <c s="308">
        <v>527.01450877999991</v>
      </c>
      <c s="308">
        <v>522.69407246999992</v>
      </c>
      <c s="308">
        <v>499.5651206899999</v>
      </c>
      <c s="308">
        <v>488.86600473999988</v>
      </c>
      <c s="308">
        <v>478.49898938999991</v>
      </c>
      <c s="308">
        <v>467.7341146199999</v>
      </c>
      <c s="308">
        <v>457.29440035999988</v>
      </c>
      <c s="308">
        <v>452.41479869999989</v>
      </c>
      <c s="308">
        <v>442.31017106999985</v>
      </c>
      <c s="308">
        <v>434.65244379000001</v>
      </c>
      <c s="314"/>
      <c s="314"/>
      <c s="314"/>
      <c s="314"/>
      <c s="314"/>
      <c s="314"/>
      <c s="314"/>
      <c s="314"/>
      <c s="314"/>
      <c s="314"/>
      <c r="EF162" s="311"/>
      <c s="311"/>
      <c s="309"/>
      <c s="309"/>
      <c s="309"/>
      <c s="272"/>
      <c s="311">
        <v>716.15586999999994</v>
      </c>
      <c s="311">
        <v>573.62646418999987</v>
      </c>
      <c s="311">
        <v>452.41479869999989</v>
      </c>
      <c s="311">
        <v>350.95795919</v>
      </c>
      <c s="311">
        <v>250.95795919</v>
      </c>
      <c s="311">
        <v>150.95795919</v>
      </c>
      <c s="311">
        <v>50.957959189999997</v>
      </c>
      <c s="311">
        <v>5.9579591899999969</v>
      </c>
      <c s="311">
        <v>5.9579591899999969</v>
      </c>
    </row>
    <row r="163" spans="1:150" s="256" customFormat="1" ht="15">
      <c r="A163" s="114" t="s">
        <v>652</v>
      </c>
      <c s="308">
        <v>449.51307308946787</v>
      </c>
      <c s="308">
        <v>441.98451602135668</v>
      </c>
      <c s="308">
        <v>447.25030321265837</v>
      </c>
      <c s="308">
        <v>445.09404827332168</v>
      </c>
      <c s="308">
        <v>445.13810420004569</v>
      </c>
      <c s="308">
        <v>445.80039854125863</v>
      </c>
      <c s="308">
        <v>435.01253789841473</v>
      </c>
      <c s="308">
        <v>436.1749519980483</v>
      </c>
      <c s="308">
        <v>434.67905922289265</v>
      </c>
      <c s="308">
        <v>439.57839499606615</v>
      </c>
      <c s="308">
        <v>445.01769015240524</v>
      </c>
      <c s="308">
        <v>441.48609972014322</v>
      </c>
      <c s="308">
        <v>442.14704738197287</v>
      </c>
      <c s="308">
        <v>439.73387538255798</v>
      </c>
      <c s="308">
        <v>443.67237146655754</v>
      </c>
      <c s="308">
        <v>434.77507692891379</v>
      </c>
      <c s="308">
        <v>432.62670434291238</v>
      </c>
      <c s="308">
        <v>435.70953704822915</v>
      </c>
      <c s="308">
        <v>435.25220938322559</v>
      </c>
      <c s="308">
        <v>432.01344806034092</v>
      </c>
      <c s="308">
        <v>437.05922129831265</v>
      </c>
      <c s="308">
        <v>435.98083028589718</v>
      </c>
      <c s="308">
        <v>443.42648718634769</v>
      </c>
      <c s="308">
        <v>441.36322198497999</v>
      </c>
      <c s="308">
        <v>443.17236675126281</v>
      </c>
      <c s="308">
        <v>442.8177440357731</v>
      </c>
      <c s="308">
        <v>442.35109597106975</v>
      </c>
      <c s="308">
        <v>446.85337698177943</v>
      </c>
      <c s="308">
        <v>444.14427873722985</v>
      </c>
      <c s="308">
        <v>447.22505991035615</v>
      </c>
      <c s="308">
        <v>444.36161755830972</v>
      </c>
      <c s="308">
        <v>445.95827598472073</v>
      </c>
      <c s="308">
        <v>441.63572659809853</v>
      </c>
      <c s="308">
        <v>435.7800049300721</v>
      </c>
      <c s="308">
        <v>427.70778764264594</v>
      </c>
      <c s="308">
        <v>424.38304342314035</v>
      </c>
      <c s="308">
        <v>421.16378055979732</v>
      </c>
      <c s="308">
        <v>414.96342744313347</v>
      </c>
      <c s="308">
        <v>407.629867652038</v>
      </c>
      <c s="308">
        <v>403.62444723151862</v>
      </c>
      <c s="308">
        <v>401.42322399769478</v>
      </c>
      <c s="308">
        <v>405.67958681694381</v>
      </c>
      <c s="308">
        <v>402.55913436861721</v>
      </c>
      <c s="308">
        <v>403.52801900865074</v>
      </c>
      <c s="308">
        <v>401.71624627603933</v>
      </c>
      <c s="308">
        <v>404.19656873738506</v>
      </c>
      <c s="308">
        <v>405.51007842258127</v>
      </c>
      <c s="308">
        <v>401.44717525902263</v>
      </c>
      <c s="308">
        <v>399.88795316220308</v>
      </c>
      <c s="308">
        <v>399.40204402268398</v>
      </c>
      <c s="308">
        <v>400.67238250576042</v>
      </c>
      <c s="308">
        <v>400.26316848751685</v>
      </c>
      <c s="308">
        <v>406.23649536104966</v>
      </c>
      <c s="308">
        <v>408.72384546788737</v>
      </c>
      <c s="308">
        <v>404.36150089252033</v>
      </c>
      <c s="308">
        <v>402.06466356325353</v>
      </c>
      <c s="308">
        <v>402.36863256609723</v>
      </c>
      <c s="308">
        <v>403.59537371772461</v>
      </c>
      <c s="308">
        <v>401.11151670873471</v>
      </c>
      <c s="308">
        <v>399.46418577848215</v>
      </c>
      <c s="308">
        <v>390.03293642347307</v>
      </c>
      <c s="308">
        <v>388.43460561202846</v>
      </c>
      <c s="308">
        <v>391.9061067063144</v>
      </c>
      <c s="308">
        <v>388.27408754848881</v>
      </c>
      <c s="308">
        <v>391.07840811762497</v>
      </c>
      <c s="308">
        <v>395.31332853012628</v>
      </c>
      <c s="308">
        <v>398.73488330743407</v>
      </c>
      <c s="308">
        <v>400.86554217618925</v>
      </c>
      <c s="308">
        <v>407.73187567691377</v>
      </c>
      <c s="308">
        <v>410.64590622295077</v>
      </c>
      <c s="308">
        <v>406.48093100241425</v>
      </c>
      <c s="308">
        <v>404.68381840099579</v>
      </c>
      <c s="308">
        <v>407.91175101050459</v>
      </c>
      <c s="308">
        <v>411.10748178086288</v>
      </c>
      <c s="308">
        <v>418.47703093483187</v>
      </c>
      <c s="308">
        <v>417.98938261654808</v>
      </c>
      <c s="308">
        <v>418.42762881350859</v>
      </c>
      <c s="308">
        <v>412.6757882655653</v>
      </c>
      <c s="308">
        <v>409.03298882079218</v>
      </c>
      <c s="308">
        <v>406.01264613111891</v>
      </c>
      <c s="308">
        <v>402.6957166537029</v>
      </c>
      <c s="308">
        <v>403.91472834053019</v>
      </c>
      <c s="308">
        <v>401.76159950669353</v>
      </c>
      <c s="308">
        <v>400.16290985231751</v>
      </c>
      <c s="308">
        <v>399.21754871562354</v>
      </c>
      <c s="308">
        <v>401.04694712277291</v>
      </c>
      <c s="308">
        <v>402.16914778446284</v>
      </c>
      <c s="308">
        <v>401.01406339726196</v>
      </c>
      <c s="308">
        <v>400.16187259219862</v>
      </c>
      <c s="308">
        <v>398.84097258720368</v>
      </c>
      <c s="308">
        <v>398.09941017725248</v>
      </c>
      <c s="308">
        <v>399.9826637821227</v>
      </c>
      <c s="308">
        <v>396.352829639719</v>
      </c>
      <c s="308">
        <v>394.69247703751313</v>
      </c>
      <c s="308">
        <v>394.42225626436152</v>
      </c>
      <c s="308">
        <v>397.01360038211953</v>
      </c>
      <c s="308">
        <v>396.60991012211952</v>
      </c>
      <c s="308">
        <v>398.31760984571184</v>
      </c>
      <c s="308">
        <v>396.19755939392962</v>
      </c>
      <c s="308">
        <v>398.7788049695925</v>
      </c>
      <c s="308">
        <v>391.71392671579446</v>
      </c>
      <c s="308">
        <v>394.05845693741992</v>
      </c>
      <c s="308">
        <v>397.03616374816386</v>
      </c>
      <c s="308">
        <v>397.56856841124221</v>
      </c>
      <c s="308">
        <v>407.17769524454405</v>
      </c>
      <c s="308">
        <v>408.2115106671215</v>
      </c>
      <c s="308">
        <v>407.27597574577527</v>
      </c>
      <c s="308">
        <v>408.90211103731519</v>
      </c>
      <c s="308">
        <v>415.04806509045221</v>
      </c>
      <c s="308">
        <v>416.90798964320868</v>
      </c>
      <c s="308">
        <v>414.39485442733377</v>
      </c>
      <c s="308">
        <v>413.54141415152185</v>
      </c>
      <c s="308">
        <v>409.74263887124931</v>
      </c>
      <c s="308">
        <v>414.06176240326755</v>
      </c>
      <c s="308">
        <v>414.9089234842163</v>
      </c>
      <c s="308">
        <v>410.72148411635186</v>
      </c>
      <c s="308">
        <v>1365.2724912062554</v>
      </c>
      <c s="308">
        <v>1362.1426060422332</v>
      </c>
      <c s="308">
        <v>1350.6864483844306</v>
      </c>
      <c s="308">
        <v>1350.8322981579911</v>
      </c>
      <c s="308">
        <v>1338.5407197102138</v>
      </c>
      <c s="308">
        <v>1338.8294202940956</v>
      </c>
      <c s="308">
        <v>1346.2301280302031</v>
      </c>
      <c s="308"/>
      <c s="308"/>
      <c s="308"/>
      <c s="308"/>
      <c s="308"/>
      <c s="308"/>
      <c s="308"/>
      <c s="308"/>
      <c s="308"/>
      <c s="308"/>
      <c r="EF163" s="309"/>
      <c s="309"/>
      <c s="311"/>
      <c s="311"/>
      <c s="311"/>
      <c s="272"/>
      <c s="309"/>
      <c s="309"/>
      <c s="309"/>
      <c s="309"/>
      <c s="309"/>
      <c s="309"/>
      <c s="309"/>
      <c s="309"/>
      <c s="309"/>
    </row>
    <row r="164" spans="1:150" s="256" customFormat="1" ht="15">
      <c r="A164" s="567" t="s">
        <v>454</v>
      </c>
      <c s="308">
        <v>3798.8864606400002</v>
      </c>
      <c s="308">
        <v>3804.0021299635005</v>
      </c>
      <c s="308">
        <v>3826.5869843661258</v>
      </c>
      <c s="308">
        <v>3939.451295759281</v>
      </c>
      <c s="308">
        <v>3943.413812452507</v>
      </c>
      <c s="308">
        <v>3911.0205429398666</v>
      </c>
      <c s="308">
        <v>4251.0734398660825</v>
      </c>
      <c s="308">
        <v>4119.7376441548167</v>
      </c>
      <c s="308">
        <v>4216.5627439998025</v>
      </c>
      <c s="308">
        <v>4251.8723787523877</v>
      </c>
      <c s="308">
        <v>4513.1375835144927</v>
      </c>
      <c s="308">
        <v>4957.4555850770212</v>
      </c>
      <c s="308">
        <v>5442.9268222106466</v>
      </c>
      <c s="308">
        <v>5514.8689196976475</v>
      </c>
      <c s="308">
        <v>5785.4763729280203</v>
      </c>
      <c s="308">
        <v>5964.0295292794699</v>
      </c>
      <c s="308">
        <v>6123.5885968153561</v>
      </c>
      <c s="308">
        <v>6019.5326485112982</v>
      </c>
      <c s="308">
        <v>6291.4664535033598</v>
      </c>
      <c s="308">
        <v>6338.0976498936488</v>
      </c>
      <c s="308">
        <v>6420.3437586859891</v>
      </c>
      <c s="308">
        <v>6534.0508573078478</v>
      </c>
      <c s="308">
        <v>6630.2142270675995</v>
      </c>
      <c s="308">
        <v>7128.1348686999991</v>
      </c>
      <c s="308">
        <v>7619.664046769999</v>
      </c>
      <c s="308">
        <v>7492.4429304820005</v>
      </c>
      <c s="308">
        <v>8122.0592609917003</v>
      </c>
      <c s="308">
        <v>8497.0484516609031</v>
      </c>
      <c s="308">
        <v>8586.359239605923</v>
      </c>
      <c s="308">
        <v>8658.5738636527185</v>
      </c>
      <c s="308">
        <v>8059.3737735242266</v>
      </c>
      <c s="308">
        <v>7889.8671862533156</v>
      </c>
      <c s="308">
        <v>8140.5992413095055</v>
      </c>
      <c s="308">
        <v>7943.8044271245781</v>
      </c>
      <c s="308">
        <v>8129.5220451979321</v>
      </c>
      <c s="308">
        <v>8439.6967542212515</v>
      </c>
      <c s="308">
        <v>9537.4068028299989</v>
      </c>
      <c s="308">
        <v>9409.0400758569976</v>
      </c>
      <c s="308">
        <v>9791.6959084576156</v>
      </c>
      <c s="308">
        <v>9697.5411591760712</v>
      </c>
      <c s="308">
        <v>9645.8768818977987</v>
      </c>
      <c s="308">
        <v>9638.0162537473807</v>
      </c>
      <c s="308">
        <v>9365.5355292470595</v>
      </c>
      <c s="308">
        <v>9267.1004074220673</v>
      </c>
      <c s="308">
        <v>9720.8419642411318</v>
      </c>
      <c s="308">
        <v>10161.343721602776</v>
      </c>
      <c s="308">
        <v>10882.209021636023</v>
      </c>
      <c s="308">
        <v>11752.600382740749</v>
      </c>
      <c s="308">
        <v>13064.308874330001</v>
      </c>
      <c s="308">
        <v>12629.977587400004</v>
      </c>
      <c s="308">
        <v>13908.898409669999</v>
      </c>
      <c s="308">
        <v>14703.641008410001</v>
      </c>
      <c s="308">
        <v>15042.885515130001</v>
      </c>
      <c s="308">
        <v>15007.05785501</v>
      </c>
      <c s="308">
        <v>14642.871445879999</v>
      </c>
      <c s="308">
        <v>14530.695281327</v>
      </c>
      <c s="308">
        <v>15185.935733483666</v>
      </c>
      <c s="308">
        <v>15833.097304480996</v>
      </c>
      <c s="308">
        <v>16090.936814205015</v>
      </c>
      <c s="308">
        <v>16523.826192779001</v>
      </c>
      <c s="308">
        <v>16651.763011605002</v>
      </c>
      <c s="308">
        <v>17299.221658842995</v>
      </c>
      <c s="308">
        <v>17202.334378748004</v>
      </c>
      <c s="308">
        <v>17330.093615114001</v>
      </c>
      <c s="308">
        <v>17013.370910680998</v>
      </c>
      <c s="308">
        <v>15403.809049969001</v>
      </c>
      <c s="308">
        <v>15106.401232565333</v>
      </c>
      <c s="308">
        <v>15044.315670215336</v>
      </c>
      <c s="308">
        <v>15233.045083725334</v>
      </c>
      <c s="308">
        <v>15314.163104679337</v>
      </c>
      <c s="308">
        <v>15697.012596209333</v>
      </c>
      <c s="308">
        <v>15471.733058739335</v>
      </c>
      <c s="308">
        <v>15861.922670809337</v>
      </c>
      <c s="308">
        <v>15599.014321649334</v>
      </c>
      <c s="308">
        <v>15141.624590689335</v>
      </c>
      <c s="308">
        <v>15196.360767078004</v>
      </c>
      <c s="308">
        <v>15237.358787155335</v>
      </c>
      <c s="308">
        <v>15460.679610395</v>
      </c>
      <c s="308">
        <v>15607.528573007003</v>
      </c>
      <c s="308">
        <v>15939.536334666998</v>
      </c>
      <c s="308">
        <v>15721.279101327</v>
      </c>
      <c s="308">
        <v>15557.319758087002</v>
      </c>
      <c s="308">
        <v>15723.939662956998</v>
      </c>
      <c s="308">
        <v>15412.689189437</v>
      </c>
      <c s="308">
        <v>15931.703215797002</v>
      </c>
      <c s="308">
        <v>15583.492748887005</v>
      </c>
      <c s="308">
        <v>15090.588054787004</v>
      </c>
      <c s="308">
        <v>16364.23623841699</v>
      </c>
      <c s="308">
        <v>15647.196289673688</v>
      </c>
      <c s="308">
        <v>15254.965458313691</v>
      </c>
      <c s="308">
        <v>15556.562560463693</v>
      </c>
      <c s="308">
        <v>15382.53492796369</v>
      </c>
      <c s="308">
        <v>15385.90064488369</v>
      </c>
      <c s="308">
        <v>15971.552514913687</v>
      </c>
      <c s="308">
        <v>15271.873615353688</v>
      </c>
      <c s="308">
        <v>15086.28139637616</v>
      </c>
      <c s="308">
        <v>15024.828186833092</v>
      </c>
      <c s="308">
        <v>14889.159969113693</v>
      </c>
      <c s="308">
        <v>15373.768076413689</v>
      </c>
      <c s="308">
        <v>15982.833429183695</v>
      </c>
      <c s="308">
        <v>15981.84814895369</v>
      </c>
      <c s="308">
        <v>15517.127732623692</v>
      </c>
      <c s="308">
        <v>16086.533891493695</v>
      </c>
      <c s="308">
        <v>16444.146021971283</v>
      </c>
      <c s="308">
        <v>16805.269747851278</v>
      </c>
      <c s="308">
        <v>16894.52868366128</v>
      </c>
      <c s="308">
        <v>15741.78973013</v>
      </c>
      <c s="308">
        <v>16576.092481899999</v>
      </c>
      <c s="308">
        <v>16037.91802777</v>
      </c>
      <c s="308">
        <v>15883.080634930029</v>
      </c>
      <c s="308">
        <v>15833.567191959999</v>
      </c>
      <c s="308">
        <v>16368.821552919995</v>
      </c>
      <c s="308">
        <v>16334.214323180002</v>
      </c>
      <c s="308">
        <v>16665.148081930005</v>
      </c>
      <c s="308">
        <v>16771.088961610025</v>
      </c>
      <c s="308">
        <v>19150.190721080027</v>
      </c>
      <c s="308">
        <v>19516.159360749996</v>
      </c>
      <c s="308">
        <v>19127.038130419998</v>
      </c>
      <c s="308">
        <v>18391.747367840002</v>
      </c>
      <c s="308">
        <v>18459.328432230002</v>
      </c>
      <c s="308">
        <v>18718.593401893639</v>
      </c>
      <c s="308">
        <v>19047.669115053643</v>
      </c>
      <c s="308">
        <v>18711.155432796229</v>
      </c>
      <c s="314"/>
      <c s="314"/>
      <c s="314"/>
      <c s="314"/>
      <c s="314"/>
      <c s="314"/>
      <c s="314"/>
      <c s="314"/>
      <c s="314"/>
      <c s="314"/>
      <c r="EF164" s="311"/>
      <c s="311"/>
      <c s="311"/>
      <c s="311"/>
      <c s="311"/>
      <c s="272"/>
      <c s="311">
        <v>15024.828186833092</v>
      </c>
      <c s="311">
        <v>16037.91802777</v>
      </c>
      <c s="311">
        <v>18718.593401893639</v>
      </c>
      <c s="311">
        <v>17696.915964093641</v>
      </c>
      <c s="311">
        <v>16934.504664653636</v>
      </c>
      <c s="311">
        <v>16255.875684518638</v>
      </c>
      <c s="311">
        <v>15027.824461973638</v>
      </c>
      <c s="311">
        <v>13674.773239428639</v>
      </c>
      <c s="311">
        <v>13212.151574973639</v>
      </c>
    </row>
    <row r="165" spans="1:150" s="256" customFormat="1" ht="15">
      <c r="A165" s="114" t="s">
        <v>653</v>
      </c>
      <c s="305">
        <v>260.26551199999994</v>
      </c>
      <c s="305">
        <v>265.0808219999999</v>
      </c>
      <c s="305">
        <v>267.6113150000001</v>
      </c>
      <c s="305">
        <v>387.25501900000017</v>
      </c>
      <c s="305">
        <v>364.81117699999959</v>
      </c>
      <c s="305">
        <v>367.59243799999967</v>
      </c>
      <c s="305">
        <v>338.07092899999952</v>
      </c>
      <c s="305">
        <v>345.92947800000002</v>
      </c>
      <c s="305">
        <v>328.21903700000075</v>
      </c>
      <c s="305">
        <v>336.49933899999996</v>
      </c>
      <c s="305">
        <v>440.44953800000076</v>
      </c>
      <c s="305">
        <v>667.29249999999956</v>
      </c>
      <c s="305">
        <v>598.05263299999933</v>
      </c>
      <c s="305">
        <v>592.45531300000039</v>
      </c>
      <c s="305">
        <v>592.59635999999955</v>
      </c>
      <c s="305">
        <v>596.15037999999913</v>
      </c>
      <c s="305">
        <v>574.27597600000081</v>
      </c>
      <c s="305">
        <v>579.38014099999964</v>
      </c>
      <c s="305">
        <v>573.02105599999959</v>
      </c>
      <c s="305">
        <v>604.81802400000015</v>
      </c>
      <c s="305">
        <v>641.78012200000012</v>
      </c>
      <c s="305">
        <v>665.26068400000077</v>
      </c>
      <c s="305">
        <v>660.6605299999992</v>
      </c>
      <c s="305">
        <v>660.40927100000044</v>
      </c>
      <c s="305">
        <v>637.48590599999989</v>
      </c>
      <c s="305">
        <v>599.79931200000101</v>
      </c>
      <c s="305">
        <v>601.6194230000001</v>
      </c>
      <c s="305">
        <v>602.33257700000104</v>
      </c>
      <c s="305">
        <v>690.22548599999936</v>
      </c>
      <c s="305">
        <v>687.67113600000084</v>
      </c>
      <c s="305">
        <v>551.92271299999993</v>
      </c>
      <c s="305">
        <v>566.09891199999947</v>
      </c>
      <c s="305">
        <v>554.17588799999976</v>
      </c>
      <c s="305">
        <v>574.38740099999995</v>
      </c>
      <c s="305">
        <v>569.60690799999975</v>
      </c>
      <c s="305">
        <v>570.14642900000035</v>
      </c>
      <c s="305">
        <v>547.75688400000035</v>
      </c>
      <c s="305">
        <v>542.94945299999927</v>
      </c>
      <c s="305">
        <v>534.28792599999906</v>
      </c>
      <c s="305">
        <v>535.52002800000082</v>
      </c>
      <c s="305">
        <v>497.64741800000047</v>
      </c>
      <c s="305">
        <v>493.88718100000006</v>
      </c>
      <c s="305">
        <v>484.5591800000002</v>
      </c>
      <c s="305">
        <v>508.55761700000039</v>
      </c>
      <c s="305">
        <v>496.94306499999948</v>
      </c>
      <c s="305">
        <v>516.91613499999949</v>
      </c>
      <c s="305">
        <v>509.52140999999938</v>
      </c>
      <c s="305">
        <v>511.03066399999989</v>
      </c>
      <c s="305">
        <v>504.89853900000162</v>
      </c>
      <c s="305">
        <v>498.23052999999891</v>
      </c>
      <c s="305">
        <v>504.52006999999867</v>
      </c>
      <c s="305">
        <v>511.54911100000027</v>
      </c>
      <c s="305">
        <v>478.49958300000071</v>
      </c>
      <c s="305">
        <v>478.62310900000011</v>
      </c>
      <c s="305">
        <v>479.26844100000017</v>
      </c>
      <c s="305">
        <v>498.39130300000033</v>
      </c>
      <c s="305">
        <v>502.42403399999966</v>
      </c>
      <c s="305">
        <v>533.06736299999829</v>
      </c>
      <c s="305">
        <v>533.9696870000007</v>
      </c>
      <c s="305">
        <v>532.6616439999998</v>
      </c>
      <c s="305">
        <v>511.14508800000112</v>
      </c>
      <c s="305">
        <v>508.5083659999982</v>
      </c>
      <c s="305">
        <v>513.81883899999957</v>
      </c>
      <c s="305">
        <v>509.62062199999855</v>
      </c>
      <c s="305">
        <v>482.51730699999825</v>
      </c>
      <c s="305">
        <v>482.89909800000169</v>
      </c>
      <c s="305">
        <v>482.1550759999991</v>
      </c>
      <c s="305">
        <v>511.96137399999861</v>
      </c>
      <c s="305">
        <v>595.5491750000001</v>
      </c>
      <c s="305">
        <v>626.16113699999914</v>
      </c>
      <c s="305">
        <v>623.77355700000044</v>
      </c>
      <c s="305">
        <v>624.23871199999849</v>
      </c>
      <c s="305">
        <v>618.78988400000162</v>
      </c>
      <c s="305">
        <v>642.97961299999952</v>
      </c>
      <c s="305">
        <v>673.95654700000159</v>
      </c>
      <c s="305">
        <v>671.54044900000008</v>
      </c>
      <c s="305">
        <v>645.21717500000159</v>
      </c>
      <c s="305">
        <v>642.41330499999822</v>
      </c>
      <c s="305">
        <v>639.19776600000114</v>
      </c>
      <c s="305">
        <v>666.4704559999991</v>
      </c>
      <c s="305">
        <v>664.41200499999832</v>
      </c>
      <c s="305">
        <v>697.06911400000172</v>
      </c>
      <c s="305">
        <v>700.07526599999983</v>
      </c>
      <c s="305">
        <v>698.47165899999891</v>
      </c>
      <c s="305">
        <v>655.60125899999912</v>
      </c>
      <c s="305">
        <v>651.30012500000157</v>
      </c>
      <c s="305">
        <v>644.08050100000037</v>
      </c>
      <c s="305">
        <v>646.57934899999964</v>
      </c>
      <c s="305">
        <v>616.16346699999849</v>
      </c>
      <c s="305">
        <v>614.00300699999934</v>
      </c>
      <c s="305">
        <v>612.03575700000147</v>
      </c>
      <c s="305">
        <v>628.62061399999948</v>
      </c>
      <c s="305">
        <v>637.1510589999998</v>
      </c>
      <c s="305">
        <v>657.39214599999832</v>
      </c>
      <c s="305">
        <v>674.50127699999939</v>
      </c>
      <c s="305">
        <v>688.61946499999976</v>
      </c>
      <c s="305">
        <v>634.32863699999871</v>
      </c>
      <c s="305">
        <v>641.01983000000109</v>
      </c>
      <c s="305">
        <v>631.91507999999885</v>
      </c>
      <c s="305">
        <v>632.24293899999975</v>
      </c>
      <c s="305">
        <v>601.07952300000034</v>
      </c>
      <c s="305">
        <v>603.74169899999833</v>
      </c>
      <c s="305">
        <v>1105.3019070000009</v>
      </c>
      <c s="305">
        <v>1116.7247559999996</v>
      </c>
      <c s="305">
        <v>1111.4181949999984</v>
      </c>
      <c s="305">
        <v>1147.768712000001</v>
      </c>
      <c s="305">
        <v>1152.6207020000002</v>
      </c>
      <c s="305">
        <v>1155.6375259999986</v>
      </c>
      <c s="305">
        <v>1121.0328530000006</v>
      </c>
      <c s="305">
        <v>1129.079518999999</v>
      </c>
      <c s="305">
        <v>1126.5935979999995</v>
      </c>
      <c s="305">
        <v>1131.8965730000018</v>
      </c>
      <c s="305">
        <v>1113.7859730000018</v>
      </c>
      <c s="305">
        <v>1115.6911749999999</v>
      </c>
      <c s="305">
        <v>1116.9449180000011</v>
      </c>
      <c s="305">
        <v>3499.7937657900002</v>
      </c>
      <c s="305">
        <v>3503.8142387900007</v>
      </c>
      <c s="305">
        <v>3507.1309027899988</v>
      </c>
      <c s="305">
        <v>3436.8654807899984</v>
      </c>
      <c s="305">
        <v>3364.3119107899984</v>
      </c>
      <c s="305">
        <v>3304.6776617899995</v>
      </c>
      <c s="305">
        <v>3165.9960447900012</v>
      </c>
      <c s="305">
        <v>3167.7361697899978</v>
      </c>
      <c s="305"/>
      <c s="305"/>
      <c s="305"/>
      <c s="305"/>
      <c s="305"/>
      <c s="305"/>
      <c s="305"/>
      <c s="305"/>
      <c s="305"/>
      <c s="305"/>
      <c r="EF165" s="311"/>
      <c s="311"/>
      <c s="311"/>
      <c s="311"/>
      <c s="311"/>
      <c s="272"/>
      <c s="311">
        <v>634.32863699999871</v>
      </c>
      <c s="311">
        <v>1121.0328530000006</v>
      </c>
      <c s="311">
        <v>3304.6776617899995</v>
      </c>
      <c s="311">
        <v>3304.6776617899995</v>
      </c>
      <c s="311">
        <v>3304.6776617899995</v>
      </c>
      <c s="311">
        <v>3304.6776617899995</v>
      </c>
      <c s="311">
        <v>3304.6776617899995</v>
      </c>
      <c s="311">
        <v>3304.6776617899995</v>
      </c>
      <c s="311">
        <v>2965.6776617899995</v>
      </c>
    </row>
    <row r="166" spans="1:150" s="256" customFormat="1" ht="15">
      <c r="A166" s="570" t="s">
        <v>176</v>
      </c>
      <c s="308">
        <v>221.325512</v>
      </c>
      <c s="308">
        <v>221.46082199999998</v>
      </c>
      <c s="308">
        <v>221.601315</v>
      </c>
      <c s="308">
        <v>340.17501900000002</v>
      </c>
      <c s="308">
        <v>330.99117699999999</v>
      </c>
      <c s="308">
        <v>330.94243799999998</v>
      </c>
      <c s="308">
        <v>302.47092899999996</v>
      </c>
      <c s="308">
        <v>300.889478</v>
      </c>
      <c s="308">
        <v>300.65903700000001</v>
      </c>
      <c s="308">
        <v>300.68933900000002</v>
      </c>
      <c s="308">
        <v>402.43953799999997</v>
      </c>
      <c s="308">
        <v>627.55250000000001</v>
      </c>
      <c s="308">
        <v>567.62263299999995</v>
      </c>
      <c s="308">
        <v>560.68531299999995</v>
      </c>
      <c s="308">
        <v>560.81635999999992</v>
      </c>
      <c s="308">
        <v>560.98037999999997</v>
      </c>
      <c s="308">
        <v>552.39597600000002</v>
      </c>
      <c s="308">
        <v>553.09014100000002</v>
      </c>
      <c s="308">
        <v>545.691056</v>
      </c>
      <c s="308">
        <v>558.51802399999997</v>
      </c>
      <c s="308">
        <v>595.51012199999991</v>
      </c>
      <c s="308">
        <v>593.86068399999999</v>
      </c>
      <c s="308">
        <v>587.63053000000002</v>
      </c>
      <c s="308">
        <v>583.59927100000004</v>
      </c>
      <c s="308">
        <v>560.80590599999994</v>
      </c>
      <c s="308">
        <v>549.82931200000007</v>
      </c>
      <c s="308">
        <v>549.849423</v>
      </c>
      <c s="308">
        <v>548.19257700000003</v>
      </c>
      <c s="308">
        <v>661.95548600000006</v>
      </c>
      <c s="308">
        <v>660.71113600000001</v>
      </c>
      <c s="308">
        <v>523.75271299999997</v>
      </c>
      <c s="308">
        <v>520.40891199999999</v>
      </c>
      <c s="308">
        <v>508.07588800000002</v>
      </c>
      <c s="308">
        <v>508.03740099999999</v>
      </c>
      <c s="308">
        <v>501.78690800000004</v>
      </c>
      <c s="308">
        <v>501.786429</v>
      </c>
      <c s="308">
        <v>486.42688399999997</v>
      </c>
      <c s="308">
        <v>483.09945300000004</v>
      </c>
      <c s="308">
        <v>470.76792599999999</v>
      </c>
      <c s="308">
        <v>470.77002799999997</v>
      </c>
      <c s="308">
        <v>464.50741799999997</v>
      </c>
      <c s="308">
        <v>464.40718099999998</v>
      </c>
      <c s="308">
        <v>457.70918</v>
      </c>
      <c s="308">
        <v>462.047617</v>
      </c>
      <c s="308">
        <v>462.01306499999998</v>
      </c>
      <c s="308">
        <v>462.01613499999996</v>
      </c>
      <c s="308">
        <v>455.79140999999998</v>
      </c>
      <c s="308">
        <v>455.76066399999996</v>
      </c>
      <c s="308">
        <v>454.56853900000004</v>
      </c>
      <c s="308">
        <v>451.23052999999999</v>
      </c>
      <c s="308">
        <v>454.55007000000001</v>
      </c>
      <c s="308">
        <v>454.61911100000003</v>
      </c>
      <c s="308">
        <v>454.60958300000004</v>
      </c>
      <c s="308">
        <v>454.71310900000003</v>
      </c>
      <c s="308">
        <v>453.56844100000001</v>
      </c>
      <c s="308">
        <v>454.71130300000004</v>
      </c>
      <c s="308">
        <v>453.90403399999997</v>
      </c>
      <c s="308">
        <v>454.29736299999996</v>
      </c>
      <c s="308">
        <v>454.45968699999997</v>
      </c>
      <c s="308">
        <v>454.441644</v>
      </c>
      <c s="308">
        <v>454.57508799999999</v>
      </c>
      <c s="308">
        <v>453.55836600000004</v>
      </c>
      <c s="308">
        <v>452.76883900000001</v>
      </c>
      <c s="308">
        <v>452.54062199999998</v>
      </c>
      <c s="308">
        <v>452.45730700000001</v>
      </c>
      <c s="308">
        <v>452.499098</v>
      </c>
      <c s="308">
        <v>452.535076</v>
      </c>
      <c s="308">
        <v>451.70137399999999</v>
      </c>
      <c s="308">
        <v>531.05917499999998</v>
      </c>
      <c s="308">
        <v>531.10113699999999</v>
      </c>
      <c s="308">
        <v>531.09355700000003</v>
      </c>
      <c s="308">
        <v>531.10871199999997</v>
      </c>
      <c s="308">
        <v>561.20988399999999</v>
      </c>
      <c s="308">
        <v>585.85961299999997</v>
      </c>
      <c s="308">
        <v>609.10654699999998</v>
      </c>
      <c s="308">
        <v>608.99044900000001</v>
      </c>
      <c s="308">
        <v>609.11717499999997</v>
      </c>
      <c s="308">
        <v>609.23330499999997</v>
      </c>
      <c s="308">
        <v>607.56776600000001</v>
      </c>
      <c s="308">
        <v>605.49045599999999</v>
      </c>
      <c s="308">
        <v>598.74200500000006</v>
      </c>
      <c s="308">
        <v>598.64911400000005</v>
      </c>
      <c s="308">
        <v>598.68526600000007</v>
      </c>
      <c s="308">
        <v>598.74165900000003</v>
      </c>
      <c s="308">
        <v>597.06125900000006</v>
      </c>
      <c s="308">
        <v>594.44012499999997</v>
      </c>
      <c s="308">
        <v>587.86050100000011</v>
      </c>
      <c s="308">
        <v>587.929349</v>
      </c>
      <c s="308">
        <v>587.26346699999999</v>
      </c>
      <c s="308">
        <v>587.57300699999996</v>
      </c>
      <c s="308">
        <v>585.92575700000009</v>
      </c>
      <c s="308">
        <v>583.06061399999999</v>
      </c>
      <c s="308">
        <v>577.181059</v>
      </c>
      <c s="308">
        <v>577.292146</v>
      </c>
      <c s="308">
        <v>577.19127700000001</v>
      </c>
      <c s="308">
        <v>577.33946500000002</v>
      </c>
      <c s="308">
        <v>575.69863700000008</v>
      </c>
      <c s="308">
        <v>573.65983000000006</v>
      </c>
      <c s="308">
        <v>567.60508000000004</v>
      </c>
      <c s="308">
        <v>567.56293900000003</v>
      </c>
      <c s="308">
        <v>567.62952299999995</v>
      </c>
      <c s="308">
        <v>567.71169899999995</v>
      </c>
      <c s="308">
        <v>1066.1919069999999</v>
      </c>
      <c s="308">
        <v>1063.9547560000001</v>
      </c>
      <c s="308">
        <v>1058.0481949999999</v>
      </c>
      <c s="308">
        <v>1058.118712</v>
      </c>
      <c s="308">
        <v>1057.020702</v>
      </c>
      <c s="308">
        <v>1057.147526</v>
      </c>
      <c s="308">
        <v>1055.462853</v>
      </c>
      <c s="308">
        <v>1053.459519</v>
      </c>
      <c s="308">
        <v>1047.6535979999999</v>
      </c>
      <c s="308">
        <v>1047.626573</v>
      </c>
      <c s="308">
        <v>1047.3959730000001</v>
      </c>
      <c s="308">
        <v>1047.120985</v>
      </c>
      <c s="308">
        <v>1045.548642</v>
      </c>
      <c s="308">
        <v>3421.1855947900003</v>
      </c>
      <c s="308">
        <v>3415.1885257900003</v>
      </c>
      <c s="308">
        <v>3415.0551257900001</v>
      </c>
      <c s="308">
        <v>3339.9777317900002</v>
      </c>
      <c s="308">
        <v>3265.0380317899999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r="EF166" s="311"/>
      <c s="311"/>
      <c s="311"/>
      <c s="311"/>
      <c s="311"/>
      <c s="272"/>
      <c s="311">
        <v>575.69863700000008</v>
      </c>
      <c s="311">
        <v>555.462853</v>
      </c>
      <c s="311">
        <v>0</v>
      </c>
      <c s="311"/>
      <c s="311"/>
      <c s="311"/>
      <c s="311"/>
      <c s="311"/>
      <c s="311"/>
    </row>
    <row r="167" spans="1:150" s="256" customFormat="1" ht="15">
      <c r="A167" s="570" t="s">
        <v>448</v>
      </c>
      <c s="308">
        <v>38.940000000000005</v>
      </c>
      <c s="308">
        <v>43.620000000000005</v>
      </c>
      <c s="308">
        <v>46.010000000000005</v>
      </c>
      <c s="308">
        <v>47.080000000000005</v>
      </c>
      <c s="308">
        <v>33.82</v>
      </c>
      <c s="308">
        <v>36.649999999999999</v>
      </c>
      <c s="308">
        <v>35.600000000000001</v>
      </c>
      <c s="308">
        <v>45.040000000000006</v>
      </c>
      <c s="308">
        <v>27.559999999999999</v>
      </c>
      <c s="308">
        <v>35.810000000000002</v>
      </c>
      <c s="308">
        <v>38.010000000000005</v>
      </c>
      <c s="308">
        <v>39.740000000000002</v>
      </c>
      <c s="308">
        <v>30.43</v>
      </c>
      <c s="308">
        <v>31.770000000000003</v>
      </c>
      <c s="308">
        <v>31.780000000000001</v>
      </c>
      <c s="308">
        <v>35.170000000000002</v>
      </c>
      <c s="308">
        <v>21.880000000000003</v>
      </c>
      <c s="308">
        <v>26.290000000000003</v>
      </c>
      <c s="308">
        <v>27.329999999999998</v>
      </c>
      <c s="308">
        <v>46.299999999999997</v>
      </c>
      <c s="308">
        <v>46.269999999999996</v>
      </c>
      <c s="308">
        <v>71.399999999999991</v>
      </c>
      <c s="308">
        <v>73.030000000000001</v>
      </c>
      <c s="308">
        <v>76.810000000000002</v>
      </c>
      <c s="308">
        <v>76.679999999999993</v>
      </c>
      <c s="308">
        <v>49.969999999999999</v>
      </c>
      <c s="308">
        <v>51.769999999999996</v>
      </c>
      <c s="308">
        <v>54.140000000000001</v>
      </c>
      <c s="308">
        <v>28.27</v>
      </c>
      <c s="308">
        <v>26.960000000000001</v>
      </c>
      <c s="308">
        <v>28.170000000000002</v>
      </c>
      <c s="308">
        <v>45.689999999999998</v>
      </c>
      <c s="308">
        <v>46.099999999999994</v>
      </c>
      <c s="308">
        <v>66.349999999999994</v>
      </c>
      <c s="308">
        <v>67.819999999999993</v>
      </c>
      <c s="308">
        <v>68.359999999999999</v>
      </c>
      <c s="308">
        <v>61.329999999999998</v>
      </c>
      <c s="308">
        <v>59.849999999999994</v>
      </c>
      <c s="308">
        <v>63.519999999999996</v>
      </c>
      <c s="308">
        <v>64.75</v>
      </c>
      <c s="308">
        <v>33.140000000000001</v>
      </c>
      <c s="308">
        <v>29.479999999999997</v>
      </c>
      <c s="308">
        <v>26.850000000000001</v>
      </c>
      <c s="308">
        <v>46.510000000000005</v>
      </c>
      <c s="308">
        <v>34.93</v>
      </c>
      <c s="308">
        <v>54.899999999999999</v>
      </c>
      <c s="308">
        <v>53.729999999999997</v>
      </c>
      <c s="308">
        <v>55.269999999999996</v>
      </c>
      <c s="308">
        <v>50.329999999999998</v>
      </c>
      <c s="308">
        <v>46.999999999999993</v>
      </c>
      <c s="308">
        <v>49.969999999999992</v>
      </c>
      <c s="308">
        <v>56.93</v>
      </c>
      <c s="308">
        <v>23.890000000000001</v>
      </c>
      <c s="308">
        <v>23.909999999999997</v>
      </c>
      <c s="308">
        <v>25.700000000000003</v>
      </c>
      <c s="308">
        <v>43.68</v>
      </c>
      <c s="308">
        <v>48.519999999999996</v>
      </c>
      <c s="308">
        <v>78.77000000000001</v>
      </c>
      <c s="308">
        <v>79.509999999999991</v>
      </c>
      <c s="308">
        <v>78.219999999999999</v>
      </c>
      <c s="308">
        <v>56.569999999999993</v>
      </c>
      <c s="308">
        <v>54.949999999999996</v>
      </c>
      <c s="308">
        <v>61.049999999999997</v>
      </c>
      <c s="308">
        <v>57.079999999999991</v>
      </c>
      <c s="308">
        <v>30.060000000000002</v>
      </c>
      <c s="308">
        <v>30.400000000000002</v>
      </c>
      <c s="308">
        <v>29.620000000000001</v>
      </c>
      <c s="308">
        <v>60.259999999999998</v>
      </c>
      <c s="308">
        <v>64.489999999999995</v>
      </c>
      <c s="308">
        <v>95.060000000000002</v>
      </c>
      <c s="308">
        <v>92.680000000000007</v>
      </c>
      <c s="308">
        <v>93.13000000000001</v>
      </c>
      <c s="308">
        <v>57.579999999999998</v>
      </c>
      <c s="308">
        <v>57.119999999999997</v>
      </c>
      <c s="308">
        <v>64.849999999999994</v>
      </c>
      <c s="308">
        <v>62.549999999999997</v>
      </c>
      <c s="308">
        <v>36.100000000000001</v>
      </c>
      <c s="308">
        <v>33.18</v>
      </c>
      <c s="308">
        <v>31.629999999999999</v>
      </c>
      <c s="308">
        <v>60.979999999999997</v>
      </c>
      <c s="308">
        <v>65.670000000000002</v>
      </c>
      <c s="308">
        <v>98.420000000000002</v>
      </c>
      <c s="308">
        <v>101.39000000000001</v>
      </c>
      <c s="308">
        <v>99.730000000000004</v>
      </c>
      <c s="308">
        <v>58.539999999999992</v>
      </c>
      <c s="308">
        <v>56.859999999999999</v>
      </c>
      <c s="308">
        <v>56.219999999999999</v>
      </c>
      <c s="308">
        <v>58.649999999999999</v>
      </c>
      <c s="308">
        <v>28.899999999999999</v>
      </c>
      <c s="308">
        <v>26.430000000000003</v>
      </c>
      <c s="308">
        <v>26.109999999999999</v>
      </c>
      <c s="308">
        <v>45.559999999999995</v>
      </c>
      <c s="308">
        <v>59.969999999999999</v>
      </c>
      <c s="308">
        <v>80.100000000000009</v>
      </c>
      <c s="308">
        <v>97.310000000000002</v>
      </c>
      <c s="308">
        <v>111.28</v>
      </c>
      <c s="308">
        <v>58.629999999999995</v>
      </c>
      <c s="308">
        <v>67.359999999999985</v>
      </c>
      <c s="308">
        <v>64.309999999999988</v>
      </c>
      <c s="308">
        <v>64.679999999999993</v>
      </c>
      <c s="308">
        <v>33.450000000000003</v>
      </c>
      <c s="308">
        <v>36.030000000000001</v>
      </c>
      <c s="308">
        <v>39.109999999999999</v>
      </c>
      <c s="308">
        <v>52.769999999999996</v>
      </c>
      <c s="308">
        <v>53.369999999999997</v>
      </c>
      <c s="308">
        <v>89.650000000000006</v>
      </c>
      <c s="308">
        <v>95.599999999999994</v>
      </c>
      <c s="308">
        <v>98.489999999999995</v>
      </c>
      <c s="308">
        <v>65.569999999999993</v>
      </c>
      <c s="308">
        <v>75.61999999999999</v>
      </c>
      <c s="308">
        <v>78.940000000000012</v>
      </c>
      <c s="308">
        <v>84.269999999999996</v>
      </c>
      <c s="308">
        <v>66.390000000000001</v>
      </c>
      <c s="308">
        <v>68.570189999999982</v>
      </c>
      <c s="308">
        <v>71.396276</v>
      </c>
      <c s="308">
        <v>78.608170999999999</v>
      </c>
      <c s="308">
        <v>88.625713000000005</v>
      </c>
      <c s="308">
        <v>92.075776999999988</v>
      </c>
      <c s="308">
        <v>96.887748999999999</v>
      </c>
      <c s="308">
        <v>99.273878999999994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r="EF167" s="311"/>
      <c s="311"/>
      <c s="311"/>
      <c s="311"/>
      <c s="311"/>
      <c s="272"/>
      <c s="311">
        <v>58.629999999999995</v>
      </c>
      <c s="311">
        <v>65.569999999999993</v>
      </c>
      <c s="311">
        <v>0</v>
      </c>
      <c s="311"/>
      <c s="311"/>
      <c s="311"/>
      <c s="311"/>
      <c s="311"/>
      <c s="311"/>
    </row>
    <row r="168" spans="1:150" s="256" customFormat="1" ht="15">
      <c r="A168" s="114" t="s">
        <v>452</v>
      </c>
      <c s="308">
        <v>632.80744529999993</v>
      </c>
      <c s="308">
        <v>636.53394995999997</v>
      </c>
      <c s="308">
        <v>637.38056532000019</v>
      </c>
      <c s="308">
        <v>828.64186259999997</v>
      </c>
      <c s="308">
        <v>836.03449992999958</v>
      </c>
      <c s="308">
        <v>722.4549736300005</v>
      </c>
      <c s="308">
        <v>752.49511019000056</v>
      </c>
      <c s="308">
        <v>795.19915155000035</v>
      </c>
      <c s="308">
        <v>1004.8983651799999</v>
      </c>
      <c s="308">
        <v>1045.8233267400001</v>
      </c>
      <c s="308">
        <v>1224.6611839099996</v>
      </c>
      <c s="308">
        <v>1354.58039379</v>
      </c>
      <c s="308">
        <v>1696.7224922599999</v>
      </c>
      <c s="308">
        <v>1694.8046085600008</v>
      </c>
      <c s="308">
        <v>1723.0346759100003</v>
      </c>
      <c s="308">
        <v>1759.5436459300008</v>
      </c>
      <c s="308">
        <v>1834.1781252100009</v>
      </c>
      <c s="308">
        <v>1833.3727728699996</v>
      </c>
      <c s="308">
        <v>1960.9465176900003</v>
      </c>
      <c s="308">
        <v>1981.9667156900005</v>
      </c>
      <c s="308">
        <v>1868.0161732599991</v>
      </c>
      <c s="308">
        <v>1883.6892373900009</v>
      </c>
      <c s="308">
        <v>2087.1801315399989</v>
      </c>
      <c s="308">
        <v>2354.3479976399985</v>
      </c>
      <c s="308">
        <v>2466.6239097800008</v>
      </c>
      <c s="308">
        <v>2473.0067223000005</v>
      </c>
      <c s="308">
        <v>2800.6852330900001</v>
      </c>
      <c s="308">
        <v>2972.1257525200017</v>
      </c>
      <c s="308">
        <v>3069.0965255200008</v>
      </c>
      <c s="308">
        <v>3122.3454806966683</v>
      </c>
      <c s="308">
        <v>2965.1416454666669</v>
      </c>
      <c s="308">
        <v>2730.2444939066663</v>
      </c>
      <c s="308">
        <v>2672.9810542233336</v>
      </c>
      <c s="308">
        <v>2657.8672721033345</v>
      </c>
      <c s="308">
        <v>3036.9247847333336</v>
      </c>
      <c s="308">
        <v>3200.8032343500008</v>
      </c>
      <c s="308">
        <v>3765.8732086099999</v>
      </c>
      <c s="308">
        <v>3734.0011615400008</v>
      </c>
      <c s="308">
        <v>3706.4289778066686</v>
      </c>
      <c s="308">
        <v>3531.3558652166685</v>
      </c>
      <c s="308">
        <v>3367.9742579366666</v>
      </c>
      <c s="308">
        <v>3339.3320915133327</v>
      </c>
      <c s="308">
        <v>3138.6112070633335</v>
      </c>
      <c s="308">
        <v>3080.584879453334</v>
      </c>
      <c s="308">
        <v>3048.9557918700002</v>
      </c>
      <c s="308">
        <v>2983.7462137300017</v>
      </c>
      <c s="308">
        <v>2983.7491370100006</v>
      </c>
      <c s="308">
        <v>3282.5522965200007</v>
      </c>
      <c s="308">
        <v>3393.3871504500021</v>
      </c>
      <c s="308">
        <v>3729.794054220004</v>
      </c>
      <c s="308">
        <v>3982.3080779300008</v>
      </c>
      <c s="308">
        <v>4656.8258678400016</v>
      </c>
      <c s="308">
        <v>3758.3941608700015</v>
      </c>
      <c s="308">
        <v>3545.27943959</v>
      </c>
      <c s="308">
        <v>3719.3905701700014</v>
      </c>
      <c s="308">
        <v>3712.0061642600012</v>
      </c>
      <c s="308">
        <v>4010.642066086667</v>
      </c>
      <c s="308">
        <v>3278.9041205340009</v>
      </c>
      <c s="308">
        <v>3457.9433461780018</v>
      </c>
      <c s="308">
        <v>3443.5241754020017</v>
      </c>
      <c s="308">
        <v>3467.0032968580008</v>
      </c>
      <c s="308">
        <v>4003.7484523459998</v>
      </c>
      <c s="308">
        <v>6456.5068982110024</v>
      </c>
      <c s="308">
        <v>7436.830249167002</v>
      </c>
      <c s="308">
        <v>7587.1213208940007</v>
      </c>
      <c s="308">
        <v>5987.3996661420006</v>
      </c>
      <c s="308">
        <v>5980.0996661353347</v>
      </c>
      <c s="308">
        <v>5965.5525194853353</v>
      </c>
      <c s="308">
        <v>5912.964995215335</v>
      </c>
      <c s="308">
        <v>5883.469410329335</v>
      </c>
      <c s="308">
        <v>5879.732100299334</v>
      </c>
      <c s="308">
        <v>5878.846188309336</v>
      </c>
      <c s="308">
        <v>5871.9295324193354</v>
      </c>
      <c s="308">
        <v>5868.5954938793348</v>
      </c>
      <c s="308">
        <v>5859.4869350293338</v>
      </c>
      <c s="308">
        <v>5572.4090752880029</v>
      </c>
      <c s="308">
        <v>5563.4271625353349</v>
      </c>
      <c s="308">
        <v>5480.0929809350018</v>
      </c>
      <c s="308">
        <v>5466.997057077002</v>
      </c>
      <c s="308">
        <v>5439.3380231870015</v>
      </c>
      <c s="308">
        <v>5416.878938187001</v>
      </c>
      <c s="308">
        <v>5405.4335463170009</v>
      </c>
      <c s="308">
        <v>5415.5337160470008</v>
      </c>
      <c s="308">
        <v>5407.442079927001</v>
      </c>
      <c s="308">
        <v>5390.6745079870025</v>
      </c>
      <c s="308">
        <v>5393.5220183070023</v>
      </c>
      <c s="308">
        <v>5395.1382421370026</v>
      </c>
      <c s="308">
        <v>5392.8133659036912</v>
      </c>
      <c s="308">
        <v>5389.4175891536916</v>
      </c>
      <c s="308">
        <v>5346.3545288436926</v>
      </c>
      <c s="308">
        <v>5313.6659382036923</v>
      </c>
      <c s="308">
        <v>5324.4372843836918</v>
      </c>
      <c s="308">
        <v>5356.7136162536899</v>
      </c>
      <c s="308">
        <v>5191.8903900036903</v>
      </c>
      <c s="308">
        <v>5071.2202140036907</v>
      </c>
      <c s="308">
        <v>4996.4416351436903</v>
      </c>
      <c s="308">
        <v>4906.5631178536905</v>
      </c>
      <c s="308">
        <v>4923.57491629369</v>
      </c>
      <c s="308">
        <v>4998.6721572036895</v>
      </c>
      <c s="308">
        <v>4920.6941866636935</v>
      </c>
      <c s="308">
        <v>4934.6509267936908</v>
      </c>
      <c s="308">
        <v>4915.7089454836932</v>
      </c>
      <c s="308">
        <v>4880.7221397536923</v>
      </c>
      <c s="308">
        <v>4895.3446960112797</v>
      </c>
      <c s="308">
        <v>4905.51219516128</v>
      </c>
      <c s="308">
        <v>4893.7501477912774</v>
      </c>
      <c s="308">
        <v>4899.5653953400015</v>
      </c>
      <c s="308">
        <v>4882.4148506700003</v>
      </c>
      <c s="308">
        <v>4883.8945424599988</v>
      </c>
      <c s="308">
        <v>4528.9432491299976</v>
      </c>
      <c s="308">
        <v>4528.8933941299983</v>
      </c>
      <c s="308">
        <v>4478.5075466299986</v>
      </c>
      <c s="308">
        <v>4694.2013620499984</v>
      </c>
      <c s="308">
        <v>4875.6846612600002</v>
      </c>
      <c s="308">
        <v>5023.9896432599999</v>
      </c>
      <c s="308">
        <v>5260.7850507099993</v>
      </c>
      <c s="308">
        <v>5291.7894885700007</v>
      </c>
      <c s="308">
        <v>5295.3830806099995</v>
      </c>
      <c s="308">
        <v>5012.2102763500006</v>
      </c>
      <c s="308">
        <v>5005.7890542800014</v>
      </c>
      <c s="308">
        <v>5190.92180955</v>
      </c>
      <c s="308">
        <v>5178.6003651499996</v>
      </c>
      <c s="308">
        <v>5215.0112834425909</v>
      </c>
      <c s="308"/>
      <c s="308"/>
      <c s="308"/>
      <c s="308"/>
      <c s="308"/>
      <c s="308"/>
      <c s="308"/>
      <c s="308"/>
      <c s="308"/>
      <c s="308"/>
      <c r="EF168" s="311"/>
      <c s="311"/>
      <c s="311"/>
      <c s="311"/>
      <c s="311"/>
      <c s="272"/>
      <c s="311">
        <v>4906.5631178536905</v>
      </c>
      <c s="311">
        <v>4883.8945424599988</v>
      </c>
      <c s="311">
        <v>5190.92180955</v>
      </c>
      <c s="311">
        <v>5144.2218095499993</v>
      </c>
      <c s="311">
        <v>4581.8105101099991</v>
      </c>
      <c s="311">
        <v>4103.1815299749987</v>
      </c>
      <c s="311">
        <v>2875.130307429999</v>
      </c>
      <c s="311">
        <v>1522.0790848849992</v>
      </c>
      <c s="311">
        <v>1398.4574204299993</v>
      </c>
    </row>
    <row r="169" spans="1:150" s="256" customFormat="1" ht="15">
      <c r="A169" s="570" t="s">
        <v>176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72.786103890000007</v>
      </c>
      <c s="308">
        <v>72.786103890000007</v>
      </c>
      <c s="308">
        <v>72.786103890000007</v>
      </c>
      <c s="308">
        <v>72.786103890000007</v>
      </c>
      <c s="308">
        <v>72.786103890000007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71.834859190000003</v>
      </c>
      <c s="308">
        <v>76.955188579999998</v>
      </c>
      <c s="308">
        <v>76.955188579999998</v>
      </c>
      <c s="308">
        <v>76.955188579999998</v>
      </c>
      <c s="308">
        <v>76.955188579999998</v>
      </c>
      <c s="308">
        <v>76.955188579999998</v>
      </c>
      <c s="308">
        <v>76.47956628</v>
      </c>
      <c s="308">
        <v>76.47956628</v>
      </c>
      <c s="308">
        <v>76.47956628</v>
      </c>
      <c s="308">
        <v>76.47956628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578.59768895000002</v>
      </c>
      <c s="308">
        <v>578.59768895000002</v>
      </c>
      <c s="308">
        <v>578.80636950999997</v>
      </c>
      <c s="308">
        <v>410.10831589999998</v>
      </c>
      <c s="308">
        <v>279.34496468999998</v>
      </c>
      <c s="308">
        <v>279.34496468999998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377.85185562000004</v>
      </c>
      <c s="308">
        <v>508.33670955000002</v>
      </c>
      <c s="308">
        <v>859.88161449000006</v>
      </c>
      <c s="308">
        <v>1115.0255033799999</v>
      </c>
      <c s="308">
        <v>1473.64206259</v>
      </c>
      <c s="308">
        <v>575.31035562</v>
      </c>
      <c s="308">
        <v>675.35202229000015</v>
      </c>
      <c s="308">
        <v>959.04495540999994</v>
      </c>
      <c s="308">
        <v>959.6030495</v>
      </c>
      <c s="308">
        <v>1226.3484732700001</v>
      </c>
      <c s="308">
        <v>519.289083054</v>
      </c>
      <c s="308">
        <v>858.02922306400001</v>
      </c>
      <c s="308">
        <v>858.65283562000002</v>
      </c>
      <c s="308">
        <v>859.05619807000005</v>
      </c>
      <c s="308">
        <v>1409.191971797</v>
      </c>
      <c s="308">
        <v>3872.4517264169999</v>
      </c>
      <c s="308">
        <v>5032.8734701829999</v>
      </c>
      <c s="308">
        <v>5227.3490412199999</v>
      </c>
      <c s="308">
        <v>3634.5078031240005</v>
      </c>
      <c s="308">
        <v>3634.5078031240005</v>
      </c>
      <c s="308">
        <v>3634.5078031240005</v>
      </c>
      <c s="308">
        <v>3634.5078031240005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3619.7419468740004</v>
      </c>
      <c s="308">
        <v>3619.7419468740004</v>
      </c>
      <c s="308">
        <v>3619.7419468740004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3619.7419468736925</v>
      </c>
      <c s="308">
        <v>3619.7419468736925</v>
      </c>
      <c s="308">
        <v>3619.7419468736925</v>
      </c>
      <c s="308">
        <v>3619.7419468736925</v>
      </c>
      <c s="308">
        <v>3619.7419468736925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</v>
      </c>
      <c s="308">
        <v>3619.74194687</v>
      </c>
      <c s="308">
        <v>3619.7419468699995</v>
      </c>
      <c s="308">
        <v>3283.1223250899998</v>
      </c>
      <c s="308">
        <v>3283.1223250899998</v>
      </c>
      <c s="308">
        <v>3242.8881813399998</v>
      </c>
      <c s="308">
        <v>3242.8881813399998</v>
      </c>
      <c s="308">
        <v>3242.8881813399998</v>
      </c>
      <c s="308">
        <v>3242.8881811899996</v>
      </c>
      <c s="308">
        <v>3242.8881813399998</v>
      </c>
      <c s="308">
        <v>3242.8881813399998</v>
      </c>
      <c s="308">
        <v>3242.8881813399998</v>
      </c>
      <c s="308">
        <v>3242.8881813399998</v>
      </c>
      <c s="308">
        <v>3242.8881813399998</v>
      </c>
      <c s="308">
        <v>3242.8881813399998</v>
      </c>
      <c s="308"/>
      <c s="308"/>
      <c s="308"/>
      <c s="308"/>
      <c s="308"/>
      <c s="308"/>
      <c s="308"/>
      <c s="308"/>
      <c s="308"/>
      <c s="308"/>
      <c s="308"/>
      <c s="308"/>
      <c r="EF169" s="311"/>
      <c s="311"/>
      <c s="311"/>
      <c s="311"/>
      <c s="311"/>
      <c s="272"/>
      <c s="311">
        <v>3619.7419468736921</v>
      </c>
      <c s="311">
        <v>3619.7419468699995</v>
      </c>
      <c s="311">
        <v>3242.8881813399998</v>
      </c>
      <c s="311">
        <v>3036.8881813399998</v>
      </c>
      <c s="311">
        <v>2217.4712428399998</v>
      </c>
      <c s="311">
        <v>2017.4712428399998</v>
      </c>
      <c s="311">
        <v>841.91724743999976</v>
      </c>
      <c s="311">
        <v>-333.63674796000032</v>
      </c>
      <c s="311">
        <v>-333.63674796000032</v>
      </c>
    </row>
    <row r="170" spans="1:150" s="256" customFormat="1" ht="15">
      <c r="A170" s="570" t="s">
        <v>451</v>
      </c>
      <c s="308">
        <v>189.45656052000001</v>
      </c>
      <c s="308">
        <v>189.45656052000001</v>
      </c>
      <c s="308">
        <v>189.45656052000001</v>
      </c>
      <c s="308">
        <v>369.45656051999998</v>
      </c>
      <c s="308">
        <v>369.45656051999998</v>
      </c>
      <c s="308">
        <v>306.85923385000001</v>
      </c>
      <c s="308">
        <v>322.49630458999997</v>
      </c>
      <c s="308">
        <v>335.26630458999995</v>
      </c>
      <c s="308">
        <v>408.36786443</v>
      </c>
      <c s="308">
        <v>404.36786443</v>
      </c>
      <c s="308">
        <v>548.14971343000002</v>
      </c>
      <c s="308">
        <v>668.14971343000002</v>
      </c>
      <c s="308">
        <v>989.64971343000002</v>
      </c>
      <c s="308">
        <v>958.73835664000001</v>
      </c>
      <c s="308">
        <v>958.73835664000001</v>
      </c>
      <c s="308">
        <v>983.75195270000006</v>
      </c>
      <c s="308">
        <v>1050.0423921700001</v>
      </c>
      <c s="308">
        <v>1038.20942046</v>
      </c>
      <c s="308">
        <v>1158.20942046</v>
      </c>
      <c s="308">
        <v>1130.9053741300002</v>
      </c>
      <c s="308">
        <v>1098.6260908899999</v>
      </c>
      <c s="308">
        <v>1081.7873921500002</v>
      </c>
      <c s="308">
        <v>1332.2042328800001</v>
      </c>
      <c s="308">
        <v>1333.00423288</v>
      </c>
      <c s="308">
        <v>1353.00423288</v>
      </c>
      <c s="308">
        <v>1353.00423288</v>
      </c>
      <c s="308">
        <v>1666.00423288</v>
      </c>
      <c s="308">
        <v>1826.8042328800002</v>
      </c>
      <c s="308">
        <v>1948.81088804</v>
      </c>
      <c s="308">
        <v>1940.0244571966666</v>
      </c>
      <c s="308">
        <v>1876.0578525766668</v>
      </c>
      <c s="308">
        <v>1635.0792342466666</v>
      </c>
      <c s="308">
        <v>1605.9675577933333</v>
      </c>
      <c s="308">
        <v>1605.9675577933333</v>
      </c>
      <c s="308">
        <v>1985.9675577933333</v>
      </c>
      <c s="308">
        <v>2010.0175019000001</v>
      </c>
      <c s="308">
        <v>2090.0175019000003</v>
      </c>
      <c s="308">
        <v>2074.5650505600001</v>
      </c>
      <c s="308">
        <v>2041.7445936166669</v>
      </c>
      <c s="308">
        <v>2058.2104747266671</v>
      </c>
      <c s="308">
        <v>2020.9783809866667</v>
      </c>
      <c s="308">
        <v>1985.6450476533332</v>
      </c>
      <c s="308">
        <v>1985.6450476533332</v>
      </c>
      <c s="308">
        <v>1945.4016009833333</v>
      </c>
      <c s="308">
        <v>1922.8182676500001</v>
      </c>
      <c s="308">
        <v>1863.43499021</v>
      </c>
      <c s="308">
        <v>1863.43499021</v>
      </c>
      <c s="308">
        <v>1856.2516568800002</v>
      </c>
      <c s="308">
        <v>1837.4516568800002</v>
      </c>
      <c s="308">
        <v>1825.2016568800002</v>
      </c>
      <c s="308">
        <v>1824.7183235499999</v>
      </c>
      <c s="308">
        <v>1823.2183235499999</v>
      </c>
      <c s="308">
        <v>1823.2183235499999</v>
      </c>
      <c s="308">
        <v>1832.1420735499999</v>
      </c>
      <c s="308">
        <v>1716.2349902200001</v>
      </c>
      <c s="308">
        <v>1713.1724902200001</v>
      </c>
      <c s="308">
        <v>1703.0391568766665</v>
      </c>
      <c s="308">
        <v>1631.09708602</v>
      </c>
      <c s="308">
        <v>1493.334906884</v>
      </c>
      <c s="308">
        <v>1482.7801985399999</v>
      </c>
      <c s="308">
        <v>1476.58629021</v>
      </c>
      <c s="308">
        <v>1473.6237902130001</v>
      </c>
      <c s="308">
        <v>1463.2904568800002</v>
      </c>
      <c s="308">
        <v>1423.2904568800002</v>
      </c>
      <c s="308">
        <v>1381.9599902100001</v>
      </c>
      <c s="308">
        <v>1378.059990214</v>
      </c>
      <c s="308">
        <v>1371.809990214</v>
      </c>
      <c s="308">
        <v>1368.747490214</v>
      </c>
      <c s="308">
        <v>1368.747490214</v>
      </c>
      <c s="308">
        <v>1368.747490214</v>
      </c>
      <c s="308">
        <v>1368.747490214</v>
      </c>
      <c s="308">
        <v>1368.747490214</v>
      </c>
      <c s="308">
        <v>1362.497490214</v>
      </c>
      <c s="308">
        <v>1359.434990214</v>
      </c>
      <c s="308">
        <v>1359.434990214</v>
      </c>
      <c s="308">
        <v>1079.434990214</v>
      </c>
      <c s="308">
        <v>1079.434990214</v>
      </c>
      <c s="308">
        <v>1075.184990214</v>
      </c>
      <c s="308">
        <v>1075.18499021</v>
      </c>
      <c s="308">
        <v>1075.18499021</v>
      </c>
      <c s="308">
        <v>1075.18499021</v>
      </c>
      <c s="308">
        <v>1075.18499021</v>
      </c>
      <c s="308">
        <v>1075.18499021</v>
      </c>
      <c s="308">
        <v>1075.18499021</v>
      </c>
      <c s="308">
        <v>1060.68499021</v>
      </c>
      <c s="308">
        <v>1060.68499021</v>
      </c>
      <c s="308">
        <v>1060.68499021</v>
      </c>
      <c s="308">
        <v>1060.68499021</v>
      </c>
      <c s="308">
        <v>1060.68499021</v>
      </c>
      <c s="308">
        <v>1056.43499021</v>
      </c>
      <c s="308">
        <v>1046.43499021</v>
      </c>
      <c s="308">
        <v>1046.43499021</v>
      </c>
      <c s="308">
        <v>1037.0013574099999</v>
      </c>
      <c s="308">
        <v>804.07589282999993</v>
      </c>
      <c s="308">
        <v>683.33309936999979</v>
      </c>
      <c s="308">
        <v>635.8246543599995</v>
      </c>
      <c s="308">
        <v>584.8275720499995</v>
      </c>
      <c s="308">
        <v>584.8275720499995</v>
      </c>
      <c s="308">
        <v>584.8275720499995</v>
      </c>
      <c s="308">
        <v>422.08805931999956</v>
      </c>
      <c s="308">
        <v>398.77578802999943</v>
      </c>
      <c s="308">
        <v>370.3250120799994</v>
      </c>
      <c s="308">
        <v>319.36472418999944</v>
      </c>
      <c s="308">
        <v>290.09428368999943</v>
      </c>
      <c s="308">
        <v>270.22774228999941</v>
      </c>
      <c s="308">
        <v>241.41162119999942</v>
      </c>
      <c s="308">
        <v>235.47116239999943</v>
      </c>
      <c s="308">
        <v>234.86883687999941</v>
      </c>
      <c s="308">
        <v>221.15869763999942</v>
      </c>
      <c s="308">
        <v>221.15869763999942</v>
      </c>
      <c s="308">
        <v>221.15869763999942</v>
      </c>
      <c s="308">
        <v>211.15869763999942</v>
      </c>
      <c s="308">
        <v>349.07784436999947</v>
      </c>
      <c s="308">
        <v>415.2553752099995</v>
      </c>
      <c s="308">
        <v>527.10862700999928</v>
      </c>
      <c s="308">
        <v>727.10862700999917</v>
      </c>
      <c s="308">
        <v>723.0072695999994</v>
      </c>
      <c s="308">
        <v>713.0072695999994</v>
      </c>
      <c s="308">
        <v>431.26310292999955</v>
      </c>
      <c s="308">
        <v>431.26310292999955</v>
      </c>
      <c s="308">
        <v>973.20450507999999</v>
      </c>
      <c s="308"/>
      <c s="308"/>
      <c s="308"/>
      <c s="308"/>
      <c s="308"/>
      <c s="308"/>
      <c s="308"/>
      <c s="308"/>
      <c s="308"/>
      <c s="308"/>
      <c s="308"/>
      <c s="308"/>
      <c r="EF170" s="311"/>
      <c s="311"/>
      <c s="311"/>
      <c s="311"/>
      <c s="311"/>
      <c s="272"/>
      <c s="311">
        <v>584.8275720499995</v>
      </c>
      <c s="311">
        <v>221.15869763999942</v>
      </c>
      <c s="311">
        <v>973.20450507999999</v>
      </c>
      <c s="311">
        <v>973.20450507999999</v>
      </c>
      <c s="311">
        <v>917.13177781000002</v>
      </c>
      <c s="311">
        <v>299.58461668500001</v>
      </c>
      <c s="311">
        <v>18.897269000000108</v>
      </c>
      <c s="311">
        <v>-386.84007868499975</v>
      </c>
      <c s="311">
        <v>-917.63242636999985</v>
      </c>
    </row>
    <row r="171" spans="1:150" s="256" customFormat="1" ht="15">
      <c r="A171" s="570" t="s">
        <v>448</v>
      </c>
      <c s="308">
        <v>370.08915854000003</v>
      </c>
      <c s="308">
        <v>373.81566320000007</v>
      </c>
      <c s="308">
        <v>374.66227856</v>
      </c>
      <c s="308">
        <v>385.92357584000001</v>
      </c>
      <c s="308">
        <v>393.31621317000003</v>
      </c>
      <c s="308">
        <v>342.33401354</v>
      </c>
      <c s="308">
        <v>356.73707936</v>
      </c>
      <c s="308">
        <v>387.14674307000007</v>
      </c>
      <c s="308">
        <v>523.74439686000005</v>
      </c>
      <c s="308">
        <v>568.66935841999998</v>
      </c>
      <c s="308">
        <v>603.72536658999991</v>
      </c>
      <c s="308">
        <v>613.64457646999995</v>
      </c>
      <c s="308">
        <v>634.76229728999999</v>
      </c>
      <c s="308">
        <v>663.75577037999983</v>
      </c>
      <c s="308">
        <v>691.98583772999984</v>
      </c>
      <c s="308">
        <v>703.48121169000001</v>
      </c>
      <c s="308">
        <v>711.82525150000004</v>
      </c>
      <c s="308">
        <v>722.85287087000006</v>
      </c>
      <c s="308">
        <v>730.90223803999993</v>
      </c>
      <c s="308">
        <v>774.10615298000005</v>
      </c>
      <c s="308">
        <v>692.43489378999993</v>
      </c>
      <c s="308">
        <v>724.94665666000003</v>
      </c>
      <c s="308">
        <v>678.02071007999996</v>
      </c>
      <c s="308">
        <v>944.38857618000009</v>
      </c>
      <c s="308">
        <v>1037.1401106200001</v>
      </c>
      <c s="308">
        <v>1043.5229231400001</v>
      </c>
      <c s="308">
        <v>1058.2014339300001</v>
      </c>
      <c s="308">
        <v>1068.8419533599999</v>
      </c>
      <c s="308">
        <v>1042.52128186</v>
      </c>
      <c s="308">
        <v>1104.5566678800001</v>
      </c>
      <c s="308">
        <v>1011.31943727</v>
      </c>
      <c s="308">
        <v>1017.40090404</v>
      </c>
      <c s="308">
        <v>989.24914080999997</v>
      </c>
      <c s="308">
        <v>974.13535869000009</v>
      </c>
      <c s="308">
        <v>973.19287132000011</v>
      </c>
      <c s="308">
        <v>1113.02137683</v>
      </c>
      <c s="308">
        <v>1097.25801776</v>
      </c>
      <c s="308">
        <v>1080.8384220299999</v>
      </c>
      <c s="308">
        <v>1085.87801468</v>
      </c>
      <c s="308">
        <v>1063.03707459</v>
      </c>
      <c s="308">
        <v>1067.65091226</v>
      </c>
      <c s="308">
        <v>1074.34207917</v>
      </c>
      <c s="308">
        <v>1075.20180379</v>
      </c>
      <c s="308">
        <v>1057.4189228499999</v>
      </c>
      <c s="308">
        <v>1048.3731686000001</v>
      </c>
      <c s="308">
        <v>1042.5468679000001</v>
      </c>
      <c s="308">
        <v>1042.5497911800003</v>
      </c>
      <c s="308">
        <v>1048.4487840200002</v>
      </c>
      <c s="308">
        <v>1047.5987840200003</v>
      </c>
      <c s="308">
        <v>1044.7107828500002</v>
      </c>
      <c s="308">
        <v>1042.5642510000002</v>
      </c>
      <c s="308">
        <v>1359.9654817000003</v>
      </c>
      <c s="308">
        <v>1359.8654817000004</v>
      </c>
      <c s="308">
        <v>1037.78534375</v>
      </c>
      <c s="308">
        <v>1044.1106245400001</v>
      </c>
      <c s="308">
        <v>1039.2306245400002</v>
      </c>
      <c s="308">
        <v>1081.2544359400001</v>
      </c>
      <c s="308">
        <v>1128.5179514599999</v>
      </c>
      <c s="308">
        <v>1106.5792162299999</v>
      </c>
      <c s="308">
        <v>1102.091141242</v>
      </c>
      <c s="308">
        <v>1131.3608085780002</v>
      </c>
      <c s="308">
        <v>1120.9326903360002</v>
      </c>
      <c s="308">
        <v>1120.7647149140003</v>
      </c>
      <c s="308">
        <v>980.66632210400007</v>
      </c>
      <c s="308">
        <v>977.81228946400006</v>
      </c>
      <c s="308">
        <v>974.831872804</v>
      </c>
      <c s="308">
        <v>973.78187279733345</v>
      </c>
      <c s="308">
        <v>962.2972261473335</v>
      </c>
      <c s="308">
        <v>909.70970187733349</v>
      </c>
      <c s="308">
        <v>894.97997323733352</v>
      </c>
      <c s="308">
        <v>891.24266320733352</v>
      </c>
      <c s="308">
        <v>890.35675121733357</v>
      </c>
      <c s="308">
        <v>889.69009532733355</v>
      </c>
      <c s="308">
        <v>889.41855678733361</v>
      </c>
      <c s="308">
        <v>880.30999793733361</v>
      </c>
      <c s="308">
        <v>873.23213820000001</v>
      </c>
      <c s="308">
        <v>864.25022544733361</v>
      </c>
      <c s="308">
        <v>785.16604384700008</v>
      </c>
      <c s="308">
        <v>772.07011999700001</v>
      </c>
      <c s="308">
        <v>744.41108610700007</v>
      </c>
      <c s="308">
        <v>721.952001107</v>
      </c>
      <c s="308">
        <v>710.50660923700002</v>
      </c>
      <c s="308">
        <v>720.60677896699997</v>
      </c>
      <c s="308">
        <v>712.51514284700011</v>
      </c>
      <c s="308">
        <v>710.24757090700007</v>
      </c>
      <c s="308">
        <v>713.09508122700004</v>
      </c>
      <c s="308">
        <v>714.711305057</v>
      </c>
      <c s="308">
        <v>712.38642881999988</v>
      </c>
      <c s="308">
        <v>708.9906520699999</v>
      </c>
      <c s="308">
        <v>670.17759176000004</v>
      </c>
      <c s="308">
        <v>647.48900112000001</v>
      </c>
      <c s="308">
        <v>658.26034729999992</v>
      </c>
      <c s="308">
        <v>739.91699711999991</v>
      </c>
      <c s="308">
        <v>768.07255030000022</v>
      </c>
      <c s="308">
        <v>768.14516775999982</v>
      </c>
      <c s="308">
        <v>740.87503390999996</v>
      </c>
      <c s="308">
        <v>701.99359893000008</v>
      </c>
      <c s="308">
        <v>719.00539736999986</v>
      </c>
      <c s="308">
        <v>794.10263827999995</v>
      </c>
      <c s="308">
        <v>878.86418047000006</v>
      </c>
      <c s="308">
        <v>916.13319189000003</v>
      </c>
      <c s="308">
        <v>925.64198653000005</v>
      </c>
      <c s="308">
        <v>937.26143138000009</v>
      </c>
      <c s="308">
        <v>981.15442813758739</v>
      </c>
      <c s="308">
        <v>1009.0341463775873</v>
      </c>
      <c s="308">
        <v>1021.2196036175875</v>
      </c>
      <c s="308">
        <v>1032.2500524700001</v>
      </c>
      <c s="308">
        <v>1015.7018333199999</v>
      </c>
      <c s="308">
        <v>1030.3666368500001</v>
      </c>
      <c s="308">
        <v>1011.7775040500002</v>
      </c>
      <c s="308">
        <v>1008.7502878000001</v>
      </c>
      <c s="308">
        <v>1007.7410928000002</v>
      </c>
      <c s="308">
        <v>1085.0148739899998</v>
      </c>
      <c s="308">
        <v>1193.1360233699997</v>
      </c>
      <c s="308">
        <v>1228.5626212199993</v>
      </c>
      <c s="308">
        <v>1264.8501072899994</v>
      </c>
      <c s="308">
        <v>1297.3121437899995</v>
      </c>
      <c s="308">
        <v>1309.8097370799994</v>
      </c>
      <c s="308">
        <v>1307.8441369799998</v>
      </c>
      <c s="308">
        <v>1301.2497499099995</v>
      </c>
      <c s="308">
        <v>1369.2534176800002</v>
      </c>
      <c s="308"/>
      <c s="308"/>
      <c s="308"/>
      <c s="308"/>
      <c s="308"/>
      <c s="308"/>
      <c s="308"/>
      <c s="308"/>
      <c s="308"/>
      <c s="308"/>
      <c s="308"/>
      <c s="308"/>
      <c r="EF171" s="311"/>
      <c s="311"/>
      <c s="311"/>
      <c s="311"/>
      <c s="311"/>
      <c s="272"/>
      <c s="311">
        <v>701.99359893000008</v>
      </c>
      <c s="311">
        <v>1042.9938979499998</v>
      </c>
      <c s="311">
        <v>974.8291231300002</v>
      </c>
      <c s="311">
        <v>1134.1291231300002</v>
      </c>
      <c s="311">
        <v>1447.2074894600003</v>
      </c>
      <c s="311">
        <v>1786.1256704500001</v>
      </c>
      <c s="311">
        <v>2014.3157909900003</v>
      </c>
      <c s="311">
        <v>2242.5559115300002</v>
      </c>
      <c s="311">
        <v>2649.7265947600004</v>
      </c>
    </row>
    <row r="172" spans="1:150" s="256" customFormat="1" ht="15">
      <c r="A172" s="114" t="s">
        <v>450</v>
      </c>
      <c s="308">
        <v>359.4195504700001</v>
      </c>
      <c s="308">
        <v>405.82961400000011</v>
      </c>
      <c s="308">
        <v>418.05229928000011</v>
      </c>
      <c s="308">
        <v>373.91075236000012</v>
      </c>
      <c s="308">
        <v>319.88523071000009</v>
      </c>
      <c s="308">
        <v>411.28977972686044</v>
      </c>
      <c s="308">
        <v>380.69289086922169</v>
      </c>
      <c s="308">
        <v>344.76528991536549</v>
      </c>
      <c s="308">
        <v>241.37677680848225</v>
      </c>
      <c s="308">
        <v>259.13210850659181</v>
      </c>
      <c s="308">
        <v>256.64708743659185</v>
      </c>
      <c s="308">
        <v>297.93451922300738</v>
      </c>
      <c s="308">
        <v>286.15686206064606</v>
      </c>
      <c s="308">
        <v>323.59579257064604</v>
      </c>
      <c s="308">
        <v>460.68871881157077</v>
      </c>
      <c s="308">
        <v>398.92757758157074</v>
      </c>
      <c s="308">
        <v>325.79406494157075</v>
      </c>
      <c s="308">
        <v>327.24286242999989</v>
      </c>
      <c s="308">
        <v>337.14383113000008</v>
      </c>
      <c s="308">
        <v>378.85619755999994</v>
      </c>
      <c s="308">
        <v>429.77496049000013</v>
      </c>
      <c s="308">
        <v>446.52695675000007</v>
      </c>
      <c s="308">
        <v>473.71157143000011</v>
      </c>
      <c s="308">
        <v>474.74869247999993</v>
      </c>
      <c s="308">
        <v>751.72691137000015</v>
      </c>
      <c s="308">
        <v>793.59295299000007</v>
      </c>
      <c s="308">
        <v>852.32549194000012</v>
      </c>
      <c s="308">
        <v>831.47392902000024</v>
      </c>
      <c s="308">
        <v>820.74322974000017</v>
      </c>
      <c s="308">
        <v>865.94685771000013</v>
      </c>
      <c s="308">
        <v>843.75051480000025</v>
      </c>
      <c s="308">
        <v>853.69185197000024</v>
      </c>
      <c s="308">
        <v>830.1926333800003</v>
      </c>
      <c s="308">
        <v>909.11353589000032</v>
      </c>
      <c s="308">
        <v>867.66841025000019</v>
      </c>
      <c s="308">
        <v>903.9452846400003</v>
      </c>
      <c s="308">
        <v>952.80688607000025</v>
      </c>
      <c s="308">
        <v>1060.4579863500001</v>
      </c>
      <c s="308">
        <v>1064.8211184100001</v>
      </c>
      <c s="308">
        <v>1328.4646477600004</v>
      </c>
      <c s="308">
        <v>1383.0641909300002</v>
      </c>
      <c s="308">
        <v>1307.3893496800004</v>
      </c>
      <c s="308">
        <v>1205.3637348700004</v>
      </c>
      <c s="308">
        <v>1132.9282710000002</v>
      </c>
      <c s="308">
        <v>1150.4937486900003</v>
      </c>
      <c s="308">
        <v>1214.93043945</v>
      </c>
      <c s="308">
        <v>1631.3025536200003</v>
      </c>
      <c s="308">
        <v>1580.8819707600003</v>
      </c>
      <c s="308">
        <v>1656.6057281500002</v>
      </c>
      <c s="308">
        <v>1944.8566036900011</v>
      </c>
      <c s="308">
        <v>1881.6056731200008</v>
      </c>
      <c s="308">
        <v>1949.8647144300007</v>
      </c>
      <c s="308">
        <v>2875.6517245400005</v>
      </c>
      <c s="308">
        <v>2918.60106111</v>
      </c>
      <c s="308">
        <v>2941.6732193900002</v>
      </c>
      <c s="308">
        <v>2890.3842497670003</v>
      </c>
      <c s="308">
        <v>3405.3257318569999</v>
      </c>
      <c s="308">
        <v>4746.091440147</v>
      </c>
      <c s="308">
        <v>4729.9478665269999</v>
      </c>
      <c s="308">
        <v>4775.2453125170014</v>
      </c>
      <c s="308">
        <v>4823.6369815669996</v>
      </c>
      <c s="308">
        <v>4917.1257410269991</v>
      </c>
      <c s="308">
        <v>2928.1147806169993</v>
      </c>
      <c s="308">
        <v>2359.4307979669993</v>
      </c>
      <c s="308">
        <v>2238.2356512369993</v>
      </c>
      <c s="308">
        <v>1893.2101681869997</v>
      </c>
      <c s="308">
        <v>1864.3502923299995</v>
      </c>
      <c s="308">
        <v>1775.5887648299997</v>
      </c>
      <c s="308">
        <v>1795.0902836199998</v>
      </c>
      <c s="308">
        <v>1847.1031741399997</v>
      </c>
      <c s="308">
        <v>2311.6938670599998</v>
      </c>
      <c s="308">
        <v>2312.3723309499987</v>
      </c>
      <c s="308">
        <v>2113.3297066299988</v>
      </c>
      <c s="308">
        <v>1958.5128202699996</v>
      </c>
      <c s="308">
        <v>1670.4957772399991</v>
      </c>
      <c s="308">
        <v>1828.3777353699991</v>
      </c>
      <c s="308">
        <v>1796.6808729599993</v>
      </c>
      <c s="308">
        <v>1900.643456289999</v>
      </c>
      <c s="308">
        <v>2192.5097080799987</v>
      </c>
      <c s="308">
        <v>2046.7958541199989</v>
      </c>
      <c s="308">
        <v>1949.4098794799991</v>
      </c>
      <c s="308">
        <v>1838.7999021699995</v>
      </c>
      <c s="308">
        <v>1602.7873866599994</v>
      </c>
      <c s="308">
        <v>1599.8787548599994</v>
      </c>
      <c s="308">
        <v>1623.978952049999</v>
      </c>
      <c s="308">
        <v>1663.9402293399994</v>
      </c>
      <c s="308">
        <v>1653.8032262899997</v>
      </c>
      <c s="308">
        <v>2636.9660359199993</v>
      </c>
      <c s="308">
        <v>1754.5775754699991</v>
      </c>
      <c s="308">
        <v>1678.9981514699994</v>
      </c>
      <c s="308">
        <v>1630.5559116799991</v>
      </c>
      <c s="308">
        <v>1609.4516086799993</v>
      </c>
      <c s="308">
        <v>1591.2968416799995</v>
      </c>
      <c s="308">
        <v>2096.1122868599996</v>
      </c>
      <c s="308">
        <v>1726.6679080199992</v>
      </c>
      <c s="308">
        <v>1734.1317455699993</v>
      </c>
      <c s="308">
        <v>1973.8503316899994</v>
      </c>
      <c s="308">
        <v>1691.9488616899996</v>
      </c>
      <c s="308">
        <v>2039.3410139599996</v>
      </c>
      <c s="308">
        <v>2059.8625012099992</v>
      </c>
      <c s="308">
        <v>2079.8369605899989</v>
      </c>
      <c s="308">
        <v>2017.1678810399994</v>
      </c>
      <c s="308">
        <v>2147.5135981699996</v>
      </c>
      <c s="308">
        <v>2083.1210946499996</v>
      </c>
      <c s="308">
        <v>2086.792021239999</v>
      </c>
      <c s="308">
        <v>2269.5728321299994</v>
      </c>
      <c s="308">
        <v>2079.8906056599994</v>
      </c>
      <c s="308">
        <v>2218.2295774499999</v>
      </c>
      <c s="308">
        <v>2320.1092539799993</v>
      </c>
      <c s="308">
        <v>2386.1046305899995</v>
      </c>
      <c s="308">
        <v>2380.33516753</v>
      </c>
      <c s="308">
        <v>2486.3648271699994</v>
      </c>
      <c s="308">
        <v>2398.4170423799992</v>
      </c>
      <c s="308">
        <v>2237.0683369299991</v>
      </c>
      <c s="308">
        <v>2496.6833840199997</v>
      </c>
      <c s="308">
        <v>2474.1133613199995</v>
      </c>
      <c s="308">
        <v>2463.1088939899996</v>
      </c>
      <c s="308">
        <v>2463.7493480099997</v>
      </c>
      <c s="308">
        <v>2184.8597215799996</v>
      </c>
      <c s="308">
        <v>2341.8921961400001</v>
      </c>
      <c s="308">
        <v>2417.7774377999995</v>
      </c>
      <c s="308">
        <v>2494.4787949199999</v>
      </c>
      <c s="308">
        <v>2417.0316992799994</v>
      </c>
      <c s="308"/>
      <c s="308"/>
      <c s="308"/>
      <c s="308"/>
      <c s="308"/>
      <c s="308"/>
      <c s="308"/>
      <c s="308"/>
      <c s="308"/>
      <c s="308"/>
      <c r="EF172" s="311"/>
      <c s="311"/>
      <c s="311"/>
      <c s="311"/>
      <c s="311"/>
      <c s="272"/>
      <c s="311">
        <v>1973.8503316899985</v>
      </c>
      <c s="311">
        <v>2320.1092539800002</v>
      </c>
      <c s="311">
        <v>2417.7774377999995</v>
      </c>
      <c s="311">
        <v>2317.7999999999984</v>
      </c>
      <c s="311">
        <v>2317.7999999999984</v>
      </c>
      <c s="311">
        <v>2317.7999999999984</v>
      </c>
      <c s="311">
        <v>2317.7999999999984</v>
      </c>
      <c s="311">
        <v>2317.7999999999984</v>
      </c>
      <c s="311">
        <v>2317.7999999999984</v>
      </c>
    </row>
    <row r="173" spans="1:150" s="256" customFormat="1" ht="15">
      <c r="A173" s="570" t="s">
        <v>176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>
        <v>325</v>
      </c>
      <c s="308">
        <v>300.49166667000003</v>
      </c>
      <c s="308">
        <v>300.49166667000003</v>
      </c>
      <c s="308">
        <v>201.68141058000009</v>
      </c>
      <c s="308">
        <v>101.84805511000009</v>
      </c>
      <c s="308">
        <v>101.84805511000009</v>
      </c>
      <c s="308">
        <v>102.01780187000008</v>
      </c>
      <c s="308">
        <v>402.2094685400001</v>
      </c>
      <c s="308">
        <v>402.37705582000007</v>
      </c>
      <c s="308">
        <v>484.19300109000005</v>
      </c>
      <c s="308">
        <v>702.78293547000033</v>
      </c>
      <c s="308">
        <v>637.67199721000043</v>
      </c>
      <c s="308">
        <v>689.91407586000048</v>
      </c>
      <c s="308">
        <v>1620.4351113400007</v>
      </c>
      <c s="308">
        <v>1649.2607130300009</v>
      </c>
      <c s="308">
        <v>1655.2271271900008</v>
      </c>
      <c s="308">
        <v>1662.1327317870011</v>
      </c>
      <c s="308">
        <v>2150.1954367470012</v>
      </c>
      <c s="308">
        <v>3380.3089374570009</v>
      </c>
      <c s="308">
        <v>3339.1284078570006</v>
      </c>
      <c s="308">
        <v>3392.1212980570008</v>
      </c>
      <c s="308">
        <v>3431.473273347</v>
      </c>
      <c s="308">
        <v>3448.4677441370004</v>
      </c>
      <c s="308">
        <v>1394.941835937</v>
      </c>
      <c s="308">
        <v>822.51595986699999</v>
      </c>
      <c s="308">
        <v>663.98152186700008</v>
      </c>
      <c s="308">
        <v>147.36433971700009</v>
      </c>
      <c s="308">
        <v>103.14463885000009</v>
      </c>
      <c s="308">
        <v>48.899887460000109</v>
      </c>
      <c s="308">
        <v>48.899887460000109</v>
      </c>
      <c s="308">
        <v>67.986485050000113</v>
      </c>
      <c s="308">
        <v>168.91561572000012</v>
      </c>
      <c s="308">
        <v>168.91561572000012</v>
      </c>
      <c s="308">
        <v>98.855651540000139</v>
      </c>
      <c s="308">
        <v>88.62857758000014</v>
      </c>
      <c s="308">
        <v>52.071268650000128</v>
      </c>
      <c s="308">
        <v>63.463889840000128</v>
      </c>
      <c s="308">
        <v>60.376702430000101</v>
      </c>
      <c s="308">
        <v>60.376702430000101</v>
      </c>
      <c s="308">
        <v>60.376702430000101</v>
      </c>
      <c s="308">
        <v>60.376702430000101</v>
      </c>
      <c s="308">
        <v>60.362419420000094</v>
      </c>
      <c s="308">
        <v>60.019295900000095</v>
      </c>
      <c s="308">
        <v>11.973969010000104</v>
      </c>
      <c s="308">
        <v>0.99320265000010544</v>
      </c>
      <c s="308">
        <v>0.99320265000010544</v>
      </c>
      <c s="308">
        <v>0.99320265000010544</v>
      </c>
      <c s="308">
        <v>0.99320265000010544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/>
      <c s="308"/>
      <c s="308"/>
      <c s="308"/>
      <c s="308"/>
      <c s="308"/>
      <c s="308"/>
      <c s="308"/>
      <c s="308"/>
      <c s="308"/>
      <c s="308"/>
      <c s="308"/>
      <c r="EF173" s="311"/>
      <c s="311"/>
      <c s="311"/>
      <c s="311"/>
      <c s="311"/>
      <c s="272"/>
      <c s="311">
        <v>-8.6612999439239507E-13</v>
      </c>
      <c s="311">
        <v>-8.6612999439239507E-13</v>
      </c>
      <c s="311">
        <v>-8.6612999439239507E-13</v>
      </c>
      <c s="311">
        <v>-1.7322599887847901E-12</v>
      </c>
      <c s="311">
        <v>-1.7322599887847899E-12</v>
      </c>
      <c s="311">
        <v>-1.7322599887847899E-12</v>
      </c>
      <c s="311">
        <v>-1.7322599887847899E-12</v>
      </c>
      <c s="311">
        <v>-1.7322599887847899E-12</v>
      </c>
      <c s="311">
        <v>-1.7322599887847899E-12</v>
      </c>
    </row>
    <row r="174" spans="1:150" s="256" customFormat="1" ht="15">
      <c r="A174" s="570" t="s">
        <v>449</v>
      </c>
      <c s="308">
        <v>188.55855047000006</v>
      </c>
      <c s="308">
        <v>203.70861400000007</v>
      </c>
      <c s="308">
        <v>224.14129928000006</v>
      </c>
      <c s="308">
        <v>209.59975236000008</v>
      </c>
      <c s="308">
        <v>159.17423071000007</v>
      </c>
      <c s="308">
        <v>281.66877967528978</v>
      </c>
      <c s="308">
        <v>268.36289081765102</v>
      </c>
      <c s="308">
        <v>263.01928986379482</v>
      </c>
      <c s="308">
        <v>163.35077675691161</v>
      </c>
      <c s="308">
        <v>180.00610845502112</v>
      </c>
      <c s="308">
        <v>179.9310873850211</v>
      </c>
      <c s="308">
        <v>189.91851917143669</v>
      </c>
      <c s="308">
        <v>192.87086200907547</v>
      </c>
      <c s="308">
        <v>226.29479251907546</v>
      </c>
      <c s="308">
        <v>327.36271876000006</v>
      </c>
      <c s="308">
        <v>262.55957753000007</v>
      </c>
      <c s="308">
        <v>188.42606489000008</v>
      </c>
      <c s="308">
        <v>177.62986243000006</v>
      </c>
      <c s="308">
        <v>180.45083113000004</v>
      </c>
      <c s="308">
        <v>193.61919756000003</v>
      </c>
      <c s="308">
        <v>227.11296049000003</v>
      </c>
      <c s="308">
        <v>244.87195675000004</v>
      </c>
      <c s="308">
        <v>247.26657143000003</v>
      </c>
      <c s="308">
        <v>246.70546848000004</v>
      </c>
      <c s="308">
        <v>479.57368737000002</v>
      </c>
      <c s="308">
        <v>508.89972898999997</v>
      </c>
      <c s="308">
        <v>417.93226793999997</v>
      </c>
      <c s="308">
        <v>401.18070502</v>
      </c>
      <c s="308">
        <v>401.56644657000004</v>
      </c>
      <c s="308">
        <v>431.59329853999998</v>
      </c>
      <c s="308">
        <v>406.84595562999999</v>
      </c>
      <c s="308">
        <v>399.55129279999994</v>
      </c>
      <c s="308">
        <v>317.96707420999996</v>
      </c>
      <c s="308">
        <v>258.22797671999996</v>
      </c>
      <c s="308">
        <v>263.97941024999994</v>
      </c>
      <c s="308">
        <v>301.33628463999992</v>
      </c>
      <c s="308">
        <v>301.5088860699999</v>
      </c>
      <c s="308">
        <v>376.09998634999988</v>
      </c>
      <c s="308">
        <v>387.86311840999986</v>
      </c>
      <c s="308">
        <v>408.72764776000042</v>
      </c>
      <c s="308">
        <v>457.41352426000014</v>
      </c>
      <c s="308">
        <v>453.42868301000033</v>
      </c>
      <c s="308">
        <v>482.22932429000025</v>
      </c>
      <c s="308">
        <v>538.59321589000012</v>
      </c>
      <c s="308">
        <v>557.55369358000019</v>
      </c>
      <c s="308">
        <v>636.12663757999985</v>
      </c>
      <c s="308">
        <v>694.67858507999995</v>
      </c>
      <c s="308">
        <v>693.79041494000001</v>
      </c>
      <c s="308">
        <v>673.29822706000004</v>
      </c>
      <c s="308">
        <v>746.21916822000071</v>
      </c>
      <c s="308">
        <v>746.56917591000024</v>
      </c>
      <c s="308">
        <v>756.13613856999996</v>
      </c>
      <c s="308">
        <v>733.80611319999957</v>
      </c>
      <c s="308">
        <v>743.21584807999898</v>
      </c>
      <c s="308">
        <v>714.32359219999921</v>
      </c>
      <c s="308">
        <v>635.33049300999892</v>
      </c>
      <c s="308">
        <v>611.19504430999859</v>
      </c>
      <c s="308">
        <v>679.85025188999896</v>
      </c>
      <c s="308">
        <v>665.11720786999911</v>
      </c>
      <c s="308">
        <v>669.86568866000039</v>
      </c>
      <c s="308">
        <v>657.25538241999925</v>
      </c>
      <c s="308">
        <v>655.18264624999847</v>
      </c>
      <c s="308">
        <v>705.30029559999912</v>
      </c>
      <c s="308">
        <v>705.17801399999917</v>
      </c>
      <c s="308">
        <v>746.67230526999901</v>
      </c>
      <c s="308">
        <v>935.30373276999933</v>
      </c>
      <c s="308">
        <v>935.4865577799992</v>
      </c>
      <c s="308">
        <v>902.94778166999924</v>
      </c>
      <c s="308">
        <v>902.79829628999937</v>
      </c>
      <c s="308">
        <v>910.28459821999945</v>
      </c>
      <c s="308">
        <v>1271.1918694699993</v>
      </c>
      <c s="308">
        <v>1235.8653333599984</v>
      </c>
      <c s="308">
        <v>965.08695521999834</v>
      </c>
      <c s="308">
        <v>982.24633022999899</v>
      </c>
      <c s="308">
        <v>770.57209687999864</v>
      </c>
      <c s="308">
        <v>890.58088561999853</v>
      </c>
      <c s="308">
        <v>871.17621061999876</v>
      </c>
      <c s="308">
        <v>971.68429394999839</v>
      </c>
      <c s="308">
        <v>1313.7300457399981</v>
      </c>
      <c s="308">
        <v>1165.3961917799984</v>
      </c>
      <c s="308">
        <v>1109.3515751499983</v>
      </c>
      <c s="308">
        <v>1027.7547213599989</v>
      </c>
      <c s="308">
        <v>911.8990327399988</v>
      </c>
      <c s="308">
        <v>909.88116729999888</v>
      </c>
      <c s="308">
        <v>824.83972648999838</v>
      </c>
      <c s="308">
        <v>824.83972648999884</v>
      </c>
      <c s="308">
        <v>827.71309343999906</v>
      </c>
      <c s="308">
        <v>903.46720491999872</v>
      </c>
      <c s="308">
        <v>828.73954346999858</v>
      </c>
      <c s="308">
        <v>828.73954346999881</v>
      </c>
      <c s="308">
        <v>829.29810417999852</v>
      </c>
      <c s="308">
        <v>829.29810417999863</v>
      </c>
      <c s="308">
        <v>829.29810417999886</v>
      </c>
      <c s="308">
        <v>1062.430285859999</v>
      </c>
      <c s="308">
        <v>807.65789501999859</v>
      </c>
      <c s="308">
        <v>797.47207556999865</v>
      </c>
      <c s="308">
        <v>717.2055616899986</v>
      </c>
      <c s="308">
        <v>667.2055616900002</v>
      </c>
      <c s="308">
        <v>1002.4255950200002</v>
      </c>
      <c s="308">
        <v>1024.45434391</v>
      </c>
      <c s="308">
        <v>1037.23892559</v>
      </c>
      <c s="308">
        <v>1032.7510769799999</v>
      </c>
      <c s="308">
        <v>1139.6532941099999</v>
      </c>
      <c s="308">
        <v>1139.0154198</v>
      </c>
      <c s="308">
        <v>1133.5104412800001</v>
      </c>
      <c s="308">
        <v>1209.1312753300003</v>
      </c>
      <c s="308">
        <v>1147.5057010100004</v>
      </c>
      <c s="308">
        <v>1195.8955641200005</v>
      </c>
      <c s="308">
        <v>1200.1951189800004</v>
      </c>
      <c s="308">
        <v>1197.3519756700002</v>
      </c>
      <c s="308">
        <v>1194.1733743000002</v>
      </c>
      <c s="308">
        <v>1243.9188716000003</v>
      </c>
      <c s="308">
        <v>1115.2475557900004</v>
      </c>
      <c s="308">
        <v>1022.8482998000004</v>
      </c>
      <c s="308">
        <v>912.06068313000048</v>
      </c>
      <c s="308">
        <v>916.00036815000055</v>
      </c>
      <c s="308">
        <v>966.3179514800006</v>
      </c>
      <c s="308">
        <v>703.48828481000055</v>
      </c>
      <c s="308">
        <v>675.42415037000058</v>
      </c>
      <c s="308">
        <v>828.96730736000063</v>
      </c>
      <c s="308">
        <v>1078.3532143200005</v>
      </c>
      <c s="308"/>
      <c s="308"/>
      <c s="308"/>
      <c s="308"/>
      <c s="308"/>
      <c s="308"/>
      <c s="308"/>
      <c s="308"/>
      <c s="308"/>
      <c s="308"/>
      <c s="308"/>
      <c s="308"/>
      <c r="EF174" s="311"/>
      <c s="311"/>
      <c s="311"/>
      <c s="311"/>
      <c s="311"/>
      <c s="272"/>
      <c s="311">
        <v>717.2055616899986</v>
      </c>
      <c s="311">
        <v>1200.1951189800004</v>
      </c>
      <c s="311">
        <v>1078.3532143200005</v>
      </c>
      <c s="311">
        <v>1000</v>
      </c>
      <c s="311">
        <v>1000</v>
      </c>
      <c s="311">
        <v>1000</v>
      </c>
      <c s="311">
        <v>1000</v>
      </c>
      <c s="311">
        <v>1000</v>
      </c>
      <c s="311">
        <v>1000</v>
      </c>
    </row>
    <row r="175" spans="1:150" s="256" customFormat="1" ht="15">
      <c r="A175" s="570" t="s">
        <v>448</v>
      </c>
      <c s="308">
        <v>170.86099999999999</v>
      </c>
      <c s="308">
        <v>202.12099999999998</v>
      </c>
      <c s="308">
        <v>193.91099999999997</v>
      </c>
      <c s="308">
        <v>164.31099999999998</v>
      </c>
      <c s="308">
        <v>160.71099999999998</v>
      </c>
      <c s="308">
        <v>129.62100005157063</v>
      </c>
      <c s="308">
        <v>112.33000005157064</v>
      </c>
      <c s="308">
        <v>81.746000051570633</v>
      </c>
      <c s="308">
        <v>78.026000051570634</v>
      </c>
      <c s="308">
        <v>79.126000051570628</v>
      </c>
      <c s="308">
        <v>76.716000051570632</v>
      </c>
      <c s="308">
        <v>108.01600005157063</v>
      </c>
      <c s="308">
        <v>93.286000051570625</v>
      </c>
      <c s="308">
        <v>97.301000051570625</v>
      </c>
      <c s="308">
        <v>133.32600005157062</v>
      </c>
      <c s="308">
        <v>136.36800005157062</v>
      </c>
      <c s="308">
        <v>137.36800005157062</v>
      </c>
      <c s="308">
        <v>149.61299999999997</v>
      </c>
      <c s="308">
        <v>156.69299999999998</v>
      </c>
      <c s="308">
        <v>185.23699999999997</v>
      </c>
      <c s="308">
        <v>202.66199999999995</v>
      </c>
      <c s="308">
        <v>201.65499999999997</v>
      </c>
      <c s="308">
        <v>226.44499999999999</v>
      </c>
      <c s="308">
        <v>228.04322399999998</v>
      </c>
      <c s="308">
        <v>272.15322400000002</v>
      </c>
      <c s="308">
        <v>284.69322399999999</v>
      </c>
      <c s="308">
        <v>434.39322399999998</v>
      </c>
      <c s="308">
        <v>430.29322399999995</v>
      </c>
      <c s="308">
        <v>419.17678316999996</v>
      </c>
      <c s="308">
        <v>434.35355916999993</v>
      </c>
      <c s="308">
        <v>436.90455916999991</v>
      </c>
      <c s="308">
        <v>454.14055916999996</v>
      </c>
      <c s="308">
        <v>512.22555917</v>
      </c>
      <c s="308">
        <v>650.88555916999996</v>
      </c>
      <c s="308">
        <v>603.68899999999996</v>
      </c>
      <c s="308">
        <v>602.60899999999992</v>
      </c>
      <c s="308">
        <v>651.29799999999989</v>
      </c>
      <c s="308">
        <v>684.35799999999995</v>
      </c>
      <c s="308">
        <v>676.95799999999997</v>
      </c>
      <c s="308">
        <v>594.73699999999997</v>
      </c>
      <c s="308">
        <v>625.15899999999999</v>
      </c>
      <c s="308">
        <v>553.46899999999994</v>
      </c>
      <c s="308">
        <v>521.45299999999997</v>
      </c>
      <c s="308">
        <v>492.48699999999997</v>
      </c>
      <c s="308">
        <v>491.09199999999998</v>
      </c>
      <c s="308">
        <v>476.78600000000006</v>
      </c>
      <c s="308">
        <v>534.41450000000009</v>
      </c>
      <c s="308">
        <v>484.71450000000016</v>
      </c>
      <c s="308">
        <v>499.11450000000019</v>
      </c>
      <c s="308">
        <v>495.85450000000014</v>
      </c>
      <c s="308">
        <v>497.36450000000013</v>
      </c>
      <c s="308">
        <v>503.81450000000012</v>
      </c>
      <c s="308">
        <v>521.41050000000018</v>
      </c>
      <c s="308">
        <v>526.12450000000013</v>
      </c>
      <c s="308">
        <v>572.12250000000017</v>
      </c>
      <c s="308">
        <v>592.92102497000019</v>
      </c>
      <c s="308">
        <v>643.93525080000018</v>
      </c>
      <c s="308">
        <v>685.93225080000013</v>
      </c>
      <c s="308">
        <v>725.70225080000012</v>
      </c>
      <c s="308">
        <v>713.25832580000019</v>
      </c>
      <c s="308">
        <v>734.90832580000028</v>
      </c>
      <c s="308">
        <v>813.47535064000022</v>
      </c>
      <c s="308">
        <v>827.8726490800002</v>
      </c>
      <c s="308">
        <v>831.73682410000015</v>
      </c>
      <c s="308">
        <v>827.58182410000018</v>
      </c>
      <c s="308">
        <v>810.54209570000023</v>
      </c>
      <c s="308">
        <v>825.71909570000025</v>
      </c>
      <c s="308">
        <v>823.7410957000003</v>
      </c>
      <c s="308">
        <v>843.39209987000027</v>
      </c>
      <c s="308">
        <v>868.83209087000023</v>
      </c>
      <c s="308">
        <v>871.58638187000031</v>
      </c>
      <c s="308">
        <v>907.5913818700003</v>
      </c>
      <c s="308">
        <v>1049.3870998700004</v>
      </c>
      <c s="308">
        <v>887.63791246000039</v>
      </c>
      <c s="308">
        <v>847.85241171000041</v>
      </c>
      <c s="308">
        <v>874.33295991000045</v>
      </c>
      <c s="308">
        <v>865.12795991000053</v>
      </c>
      <c s="308">
        <v>868.58245991000058</v>
      </c>
      <c s="308">
        <v>818.40295991000062</v>
      </c>
      <c s="308">
        <v>821.02295991000062</v>
      </c>
      <c s="308">
        <v>779.69588491000059</v>
      </c>
      <c s="308">
        <v>751.02588491000051</v>
      </c>
      <c s="308">
        <v>678.91438491000054</v>
      </c>
      <c s="308">
        <v>689.00438491000045</v>
      </c>
      <c s="308">
        <v>798.14602291000051</v>
      </c>
      <c s="308">
        <v>838.10730020000051</v>
      </c>
      <c s="308">
        <v>825.09693020000054</v>
      </c>
      <c s="308">
        <v>1733.4988310000006</v>
      </c>
      <c s="308">
        <v>925.83803200000057</v>
      </c>
      <c s="308">
        <v>850.25860800000055</v>
      </c>
      <c s="308">
        <v>801.25780750000058</v>
      </c>
      <c s="308">
        <v>780.15350450000062</v>
      </c>
      <c s="308">
        <v>761.99873750000063</v>
      </c>
      <c s="308">
        <v>1033.6820010000006</v>
      </c>
      <c s="308">
        <v>919.01001300000064</v>
      </c>
      <c s="308">
        <v>936.65967000000069</v>
      </c>
      <c s="308">
        <v>1256.6447700000008</v>
      </c>
      <c s="308">
        <v>1024.7433000000008</v>
      </c>
      <c s="308">
        <v>1036.9154189400008</v>
      </c>
      <c s="308">
        <v>1035.4081573000008</v>
      </c>
      <c s="308">
        <v>1042.5980350000009</v>
      </c>
      <c s="308">
        <v>984.41680406000091</v>
      </c>
      <c s="308">
        <v>1007.8603040600008</v>
      </c>
      <c s="308">
        <v>944.1056748500007</v>
      </c>
      <c s="308">
        <v>953.28157996000073</v>
      </c>
      <c s="308">
        <v>1065.4493484700006</v>
      </c>
      <c s="308">
        <v>932.38490465000064</v>
      </c>
      <c s="308">
        <v>1022.3340133300006</v>
      </c>
      <c s="308">
        <v>1119.9141350000004</v>
      </c>
      <c s="308">
        <v>1188.7526549200006</v>
      </c>
      <c s="308">
        <v>1186.1617932300005</v>
      </c>
      <c s="308">
        <v>1242.4459555700005</v>
      </c>
      <c s="308">
        <v>1283.1694865900004</v>
      </c>
      <c s="308">
        <v>1214.2200371300003</v>
      </c>
      <c s="308">
        <v>1584.6227008900003</v>
      </c>
      <c s="308">
        <v>1558.1129931700002</v>
      </c>
      <c s="308">
        <v>1496.7909425100001</v>
      </c>
      <c s="308">
        <v>1760.2610632000001</v>
      </c>
      <c s="308">
        <v>1509.43557121</v>
      </c>
      <c s="308">
        <v>1512.9248887799999</v>
      </c>
      <c s="308">
        <v>1339.4242234799999</v>
      </c>
      <c s="308"/>
      <c s="308"/>
      <c s="308"/>
      <c s="308"/>
      <c s="308"/>
      <c s="308"/>
      <c s="308"/>
      <c s="308"/>
      <c s="308"/>
      <c s="308"/>
      <c s="308"/>
      <c s="308"/>
      <c r="EF175" s="311"/>
      <c s="311"/>
      <c s="311"/>
      <c s="311"/>
      <c s="311"/>
      <c s="272"/>
      <c s="311">
        <v>1256.6447700000008</v>
      </c>
      <c s="311">
        <v>1119.9141350000004</v>
      </c>
      <c s="311">
        <v>1339.4242234799999</v>
      </c>
      <c s="311">
        <v>1317.7999999999997</v>
      </c>
      <c s="311">
        <v>1317.7999999999995</v>
      </c>
      <c s="311">
        <v>1317.7999999999995</v>
      </c>
      <c s="311">
        <v>1317.7999999999995</v>
      </c>
      <c s="311">
        <v>1317.7999999999995</v>
      </c>
      <c s="311">
        <v>1317.7999999999995</v>
      </c>
    </row>
    <row r="176" spans="1:150" s="256" customFormat="1" ht="15">
      <c r="A176" s="114" t="s">
        <v>447</v>
      </c>
      <c s="308">
        <v>2546.3939528700002</v>
      </c>
      <c s="308">
        <v>2496.5577440035004</v>
      </c>
      <c s="308">
        <v>2503.5428047661253</v>
      </c>
      <c s="308">
        <v>2349.6436617992808</v>
      </c>
      <c s="308">
        <v>2422.6829048125078</v>
      </c>
      <c s="308">
        <v>2409.6833515830062</v>
      </c>
      <c s="308">
        <v>2779.8145098068608</v>
      </c>
      <c s="308">
        <v>2633.8437246894505</v>
      </c>
      <c s="308">
        <v>2642.0685650113192</v>
      </c>
      <c s="308">
        <v>2610.4176045057957</v>
      </c>
      <c s="308">
        <v>2591.3797741679005</v>
      </c>
      <c s="308">
        <v>2637.6481720640136</v>
      </c>
      <c s="308">
        <v>2861.9948348900016</v>
      </c>
      <c s="308">
        <v>2904.0132055670001</v>
      </c>
      <c s="308">
        <v>3009.1566182064498</v>
      </c>
      <c s="308">
        <v>3209.4079257678991</v>
      </c>
      <c s="308">
        <v>3389.340430663784</v>
      </c>
      <c s="308">
        <v>3279.5368722112989</v>
      </c>
      <c s="308">
        <v>3420.3550486833601</v>
      </c>
      <c s="308">
        <v>3372.4567126436482</v>
      </c>
      <c s="308">
        <v>3480.7725029359904</v>
      </c>
      <c s="308">
        <v>3538.5739791678461</v>
      </c>
      <c s="308">
        <v>3408.6619940976007</v>
      </c>
      <c s="308">
        <v>3638.6289075800005</v>
      </c>
      <c s="308">
        <v>3763.827319619998</v>
      </c>
      <c s="308">
        <v>3626.043943191999</v>
      </c>
      <c s="308">
        <v>3867.4291129616995</v>
      </c>
      <c s="308">
        <v>4091.1161931208999</v>
      </c>
      <c s="308">
        <v>4006.2939983459223</v>
      </c>
      <c s="308">
        <v>3982.6103892460487</v>
      </c>
      <c s="308">
        <v>3698.5589002575593</v>
      </c>
      <c s="308">
        <v>3739.8319283766496</v>
      </c>
      <c s="308">
        <v>4083.249665706172</v>
      </c>
      <c s="308">
        <v>3802.4362181312431</v>
      </c>
      <c s="308">
        <v>3655.3219422145985</v>
      </c>
      <c s="308">
        <v>3764.8018062312494</v>
      </c>
      <c s="308">
        <v>4270.9698241499991</v>
      </c>
      <c s="308">
        <v>4071.6314749669978</v>
      </c>
      <c s="308">
        <v>4486.1578862409469</v>
      </c>
      <c s="308">
        <v>4302.2006181994011</v>
      </c>
      <c s="308">
        <v>4397.1910150311323</v>
      </c>
      <c s="308">
        <v>4497.4076315540469</v>
      </c>
      <c s="308">
        <v>4537.0014073137263</v>
      </c>
      <c s="308">
        <v>4545.0296399687322</v>
      </c>
      <c s="308">
        <v>5024.4493586811323</v>
      </c>
      <c s="308">
        <v>5445.7509334227743</v>
      </c>
      <c s="308">
        <v>5757.6359210060227</v>
      </c>
      <c s="308">
        <v>6378.1354514607483</v>
      </c>
      <c s="308">
        <v>7509.4174567299979</v>
      </c>
      <c s="308">
        <v>6457.0963994899994</v>
      </c>
      <c s="308">
        <v>7540.4645886199987</v>
      </c>
      <c s="308">
        <v>7585.4013151399977</v>
      </c>
      <c s="308">
        <v>7930.340046719999</v>
      </c>
      <c s="308">
        <v>8064.5542453099997</v>
      </c>
      <c s="308">
        <v>7502.5392153199973</v>
      </c>
      <c s="308">
        <v>7429.9135642999981</v>
      </c>
      <c s="308">
        <v>7267.5439015399988</v>
      </c>
      <c s="308">
        <v>7275.034380799998</v>
      </c>
      <c s="308">
        <v>7369.0759145000111</v>
      </c>
      <c s="308">
        <v>7772.3950608599989</v>
      </c>
      <c s="308">
        <v>7849.9776451800008</v>
      </c>
      <c s="308">
        <v>7869.8390994699976</v>
      </c>
      <c s="308">
        <v>7303.8938609200013</v>
      </c>
      <c s="308">
        <v>7024.2119459800015</v>
      </c>
      <c s="308">
        <v>6705.4966315499987</v>
      </c>
      <c s="308">
        <v>7040.3001176400003</v>
      </c>
      <c s="308">
        <v>6779.7961980999989</v>
      </c>
      <c s="308">
        <v>6791.2130119000021</v>
      </c>
      <c s="308">
        <v>6929.4406298900003</v>
      </c>
      <c s="308">
        <v>6957.429383210002</v>
      </c>
      <c s="308">
        <v>6881.8130718499988</v>
      </c>
      <c s="308">
        <v>6656.2758274800017</v>
      </c>
      <c s="308">
        <v>7257.8735477600021</v>
      </c>
      <c s="308">
        <v>7128.9263945000012</v>
      </c>
      <c s="308">
        <v>6937.6853314199998</v>
      </c>
      <c s="308">
        <v>7124.033507420002</v>
      </c>
      <c s="308">
        <v>7232.0335766599992</v>
      </c>
      <c s="308">
        <v>7437.5298681700006</v>
      </c>
      <c s="308">
        <v>7308.8240418500009</v>
      </c>
      <c s="308">
        <v>7786.93200136</v>
      </c>
      <c s="308">
        <v>7690.5782786600003</v>
      </c>
      <c s="308">
        <v>7616.0171955999995</v>
      </c>
      <c s="308">
        <v>8005.5432942499983</v>
      </c>
      <c s="308">
        <v>7706.8966956500008</v>
      </c>
      <c s="308">
        <v>8261.4484967600019</v>
      </c>
      <c s="308">
        <v>7874.7303762400015</v>
      </c>
      <c s="308">
        <v>7397.5660853600011</v>
      </c>
      <c s="308">
        <v>7687.8774875932995</v>
      </c>
      <c s="308">
        <v>7887.0376580499997</v>
      </c>
      <c s="308">
        <v>7615.6097709999995</v>
      </c>
      <c s="308">
        <v>8000.3049535800001</v>
      </c>
      <c s="308">
        <v>7820.0254209000004</v>
      </c>
      <c s="308">
        <v>7800.7391279500007</v>
      </c>
      <c s="308">
        <v>8026.1576920499983</v>
      </c>
      <c s="308">
        <v>7799.4842163299991</v>
      </c>
      <c s="308">
        <v>7667.0885506624709</v>
      </c>
      <c s="308">
        <v>7510.0861002894035</v>
      </c>
      <c s="308">
        <v>7632.6163611300017</v>
      </c>
      <c s="308">
        <v>7703.839825250001</v>
      </c>
      <c s="308">
        <v>8370.0338023100012</v>
      </c>
      <c s="308">
        <v>8366.2807385699998</v>
      </c>
      <c s="308">
        <v>7980.5092071000017</v>
      </c>
      <c s="308">
        <v>7957.3502838800014</v>
      </c>
      <c s="308">
        <v>8353.3095126200024</v>
      </c>
      <c s="308">
        <v>8708.0556960700014</v>
      </c>
      <c s="308">
        <v>8594.8139678400021</v>
      </c>
      <c s="308">
        <v>7621.8152607300008</v>
      </c>
      <c s="308">
        <v>8331.912761380001</v>
      </c>
      <c s="308">
        <v>7725.5086394300024</v>
      </c>
      <c s="308">
        <v>7852.1407115300353</v>
      </c>
      <c s="308">
        <v>7813.9302491700055</v>
      </c>
      <c s="308">
        <v>8289.1223620299952</v>
      </c>
      <c s="308">
        <v>8145.3786672600036</v>
      </c>
      <c s="308">
        <v>8461.5531096400064</v>
      </c>
      <c s="308">
        <v>8159.4114640900261</v>
      </c>
      <c s="308">
        <v>7915.498543260027</v>
      </c>
      <c s="308">
        <v>8257.4467393999967</v>
      </c>
      <c s="308">
        <v>7860.7747990100006</v>
      </c>
      <c s="308">
        <v>7757.8118891200029</v>
      </c>
      <c s="308">
        <v>7747.3352710200015</v>
      </c>
      <c s="308">
        <v>7805.2164927536414</v>
      </c>
      <c s="308">
        <v>8208.5939101936401</v>
      </c>
      <c s="308">
        <v>7911.3762802836409</v>
      </c>
      <c s="308"/>
      <c s="308"/>
      <c s="308"/>
      <c s="308"/>
      <c s="308"/>
      <c s="308"/>
      <c s="308"/>
      <c s="308"/>
      <c s="308"/>
      <c s="308"/>
      <c r="EF176" s="311"/>
      <c s="311"/>
      <c s="311"/>
      <c s="311"/>
      <c s="311"/>
      <c s="272"/>
      <c s="311">
        <v>7510.0861002894035</v>
      </c>
      <c s="311">
        <v>7725.5086394300024</v>
      </c>
      <c s="311">
        <v>7805.2164927536414</v>
      </c>
      <c s="311">
        <v>6930.2164927536414</v>
      </c>
      <c s="311">
        <v>6730.2164927536414</v>
      </c>
      <c s="311">
        <v>6530.2164927536414</v>
      </c>
      <c s="311">
        <v>6530.2164927536414</v>
      </c>
      <c s="311">
        <v>6530.2164927536414</v>
      </c>
      <c s="311">
        <v>6530.2164927536414</v>
      </c>
    </row>
    <row r="177" spans="1:150" s="256" customFormat="1" ht="15">
      <c r="A177" s="571" t="s">
        <v>446</v>
      </c>
      <c s="308">
        <v>654.52061279000043</v>
      </c>
      <c s="308">
        <v>632.99097466000001</v>
      </c>
      <c s="308">
        <v>613.1682314000002</v>
      </c>
      <c s="308">
        <v>622.41384339999991</v>
      </c>
      <c s="308">
        <v>634.07512364999991</v>
      </c>
      <c s="308">
        <v>612.02893084000004</v>
      </c>
      <c s="308">
        <v>741.81983284</v>
      </c>
      <c s="308">
        <v>676.98148671000001</v>
      </c>
      <c s="308">
        <v>677.45060008999997</v>
      </c>
      <c s="308">
        <v>642.22078309999995</v>
      </c>
      <c s="308">
        <v>627.39677335999988</v>
      </c>
      <c s="308">
        <v>654.06001965999985</v>
      </c>
      <c s="308">
        <v>615.62352510999995</v>
      </c>
      <c s="308">
        <v>626.36751903999982</v>
      </c>
      <c s="308">
        <v>627.97071361999986</v>
      </c>
      <c s="308">
        <v>636.8715957999998</v>
      </c>
      <c s="308">
        <v>623.55230362999998</v>
      </c>
      <c s="308">
        <v>586.43971965999981</v>
      </c>
      <c s="308">
        <v>652.22852594999983</v>
      </c>
      <c s="308">
        <v>581.84534628999972</v>
      </c>
      <c s="308">
        <v>625.21515243999977</v>
      </c>
      <c s="308">
        <v>688.12980881999977</v>
      </c>
      <c s="308">
        <v>556.82905434999975</v>
      </c>
      <c s="308">
        <v>699.28484050999964</v>
      </c>
      <c s="308">
        <v>731.77113216999942</v>
      </c>
      <c s="308">
        <v>605.9152467599996</v>
      </c>
      <c s="308">
        <v>766.1950077399996</v>
      </c>
      <c s="308">
        <v>922.66558294999982</v>
      </c>
      <c s="308">
        <v>846.24293705999969</v>
      </c>
      <c s="308">
        <v>903.5929441899998</v>
      </c>
      <c s="308">
        <v>622.25729321999972</v>
      </c>
      <c s="308">
        <v>607.72816953999995</v>
      </c>
      <c s="308">
        <v>659.78741764999961</v>
      </c>
      <c s="308">
        <v>642.1300740099997</v>
      </c>
      <c s="308">
        <v>580.71690795999939</v>
      </c>
      <c s="308">
        <v>719.69559761999949</v>
      </c>
      <c s="308">
        <v>1087.1300293199995</v>
      </c>
      <c s="308">
        <v>732.01903996999931</v>
      </c>
      <c s="308">
        <v>914.34118239999964</v>
      </c>
      <c s="308">
        <v>783.50123318999965</v>
      </c>
      <c s="308">
        <v>664.26390238999966</v>
      </c>
      <c s="308">
        <v>724.43174425999962</v>
      </c>
      <c s="308">
        <v>743.30627594999942</v>
      </c>
      <c s="308">
        <v>887.06396152999957</v>
      </c>
      <c s="308">
        <v>1049.8300743599996</v>
      </c>
      <c s="308">
        <v>1287.2507317299996</v>
      </c>
      <c s="308">
        <v>1494.4145817499998</v>
      </c>
      <c s="308">
        <v>1838.2356076799997</v>
      </c>
      <c s="308">
        <v>2621.4450953400001</v>
      </c>
      <c s="308">
        <v>1479.4515920699996</v>
      </c>
      <c s="308">
        <v>2433.7525430099986</v>
      </c>
      <c s="308">
        <v>2261.4125768999993</v>
      </c>
      <c s="308">
        <v>2384.2715972799997</v>
      </c>
      <c s="308">
        <v>2336.9433512099995</v>
      </c>
      <c s="308">
        <v>1648.9652674199997</v>
      </c>
      <c s="308">
        <v>1395.4321902199997</v>
      </c>
      <c s="308">
        <v>1131.2027354599993</v>
      </c>
      <c s="308">
        <v>1048.5896514599997</v>
      </c>
      <c s="308">
        <v>989.21062483999935</v>
      </c>
      <c s="308">
        <v>1151.1146912899994</v>
      </c>
      <c s="308">
        <v>1183.0597880999994</v>
      </c>
      <c s="308">
        <v>811.60103131000005</v>
      </c>
      <c s="308">
        <v>843.99259552000035</v>
      </c>
      <c s="308">
        <v>966.68631512000047</v>
      </c>
      <c s="308">
        <v>700.43928192000044</v>
      </c>
      <c s="308">
        <v>846.81130867000047</v>
      </c>
      <c s="308">
        <v>585.46466671000042</v>
      </c>
      <c s="308">
        <v>543.67599943000039</v>
      </c>
      <c s="308">
        <v>608.79818763000048</v>
      </c>
      <c s="308">
        <v>710.82889046000059</v>
      </c>
      <c s="308">
        <v>578.67677857000047</v>
      </c>
      <c s="308">
        <v>655.65764356000045</v>
      </c>
      <c s="308">
        <v>1077.8828543900006</v>
      </c>
      <c s="308">
        <v>659.97583425000039</v>
      </c>
      <c s="308">
        <v>520.76850324000043</v>
      </c>
      <c s="308">
        <v>666.6334845800003</v>
      </c>
      <c s="308">
        <v>777.73557883000024</v>
      </c>
      <c s="308">
        <v>755.57733880000046</v>
      </c>
      <c s="308">
        <v>881.18991225000036</v>
      </c>
      <c s="308">
        <v>905.56998896000005</v>
      </c>
      <c s="308">
        <v>1171.7366923400002</v>
      </c>
      <c s="308">
        <v>1185.1130126900002</v>
      </c>
      <c s="308">
        <v>1230.2199992300002</v>
      </c>
      <c s="308">
        <v>1289.9057130299998</v>
      </c>
      <c s="308">
        <v>1812.2457415600002</v>
      </c>
      <c s="308">
        <v>1549.6518949300003</v>
      </c>
      <c s="308">
        <v>1335.7236795900001</v>
      </c>
      <c s="308">
        <v>1568.3573324499998</v>
      </c>
      <c s="308">
        <v>1663.75847841</v>
      </c>
      <c s="308">
        <v>1491.7303070799999</v>
      </c>
      <c s="308">
        <v>1549.0137115799998</v>
      </c>
      <c s="308">
        <v>1370.7567719400001</v>
      </c>
      <c s="308">
        <v>1339.7203422399998</v>
      </c>
      <c s="308">
        <v>1635.2205938899997</v>
      </c>
      <c s="308">
        <v>1391.3310064999998</v>
      </c>
      <c s="308">
        <v>1669.1180355399997</v>
      </c>
      <c s="308">
        <v>1599.8108719099998</v>
      </c>
      <c s="308">
        <v>1528.6860201200004</v>
      </c>
      <c s="308">
        <v>1704.2867223800004</v>
      </c>
      <c s="308">
        <v>2269.7452362900003</v>
      </c>
      <c s="308">
        <v>2143.5536142999999</v>
      </c>
      <c s="308">
        <v>2043.4690049099997</v>
      </c>
      <c s="308">
        <v>2028.4822731199999</v>
      </c>
      <c s="308">
        <v>2230.0277236000006</v>
      </c>
      <c s="308">
        <v>2306.9645074200002</v>
      </c>
      <c s="308">
        <v>2160.2507470600008</v>
      </c>
      <c s="308">
        <v>1540.3909933700002</v>
      </c>
      <c s="308">
        <v>1924.1990609199997</v>
      </c>
      <c s="308">
        <v>1313.2090601200002</v>
      </c>
      <c s="308">
        <v>1372.735488</v>
      </c>
      <c s="308">
        <v>1492.3547105900002</v>
      </c>
      <c s="308">
        <v>1378.9182972400004</v>
      </c>
      <c s="308">
        <v>1118.4091570800001</v>
      </c>
      <c s="308">
        <v>1211.1281664800003</v>
      </c>
      <c s="308">
        <v>1155.2596839500002</v>
      </c>
      <c s="308">
        <v>1122.5251873200002</v>
      </c>
      <c s="308">
        <v>1166.1309600400002</v>
      </c>
      <c s="308">
        <v>946.56029739000019</v>
      </c>
      <c s="308">
        <v>990.58660182000017</v>
      </c>
      <c s="308">
        <v>1032.6282368300001</v>
      </c>
      <c s="308">
        <v>1368.60847517</v>
      </c>
      <c s="308">
        <v>1304.7041560599996</v>
      </c>
      <c s="308">
        <v>1318.3010199999997</v>
      </c>
      <c s="308"/>
      <c s="308">
        <v>335.98023833999991</v>
      </c>
      <c s="308"/>
      <c s="308"/>
      <c s="308"/>
      <c s="308"/>
      <c s="308"/>
      <c s="308"/>
      <c s="308"/>
      <c s="308"/>
      <c r="EF177" s="311"/>
      <c s="311"/>
      <c s="311"/>
      <c s="311"/>
      <c s="311"/>
      <c s="272"/>
      <c s="311">
        <v>1599.8108719099998</v>
      </c>
      <c s="311">
        <v>1313.2090601200002</v>
      </c>
      <c s="311">
        <v>1368.60847517</v>
      </c>
      <c s="311">
        <v>993.60847517000002</v>
      </c>
      <c s="311">
        <v>793.60847517000002</v>
      </c>
      <c s="311">
        <v>593.60847517000002</v>
      </c>
      <c s="311">
        <v>593.60847517000002</v>
      </c>
      <c s="311">
        <v>593.60847517000002</v>
      </c>
      <c s="311">
        <v>593.60847517000002</v>
      </c>
    </row>
    <row r="178" spans="1:150" s="256" customFormat="1" ht="15">
      <c r="A178" s="571" t="s">
        <v>445</v>
      </c>
      <c s="308">
        <v>605.26871615000005</v>
      </c>
      <c s="308">
        <v>602.43171636000011</v>
      </c>
      <c s="308">
        <v>587.68211167999993</v>
      </c>
      <c s="308">
        <v>570.29782660000001</v>
      </c>
      <c s="308">
        <v>586.68565373000001</v>
      </c>
      <c s="308">
        <v>579.72287944000004</v>
      </c>
      <c s="308">
        <v>613.53789761000007</v>
      </c>
      <c s="308">
        <v>594.70110715999999</v>
      </c>
      <c s="308">
        <v>579.91880168000012</v>
      </c>
      <c s="308">
        <v>628.93625253000005</v>
      </c>
      <c s="308">
        <v>647.08773517000009</v>
      </c>
      <c s="308">
        <v>618.74422479000009</v>
      </c>
      <c s="308">
        <v>668.68217375000006</v>
      </c>
      <c s="308">
        <v>657.15687764000006</v>
      </c>
      <c s="308">
        <v>648.31534240999997</v>
      </c>
      <c s="308">
        <v>639.07711098000004</v>
      </c>
      <c s="308">
        <v>710.08224706999999</v>
      </c>
      <c s="308">
        <v>673.64753420000011</v>
      </c>
      <c s="308">
        <v>676.42300608999983</v>
      </c>
      <c s="308">
        <v>663.58967308999991</v>
      </c>
      <c s="308">
        <v>712.00022806999993</v>
      </c>
      <c s="308">
        <v>706.38286765999999</v>
      </c>
      <c s="308">
        <v>688.26157369999999</v>
      </c>
      <c s="308">
        <v>762.69395077999991</v>
      </c>
      <c s="308">
        <v>781.24297735000005</v>
      </c>
      <c s="308">
        <v>784.57075535000001</v>
      </c>
      <c s="308">
        <v>743.79978082000002</v>
      </c>
      <c s="308">
        <v>775.49890906999997</v>
      </c>
      <c s="308">
        <v>774.5139296499998</v>
      </c>
      <c s="308">
        <v>748.63428732</v>
      </c>
      <c s="308">
        <v>741.4322426199999</v>
      </c>
      <c s="308">
        <v>739.84621169000002</v>
      </c>
      <c s="308">
        <v>728.69016951999993</v>
      </c>
      <c s="308">
        <v>729.44537988000002</v>
      </c>
      <c s="308">
        <v>730.46779227999991</v>
      </c>
      <c s="308">
        <v>756.67519847999984</v>
      </c>
      <c s="308">
        <v>764.24426416000006</v>
      </c>
      <c s="308">
        <v>769.52201048999996</v>
      </c>
      <c s="308">
        <v>774.16579828999988</v>
      </c>
      <c s="308">
        <v>750.1099635999999</v>
      </c>
      <c s="308">
        <v>823.84846182000001</v>
      </c>
      <c s="308">
        <v>804.03818231000014</v>
      </c>
      <c s="308">
        <v>780.09507993</v>
      </c>
      <c s="308">
        <v>780.14288768999995</v>
      </c>
      <c s="308">
        <v>785.06991356000003</v>
      </c>
      <c s="308">
        <v>811.79156305999993</v>
      </c>
      <c s="308">
        <v>807.14527220999992</v>
      </c>
      <c s="308">
        <v>809.99077264000005</v>
      </c>
      <c s="308">
        <v>796.84852605999981</v>
      </c>
      <c s="308">
        <v>788.72521068999993</v>
      </c>
      <c s="308">
        <v>791.37752346000002</v>
      </c>
      <c s="308">
        <v>763.8583519299998</v>
      </c>
      <c s="308">
        <v>776.39142803000004</v>
      </c>
      <c s="308">
        <v>785.42527740999981</v>
      </c>
      <c s="308">
        <v>803.59705944000007</v>
      </c>
      <c s="308">
        <v>784.11059866000005</v>
      </c>
      <c s="308">
        <v>835.77703543000007</v>
      </c>
      <c s="308">
        <v>827.86377421999998</v>
      </c>
      <c s="308">
        <v>820.31821916000001</v>
      </c>
      <c s="308">
        <v>824.33107989999985</v>
      </c>
      <c s="308">
        <v>865.64823805000003</v>
      </c>
      <c s="308">
        <v>965.77421049999975</v>
      </c>
      <c s="308">
        <v>1005.71834323</v>
      </c>
      <c s="308">
        <v>985.70308027999999</v>
      </c>
      <c s="308">
        <v>976.71458220999978</v>
      </c>
      <c s="308">
        <v>957.44507978999991</v>
      </c>
      <c s="308">
        <v>951.93213720999995</v>
      </c>
      <c s="308">
        <v>982.06188741999995</v>
      </c>
      <c s="308">
        <v>928.81010969999988</v>
      </c>
      <c s="308">
        <v>939.93836557999998</v>
      </c>
      <c s="308">
        <v>976.47404085999995</v>
      </c>
      <c s="308">
        <v>1010.1296768299999</v>
      </c>
      <c s="308">
        <v>1012.9795121799998</v>
      </c>
      <c s="308">
        <v>1048.8651307099999</v>
      </c>
      <c s="308">
        <v>1016.72279277</v>
      </c>
      <c s="308">
        <v>1000.4340644600001</v>
      </c>
      <c s="308">
        <v>1007.2986418300001</v>
      </c>
      <c s="308">
        <v>1004.8443549000001</v>
      </c>
      <c s="308">
        <v>964.32779377999998</v>
      </c>
      <c s="308">
        <v>958.68386114000009</v>
      </c>
      <c s="308">
        <v>974.51579840000011</v>
      </c>
      <c s="308">
        <v>973.89201974000002</v>
      </c>
      <c s="308">
        <v>967.15235014999996</v>
      </c>
      <c s="308">
        <v>984.17577885000003</v>
      </c>
      <c s="308">
        <v>1009.99051016</v>
      </c>
      <c s="308">
        <v>990.5162876400002</v>
      </c>
      <c s="308">
        <v>977.60789706999992</v>
      </c>
      <c s="308">
        <v>956.32875609000007</v>
      </c>
      <c s="308">
        <v>980.32792932999996</v>
      </c>
      <c s="308">
        <v>952.91485190000014</v>
      </c>
      <c s="308">
        <v>960.09876813999995</v>
      </c>
      <c s="308">
        <v>965.6002997999999</v>
      </c>
      <c s="308">
        <v>966.47633842000005</v>
      </c>
      <c s="308">
        <v>961.16287546000001</v>
      </c>
      <c s="308">
        <v>956.99524104000011</v>
      </c>
      <c s="308">
        <v>949.29447917000005</v>
      </c>
      <c s="308">
        <v>1000.43491012</v>
      </c>
      <c s="308">
        <v>995.02877471000011</v>
      </c>
      <c s="308">
        <v>993.68220499000006</v>
      </c>
      <c s="308">
        <v>994.67178673000001</v>
      </c>
      <c s="308">
        <v>1031.05386</v>
      </c>
      <c s="308">
        <v>1045.9111653</v>
      </c>
      <c s="308">
        <v>1029.911693</v>
      </c>
      <c s="308">
        <v>1014.92277942</v>
      </c>
      <c s="308">
        <v>1021.92469196</v>
      </c>
      <c s="308">
        <v>1041.4233719200001</v>
      </c>
      <c s="308">
        <v>1033.38563787</v>
      </c>
      <c s="308">
        <v>1034.3009687200001</v>
      </c>
      <c s="308">
        <v>1046.5550036600002</v>
      </c>
      <c s="308">
        <v>1054.8088768699999</v>
      </c>
      <c s="308">
        <v>1057.78632797</v>
      </c>
      <c s="308">
        <v>1057.4936521700001</v>
      </c>
      <c s="308">
        <v>1059.32001388</v>
      </c>
      <c s="308">
        <v>1058.7888208300001</v>
      </c>
      <c s="308">
        <v>1082.8266424100002</v>
      </c>
      <c s="308">
        <v>1081.9442266600001</v>
      </c>
      <c s="308">
        <v>1111.8003151200001</v>
      </c>
      <c s="308">
        <v>1073.6349795199999</v>
      </c>
      <c s="308">
        <v>1075.06779678</v>
      </c>
      <c s="308">
        <v>1074.6735778699999</v>
      </c>
      <c s="308">
        <v>1138.4422681700003</v>
      </c>
      <c s="308">
        <v>1103.76281165</v>
      </c>
      <c s="308">
        <v>1099.94958898</v>
      </c>
      <c s="308"/>
      <c s="308">
        <v>63.768690300000344</v>
      </c>
      <c s="308"/>
      <c s="308"/>
      <c s="308"/>
      <c s="308"/>
      <c s="308"/>
      <c s="308"/>
      <c s="308"/>
      <c s="308"/>
      <c r="EF178" s="311"/>
      <c s="311"/>
      <c s="311"/>
      <c s="311"/>
      <c s="311"/>
      <c s="272"/>
      <c s="311">
        <v>1000.43491012</v>
      </c>
      <c s="311">
        <v>1046.5550036600002</v>
      </c>
      <c s="311">
        <v>1138.4422681700003</v>
      </c>
      <c s="311">
        <v>1138.4422681700003</v>
      </c>
      <c s="311">
        <v>1138.4422681700003</v>
      </c>
      <c s="311">
        <v>1138.4422681700003</v>
      </c>
      <c s="311">
        <v>1138.4422681700003</v>
      </c>
      <c s="311">
        <v>1138.4422681700003</v>
      </c>
      <c s="311">
        <v>1138.4422681700003</v>
      </c>
    </row>
    <row r="179" spans="1:150" s="256" customFormat="1" ht="15">
      <c r="A179" s="571" t="s">
        <v>444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0.14490000000000691</v>
      </c>
      <c s="308">
        <v>6.8459000000000287</v>
      </c>
      <c s="308">
        <v>43.893900000000016</v>
      </c>
      <c s="308">
        <v>90.589900000000014</v>
      </c>
      <c s="308">
        <v>134.72490000000002</v>
      </c>
      <c s="308">
        <v>178.31790000000001</v>
      </c>
      <c s="308">
        <v>193.60090000000002</v>
      </c>
      <c s="308">
        <v>203.06890000000004</v>
      </c>
      <c s="308">
        <v>221.34190000000004</v>
      </c>
      <c s="308">
        <v>251.05090000000004</v>
      </c>
      <c s="308">
        <v>293.24490000000003</v>
      </c>
      <c s="308">
        <v>326.20490000000007</v>
      </c>
      <c s="308">
        <v>366.13090000000005</v>
      </c>
      <c s="308">
        <v>417.54690000000005</v>
      </c>
      <c s="308">
        <v>480.32690000000002</v>
      </c>
      <c s="308">
        <v>554.76690000000008</v>
      </c>
      <c s="308">
        <v>625.20190000000002</v>
      </c>
      <c s="308">
        <v>680.76490000000001</v>
      </c>
      <c s="308">
        <v>724.40790000000004</v>
      </c>
      <c s="308">
        <v>761.3039</v>
      </c>
      <c s="308">
        <v>790.95889999999997</v>
      </c>
      <c s="308">
        <v>832.10389999999995</v>
      </c>
      <c s="308">
        <v>868.83889999999997</v>
      </c>
      <c s="308">
        <v>903.32889999999998</v>
      </c>
      <c s="308">
        <v>928.96090000000004</v>
      </c>
      <c s="308">
        <v>960.53590000000008</v>
      </c>
      <c s="308">
        <v>983.94790000000012</v>
      </c>
      <c s="308">
        <v>1001.6568730000001</v>
      </c>
      <c s="308">
        <v>1018.1844440000001</v>
      </c>
      <c s="308">
        <v>1040.1354383500002</v>
      </c>
      <c s="308">
        <v>1056.3808528100003</v>
      </c>
      <c s="308">
        <v>1079.6125252100003</v>
      </c>
      <c s="308">
        <v>1105.9516799500002</v>
      </c>
      <c s="308">
        <v>1132.6610240100001</v>
      </c>
      <c s="308">
        <v>1152.2778909100002</v>
      </c>
      <c s="308">
        <v>1164.5721363100001</v>
      </c>
      <c s="308">
        <v>1169.7757317900002</v>
      </c>
      <c s="308">
        <v>1169.7757317900002</v>
      </c>
      <c s="308">
        <v>1169.7757317900002</v>
      </c>
      <c s="308">
        <v>1180.2818597100002</v>
      </c>
      <c s="308">
        <v>1173.3119597100001</v>
      </c>
      <c s="308">
        <v>1188.1608971500002</v>
      </c>
      <c s="308">
        <v>1161.28961843</v>
      </c>
      <c s="308">
        <v>1172.04121986</v>
      </c>
      <c s="308">
        <v>1163.1032060799998</v>
      </c>
      <c s="308">
        <v>1163.5965670599999</v>
      </c>
      <c s="308">
        <v>1127.11674885</v>
      </c>
      <c s="308">
        <v>1122.05805244</v>
      </c>
      <c s="308">
        <v>1107.2459073</v>
      </c>
      <c s="308">
        <v>1077.6280743500001</v>
      </c>
      <c s="308">
        <v>1079.5411977700001</v>
      </c>
      <c s="308">
        <v>1078.9429819900001</v>
      </c>
      <c s="308">
        <v>1084.0415821400002</v>
      </c>
      <c s="308">
        <v>1085.2951073600002</v>
      </c>
      <c s="308">
        <v>1089.0123864600002</v>
      </c>
      <c s="308">
        <v>1061.4022773300003</v>
      </c>
      <c s="308">
        <v>1064.3898510400004</v>
      </c>
      <c s="308">
        <v>1057.4165895600004</v>
      </c>
      <c s="308">
        <v>1067.5730952300005</v>
      </c>
      <c s="308">
        <v>1053.1192593800006</v>
      </c>
      <c s="308">
        <v>1053.3640879900006</v>
      </c>
      <c s="308">
        <v>1050.0649415900007</v>
      </c>
      <c s="308">
        <v>1077.5745645500008</v>
      </c>
      <c s="308">
        <v>1091.5067558000007</v>
      </c>
      <c s="308">
        <v>1110.5390444700008</v>
      </c>
      <c s="308">
        <v>1144.0688031600009</v>
      </c>
      <c s="308">
        <v>1174.8239002900009</v>
      </c>
      <c s="308">
        <v>1225.700962240001</v>
      </c>
      <c s="308">
        <v>1253.016517190001</v>
      </c>
      <c s="308">
        <v>1276.841228100001</v>
      </c>
      <c s="308">
        <v>1321.4338827600011</v>
      </c>
      <c s="308">
        <v>1333.4490077000012</v>
      </c>
      <c s="308">
        <v>1386.5564326900012</v>
      </c>
      <c s="308">
        <v>1422.7627212500013</v>
      </c>
      <c s="308">
        <v>1454.0622521000014</v>
      </c>
      <c s="308">
        <v>1451.6665630200014</v>
      </c>
      <c s="308">
        <v>1462.7836826700013</v>
      </c>
      <c s="308">
        <v>1465.4473368300014</v>
      </c>
      <c s="308">
        <v>1464.7133408900015</v>
      </c>
      <c s="308">
        <v>1462.4072595000016</v>
      </c>
      <c s="308">
        <v>1444.0935201000016</v>
      </c>
      <c s="308">
        <v>1402.6456614500016</v>
      </c>
      <c s="308">
        <v>1412.0487835100016</v>
      </c>
      <c s="308">
        <v>1398.0982712500015</v>
      </c>
      <c s="308">
        <v>1382.5469533500016</v>
      </c>
      <c s="308">
        <v>1312.0862970000014</v>
      </c>
      <c s="308">
        <v>1318.9873270500016</v>
      </c>
      <c s="308">
        <v>1353.5407288200015</v>
      </c>
      <c s="308">
        <v>1315.8630400800016</v>
      </c>
      <c s="308"/>
      <c s="308">
        <v>6.9010300500001449</v>
      </c>
      <c s="308"/>
      <c s="308"/>
      <c s="308"/>
      <c s="308"/>
      <c s="308"/>
      <c s="308"/>
      <c s="308"/>
      <c s="308"/>
      <c r="EF179" s="311"/>
      <c s="311"/>
      <c s="311"/>
      <c s="311"/>
      <c s="311"/>
      <c s="272"/>
      <c s="311">
        <v>1077.5745645500008</v>
      </c>
      <c s="311">
        <v>1454.0622521000014</v>
      </c>
      <c s="311">
        <v>1318.9873270500016</v>
      </c>
      <c s="311">
        <v>1018.9873270500016</v>
      </c>
      <c s="311">
        <v>1018.9873270500016</v>
      </c>
      <c s="311">
        <v>1018.9873270500016</v>
      </c>
      <c s="311">
        <v>1018.9873270500016</v>
      </c>
      <c s="311">
        <v>1018.9873270500016</v>
      </c>
      <c s="311">
        <v>1018.9873270500016</v>
      </c>
    </row>
    <row r="180" spans="1:150" s="256" customFormat="1" ht="15">
      <c r="A180" s="571" t="s">
        <v>443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691.34791565</v>
      </c>
      <c s="308">
        <v>664.32622114000003</v>
      </c>
      <c s="308">
        <v>621.48834899999997</v>
      </c>
      <c s="308">
        <v>749.88023905999989</v>
      </c>
      <c s="308">
        <v>751.01552347000006</v>
      </c>
      <c s="308">
        <v>925.99012100999994</v>
      </c>
      <c s="308">
        <v>882.55470527</v>
      </c>
      <c s="308">
        <v>976.94751792</v>
      </c>
      <c s="308">
        <v>848.93396486000006</v>
      </c>
      <c s="308">
        <v>952.60421040999995</v>
      </c>
      <c s="308">
        <v>1171.89536763</v>
      </c>
      <c s="308">
        <v>1138.93525142</v>
      </c>
      <c s="308">
        <v>1145.1298163200004</v>
      </c>
      <c s="308">
        <v>958.90027300999986</v>
      </c>
      <c s="308">
        <v>669.81932202999997</v>
      </c>
      <c s="308">
        <v>697.80200688000002</v>
      </c>
      <c s="308">
        <v>834.54501529000004</v>
      </c>
      <c s="308">
        <v>735.64175802</v>
      </c>
      <c s="308">
        <v>1102.31188621</v>
      </c>
      <c s="308">
        <v>1072.8865519399999</v>
      </c>
      <c s="308">
        <v>1142.76699289</v>
      </c>
      <c s="308">
        <v>1137.7797832900001</v>
      </c>
      <c s="308">
        <v>1463.0766376700001</v>
      </c>
      <c s="308">
        <v>1250.80926774</v>
      </c>
      <c s="308">
        <v>747.47492627999998</v>
      </c>
      <c s="308">
        <v>1007.29629059</v>
      </c>
      <c s="308">
        <v>925.39999999999998</v>
      </c>
      <c s="308">
        <v>1032.6757634799999</v>
      </c>
      <c s="308">
        <v>1010.90789975</v>
      </c>
      <c s="308">
        <v>644.26627280000002</v>
      </c>
      <c s="308">
        <v>533.80665836000003</v>
      </c>
      <c s="308">
        <v>527.48073574</v>
      </c>
      <c s="308">
        <v>563.21363618000021</v>
      </c>
      <c s="308">
        <v>760.47590540000022</v>
      </c>
      <c s="308">
        <v>430.02487535</v>
      </c>
      <c s="308">
        <v>646.70012404000011</v>
      </c>
      <c s="308">
        <v>500.13079674999994</v>
      </c>
      <c s="308">
        <v>642.59666917000004</v>
      </c>
      <c s="308">
        <v>563.91955362000022</v>
      </c>
      <c s="308">
        <v>902.29731439000011</v>
      </c>
      <c s="308">
        <v>1262.4280546100006</v>
      </c>
      <c s="308">
        <v>1444.3531911700009</v>
      </c>
      <c s="308">
        <v>1188.0604057700002</v>
      </c>
      <c s="308">
        <v>933.80896322999956</v>
      </c>
      <c s="308">
        <v>1126.9958403799997</v>
      </c>
      <c s="308">
        <v>1334.0295460699999</v>
      </c>
      <c s="308">
        <v>1197.8662548</v>
      </c>
      <c s="308">
        <v>1180.8399116100002</v>
      </c>
      <c s="308">
        <v>938.92040456999996</v>
      </c>
      <c s="308">
        <v>1387.9436758700001</v>
      </c>
      <c s="308">
        <v>1005.64833643</v>
      </c>
      <c s="308"/>
      <c s="308">
        <v>-241.91950704000021</v>
      </c>
      <c s="308"/>
      <c s="308"/>
      <c s="308"/>
      <c s="308"/>
      <c s="308"/>
      <c s="308"/>
      <c s="308"/>
      <c s="308"/>
      <c r="EF180" s="311"/>
      <c s="311"/>
      <c s="311"/>
      <c s="311"/>
      <c s="311"/>
      <c s="272"/>
      <c s="311">
        <v>747.47492627999998</v>
      </c>
      <c s="311">
        <v>500.13079674999994</v>
      </c>
      <c s="311">
        <v>938.92040456999996</v>
      </c>
      <c s="311">
        <v>938.92040456999996</v>
      </c>
      <c s="311">
        <v>938.92040456999996</v>
      </c>
      <c s="311">
        <v>938.92040456999996</v>
      </c>
      <c s="311">
        <v>938.92040456999996</v>
      </c>
      <c s="311">
        <v>938.92040456999996</v>
      </c>
      <c s="311">
        <v>938.92040456999996</v>
      </c>
    </row>
    <row r="181" spans="1:150" ht="15">
      <c r="A181" s="571" t="s">
        <v>442</v>
      </c>
      <c s="308">
        <v>792.11101538999981</v>
      </c>
      <c s="308">
        <v>804.29508259350041</v>
      </c>
      <c s="308">
        <v>854.10767763612523</v>
      </c>
      <c s="308">
        <v>733.92250379928089</v>
      </c>
      <c s="308">
        <v>760.99131075250773</v>
      </c>
      <c s="308">
        <v>787.44014928300624</v>
      </c>
      <c s="308">
        <v>996.92375924686064</v>
      </c>
      <c s="308">
        <v>927.18772420945072</v>
      </c>
      <c s="308">
        <v>957.28159387131939</v>
      </c>
      <c s="308">
        <v>900.02055309579544</v>
      </c>
      <c s="308">
        <v>850.64936809790049</v>
      </c>
      <c s="308">
        <v>918.6875459040134</v>
      </c>
      <c s="308">
        <v>1042.2883305600014</v>
      </c>
      <c s="308">
        <v>1121.6261481570004</v>
      </c>
      <c s="308">
        <v>1249.0380218764501</v>
      </c>
      <c s="308">
        <v>1428.8891355478993</v>
      </c>
      <c s="308">
        <v>1519.3619158737838</v>
      </c>
      <c s="308">
        <v>1490.3578179012989</v>
      </c>
      <c s="308">
        <v>1586.2053384933606</v>
      </c>
      <c s="308">
        <v>1607.6942340336489</v>
      </c>
      <c s="308">
        <v>1610.1588846659906</v>
      </c>
      <c s="308">
        <v>1671.8852069078466</v>
      </c>
      <c s="308">
        <v>1670.7980906876005</v>
      </c>
      <c s="308">
        <v>1660.3557366100008</v>
      </c>
      <c s="308">
        <v>1660.4664389199986</v>
      </c>
      <c s="308">
        <v>1687.1928673519997</v>
      </c>
      <c s="308">
        <v>1799.1878439517</v>
      </c>
      <c s="308">
        <v>1837.7648068109004</v>
      </c>
      <c s="308">
        <v>1840.4766652759224</v>
      </c>
      <c s="308">
        <v>1792.2618746260487</v>
      </c>
      <c s="308">
        <v>1708.7602351675596</v>
      </c>
      <c s="308">
        <v>1795.3375352066494</v>
      </c>
      <c s="308">
        <v>2088.0742564261727</v>
      </c>
      <c s="308">
        <v>1815.3505126912437</v>
      </c>
      <c s="308">
        <v>1717.6792816745995</v>
      </c>
      <c s="308">
        <v>1671.2172399012502</v>
      </c>
      <c s="308">
        <v>1733.3208407099996</v>
      </c>
      <c s="308">
        <v>1851.0267369569983</v>
      </c>
      <c s="308">
        <v>2040.4233229409474</v>
      </c>
      <c s="308">
        <v>1966.0839313094009</v>
      </c>
      <c s="308">
        <v>2092.1862520511327</v>
      </c>
      <c s="308">
        <v>2153.4233012740474</v>
      </c>
      <c s="308">
        <v>2184.9561679337271</v>
      </c>
      <c s="308">
        <v>2010.3897936987325</v>
      </c>
      <c s="308">
        <v>2249.483032421133</v>
      </c>
      <c s="308">
        <v>2395.0591532027743</v>
      </c>
      <c s="308">
        <v>2454.0340872060233</v>
      </c>
      <c s="308">
        <v>2627.2437482207488</v>
      </c>
      <c s="308">
        <v>2759.9635863799981</v>
      </c>
      <c s="308">
        <v>2821.43154</v>
      </c>
      <c s="308">
        <v>2895.1735402000004</v>
      </c>
      <c s="308">
        <v>3111.8342828899986</v>
      </c>
      <c s="308">
        <v>3280.8435797099992</v>
      </c>
      <c s="308">
        <v>3382.0825971700006</v>
      </c>
      <c s="308">
        <v>3517.503738399997</v>
      </c>
      <c s="308">
        <v>3669.6290608199988</v>
      </c>
      <c s="308">
        <v>3682.3588260799997</v>
      </c>
      <c s="308">
        <v>3758.2138602199975</v>
      </c>
      <c s="308">
        <v>3855.9555835500114</v>
      </c>
      <c s="308">
        <v>4063.2867820999991</v>
      </c>
      <c s="308">
        <v>4017.5443620700007</v>
      </c>
      <c s="308">
        <v>4277.9258975299972</v>
      </c>
      <c s="308">
        <v>3662.7061434000016</v>
      </c>
      <c s="308">
        <v>3259.4655915600006</v>
      </c>
      <c s="308">
        <v>3190.9171036299986</v>
      </c>
      <c s="308">
        <v>3349.7028605999994</v>
      </c>
      <c s="308">
        <v>3358.3463829999987</v>
      </c>
      <c s="308">
        <v>3353.2692641100016</v>
      </c>
      <c s="308">
        <v>3448.6447795700001</v>
      </c>
      <c s="308">
        <v>3343.5749220600005</v>
      </c>
      <c s="308">
        <v>3384.2427659699983</v>
      </c>
      <c s="308">
        <v>3006.501262060001</v>
      </c>
      <c s="308">
        <v>2391.2576658600005</v>
      </c>
      <c s="308">
        <v>2660.6703683500009</v>
      </c>
      <c s="308">
        <v>2618.9671273699996</v>
      </c>
      <c s="308">
        <v>2644.9542674700015</v>
      </c>
      <c s="308">
        <v>2671.8783461299986</v>
      </c>
      <c s="308">
        <v>2790.8979201399998</v>
      </c>
      <c s="308">
        <v>2629.4369594700001</v>
      </c>
      <c s="308">
        <v>2974.5305565600002</v>
      </c>
      <c s="308">
        <v>2726.6395218500002</v>
      </c>
      <c s="308">
        <v>2532.3151638399991</v>
      </c>
      <c s="308">
        <v>2690.4443068399978</v>
      </c>
      <c s="308">
        <v>2360.4680979100012</v>
      </c>
      <c s="308">
        <v>2323.4089789800005</v>
      </c>
      <c s="308">
        <v>2407.1515194100011</v>
      </c>
      <c s="308">
        <v>2325.1061568800014</v>
      </c>
      <c s="308">
        <v>2376.4899420532993</v>
      </c>
      <c s="308">
        <v>2314.3056730399994</v>
      </c>
      <c s="308">
        <v>2394.0293762899992</v>
      </c>
      <c s="308">
        <v>2367.7643204500005</v>
      </c>
      <c s="308">
        <v>2416.1985826600003</v>
      </c>
      <c s="308">
        <v>2350.6685248699991</v>
      </c>
      <c s="308">
        <v>2305.0691032399986</v>
      </c>
      <c s="308">
        <v>2094.5294403899989</v>
      </c>
      <c s="308">
        <v>2019.0447355931865</v>
      </c>
      <c s="308">
        <v>2066.9936122812442</v>
      </c>
      <c s="308">
        <v>2000.4503645999991</v>
      </c>
      <c s="308">
        <v>1979.7772944699998</v>
      </c>
      <c s="308">
        <v>1956.6698830400007</v>
      </c>
      <c s="308">
        <v>2065.9894757399998</v>
      </c>
      <c s="308">
        <v>2075.5650369200007</v>
      </c>
      <c s="308">
        <v>2140.4010542199999</v>
      </c>
      <c s="308">
        <v>2307.3182702899994</v>
      </c>
      <c s="308">
        <v>2465.7739348499999</v>
      </c>
      <c s="308">
        <v>2288.5647742099991</v>
      </c>
      <c s="308">
        <v>2245.8998416999993</v>
      </c>
      <c s="308">
        <v>2270.6366582799997</v>
      </c>
      <c s="308">
        <v>2306.7620295800007</v>
      </c>
      <c s="308">
        <v>2233.691652360033</v>
      </c>
      <c s="308">
        <v>2150.0780551100033</v>
      </c>
      <c s="308">
        <v>2454.740830289993</v>
      </c>
      <c s="308">
        <v>2195.661757450001</v>
      </c>
      <c s="308">
        <v>2235.0501015100031</v>
      </c>
      <c s="308">
        <v>2266.7433152700241</v>
      </c>
      <c s="308">
        <v>2340.9224042900255</v>
      </c>
      <c s="308">
        <v>2416.7446183099951</v>
      </c>
      <c s="308">
        <v>2072.5956751199997</v>
      </c>
      <c s="308">
        <v>2093.3785175400008</v>
      </c>
      <c s="308">
        <v>2042.5676932199992</v>
      </c>
      <c s="308">
        <v>1935.7184633036395</v>
      </c>
      <c s="308">
        <v>1954.1029833036393</v>
      </c>
      <c s="308">
        <v>2067.0747403036394</v>
      </c>
      <c s="308"/>
      <c s="308">
        <v>-106.84922991635972</v>
      </c>
      <c s="308"/>
      <c s="308"/>
      <c s="308"/>
      <c s="308"/>
      <c s="308"/>
      <c s="308"/>
      <c s="308"/>
      <c s="308"/>
      <c s="256"/>
      <c s="311"/>
      <c s="311"/>
      <c s="311"/>
      <c s="311"/>
      <c s="311"/>
      <c s="272"/>
      <c s="311">
        <v>2066.9936122812442</v>
      </c>
      <c s="311">
        <v>2306.7620295800007</v>
      </c>
      <c s="311">
        <v>1935.7184633036395</v>
      </c>
      <c s="311">
        <v>1735.7184633036395</v>
      </c>
      <c s="311">
        <v>1735.7184633036395</v>
      </c>
      <c s="311">
        <v>1735.7184633036395</v>
      </c>
      <c s="311">
        <v>1735.7184633036395</v>
      </c>
      <c s="311">
        <v>1735.7184633036395</v>
      </c>
      <c s="311">
        <v>1735.7184633036395</v>
      </c>
    </row>
    <row r="182" spans="1:150" ht="15">
      <c r="A182" s="571" t="s">
        <v>441</v>
      </c>
      <c s="308">
        <v>494.49360853999997</v>
      </c>
      <c s="308">
        <v>456.83997039000002</v>
      </c>
      <c s="308">
        <v>448.58478404999988</v>
      </c>
      <c s="308">
        <v>423.00948800000003</v>
      </c>
      <c s="308">
        <v>440.93081667999996</v>
      </c>
      <c s="308">
        <v>430.49139201999998</v>
      </c>
      <c s="308">
        <v>427.53302010999988</v>
      </c>
      <c s="308">
        <v>434.97340660999993</v>
      </c>
      <c s="308">
        <v>427.41756936999997</v>
      </c>
      <c s="308">
        <v>439.24001578000008</v>
      </c>
      <c s="308">
        <v>466.24589753999999</v>
      </c>
      <c s="308">
        <v>446.15638170999995</v>
      </c>
      <c s="308">
        <v>535.40080546999991</v>
      </c>
      <c s="308">
        <v>498.86266072999985</v>
      </c>
      <c s="308">
        <v>483.83254030000006</v>
      </c>
      <c s="308">
        <v>504.57008343999991</v>
      </c>
      <c s="308">
        <v>536.3439640900001</v>
      </c>
      <c s="308">
        <v>529.09180045000005</v>
      </c>
      <c s="308">
        <v>505.49817815000011</v>
      </c>
      <c s="308">
        <v>519.32745923000004</v>
      </c>
      <c s="308">
        <v>533.39823776000003</v>
      </c>
      <c s="308">
        <v>472.17609577999997</v>
      </c>
      <c s="308">
        <v>492.77327536000007</v>
      </c>
      <c s="308">
        <v>516.29437968000002</v>
      </c>
      <c s="308">
        <v>590.34677118000002</v>
      </c>
      <c s="308">
        <v>548.36507373000006</v>
      </c>
      <c s="308">
        <v>558.24648045000026</v>
      </c>
      <c s="308">
        <v>555.18689429000017</v>
      </c>
      <c s="308">
        <v>545.06046636000019</v>
      </c>
      <c s="308">
        <v>538.12128311000004</v>
      </c>
      <c s="308">
        <v>626.10912925000002</v>
      </c>
      <c s="308">
        <v>596.92001193999999</v>
      </c>
      <c s="308">
        <v>606.69782211000006</v>
      </c>
      <c s="308">
        <v>615.51025154999979</v>
      </c>
      <c s="308">
        <v>626.31306029999996</v>
      </c>
      <c s="308">
        <v>610.36787022999999</v>
      </c>
      <c s="308">
        <v>642.38078996000013</v>
      </c>
      <c s="308">
        <v>628.47378755000011</v>
      </c>
      <c s="308">
        <v>622.50268261000008</v>
      </c>
      <c s="308">
        <v>624.18759010000008</v>
      </c>
      <c s="308">
        <v>623.29149876999986</v>
      </c>
      <c s="308">
        <v>612.44550371000003</v>
      </c>
      <c s="308">
        <v>607.30198349999989</v>
      </c>
      <c s="308">
        <v>616.38209704999986</v>
      </c>
      <c s="308">
        <v>646.82143833999999</v>
      </c>
      <c s="308">
        <v>625.44458543000007</v>
      </c>
      <c s="308">
        <v>635.91107983999996</v>
      </c>
      <c s="308">
        <v>685.11842292000006</v>
      </c>
      <c s="308">
        <v>850.83334895000007</v>
      </c>
      <c s="308">
        <v>812.72115672999985</v>
      </c>
      <c s="308">
        <v>794.95908194999993</v>
      </c>
      <c s="308">
        <v>767.53120341999988</v>
      </c>
      <c s="308">
        <v>764.42554170000017</v>
      </c>
      <c s="308">
        <v>798.79911951999986</v>
      </c>
      <c s="308">
        <v>741.51425005999999</v>
      </c>
      <c s="308">
        <v>748.63781459999984</v>
      </c>
      <c s="308">
        <v>749.36640456999987</v>
      </c>
      <c s="308">
        <v>737.03819490000001</v>
      </c>
      <c s="308">
        <v>774.63058695000007</v>
      </c>
      <c s="308">
        <v>773.12660757000003</v>
      </c>
      <c s="308">
        <v>799.77735696000002</v>
      </c>
      <c s="308">
        <v>812.88108712999997</v>
      </c>
      <c s="308">
        <v>773.29233477000014</v>
      </c>
      <c s="308">
        <v>772.2215206699999</v>
      </c>
      <c s="308">
        <v>781.04481098000008</v>
      </c>
      <c s="308">
        <v>806.72834337000018</v>
      </c>
      <c s="308">
        <v>778.10133123000026</v>
      </c>
      <c s="308">
        <v>779.54483692999997</v>
      </c>
      <c s="308">
        <v>790.90966207999975</v>
      </c>
      <c s="308">
        <v>798.51506879999999</v>
      </c>
      <c s="308">
        <v>772.64375466000001</v>
      </c>
      <c s="308">
        <v>814.21151324000004</v>
      </c>
      <c s="308">
        <v>914.62986789000024</v>
      </c>
      <c s="308">
        <v>914.80698034000011</v>
      </c>
      <c s="308">
        <v>986.42659932999982</v>
      </c>
      <c s="308">
        <v>873.97055470000009</v>
      </c>
      <c s="308">
        <v>862.81586797</v>
      </c>
      <c s="308">
        <v>788.17891345999999</v>
      </c>
      <c s="308">
        <v>788.21146499999986</v>
      </c>
      <c s="308">
        <v>807.60350972000003</v>
      </c>
      <c s="308">
        <v>841.63555235999991</v>
      </c>
      <c s="308">
        <v>850.03473647999999</v>
      </c>
      <c s="308">
        <v>838.58536309999988</v>
      </c>
      <c s="308">
        <v>855.78378009000005</v>
      </c>
      <c s="308">
        <v>891.13225196999997</v>
      </c>
      <c s="308">
        <v>889.56741925999995</v>
      </c>
      <c s="308">
        <v>1005.26744765</v>
      </c>
      <c s="308">
        <v>1003.6043427599998</v>
      </c>
      <c s="308">
        <v>1005.0881755199999</v>
      </c>
      <c s="308">
        <v>979.8912003800001</v>
      </c>
      <c s="308">
        <v>956.7264161600001</v>
      </c>
      <c s="308">
        <v>937.16662499999995</v>
      </c>
      <c s="308">
        <v>933.53383430000008</v>
      </c>
      <c s="308">
        <v>933.80607678999991</v>
      </c>
      <c s="308">
        <v>840.18780273999994</v>
      </c>
      <c s="308">
        <v>728.75709102928317</v>
      </c>
      <c s="308">
        <v>1017.7972151481595</v>
      </c>
      <c s="308">
        <v>1009.64815531</v>
      </c>
      <c s="308">
        <v>990.1545589399999</v>
      </c>
      <c s="308">
        <v>972.20232960999999</v>
      </c>
      <c s="308">
        <v>939.95198848999996</v>
      </c>
      <c s="308">
        <v>945.59676492999972</v>
      </c>
      <c s="308">
        <v>971.73208799000008</v>
      </c>
      <c s="308">
        <v>996.71877547000008</v>
      </c>
      <c s="308">
        <v>1028.7450429</v>
      </c>
      <c s="308">
        <v>1010.6501615499999</v>
      </c>
      <c s="308">
        <v>985.5574797500002</v>
      </c>
      <c s="308">
        <v>1033.31322817</v>
      </c>
      <c s="308">
        <v>1104.7894972200002</v>
      </c>
      <c s="308">
        <v>1096.64146211</v>
      </c>
      <c s="308">
        <v>1087.00791921</v>
      </c>
      <c s="308">
        <v>1030.2249311100002</v>
      </c>
      <c s="308">
        <v>1044.8463433500001</v>
      </c>
      <c s="308">
        <v>1049.82557015</v>
      </c>
      <c s="308">
        <v>1022.4278965899999</v>
      </c>
      <c s="308">
        <v>1033.6521003099999</v>
      </c>
      <c s="308">
        <v>1023.72622204</v>
      </c>
      <c s="308">
        <v>1035.8560296600001</v>
      </c>
      <c s="308">
        <v>1018.3657648300002</v>
      </c>
      <c s="308">
        <v>1104.53955449</v>
      </c>
      <c s="308">
        <v>1104.53955449</v>
      </c>
      <c s="308">
        <v>1104.53955449</v>
      </c>
      <c s="308">
        <v>1104.53955449</v>
      </c>
      <c s="308"/>
      <c s="308">
        <v>0</v>
      </c>
      <c s="308"/>
      <c s="308"/>
      <c s="308"/>
      <c s="308"/>
      <c s="308"/>
      <c s="308"/>
      <c s="308"/>
      <c s="308"/>
      <c s="256"/>
      <c s="311"/>
      <c s="311"/>
      <c s="309"/>
      <c s="309"/>
      <c s="309"/>
      <c s="272"/>
      <c s="311">
        <v>1017.7972151481595</v>
      </c>
      <c s="311">
        <v>1104.7894972200002</v>
      </c>
      <c s="311">
        <v>1104.53955449</v>
      </c>
      <c s="311">
        <v>1104.53955449</v>
      </c>
      <c s="311">
        <v>1104.53955449</v>
      </c>
      <c s="311">
        <v>1104.53955449</v>
      </c>
      <c s="311">
        <v>1104.53955449</v>
      </c>
      <c s="311">
        <v>1104.53955449</v>
      </c>
      <c s="311">
        <v>1104.53955449</v>
      </c>
    </row>
    <row r="183" spans="1:150" ht="15">
      <c r="A183" s="310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256"/>
      <c s="309"/>
      <c s="309"/>
      <c r="EL183" s="309"/>
      <c s="309"/>
      <c s="309"/>
      <c s="309"/>
      <c s="309"/>
      <c s="309"/>
      <c s="309"/>
      <c s="309"/>
      <c s="309"/>
    </row>
    <row r="184" spans="1:135" ht="15">
      <c r="A184" s="272" t="s">
        <v>440</v>
      </c>
      <c s="308">
        <v>8500.7775583000002</v>
      </c>
      <c s="308">
        <v>8533.571513339999</v>
      </c>
      <c s="308">
        <v>8561.1519552200007</v>
      </c>
      <c s="308">
        <v>8626.0804348499987</v>
      </c>
      <c s="308">
        <v>9143.4430049399998</v>
      </c>
      <c s="308">
        <v>9769.1386734399985</v>
      </c>
      <c s="308">
        <v>9768.08820294</v>
      </c>
      <c s="308">
        <v>9362.8187058699987</v>
      </c>
      <c s="308">
        <v>9355.4728888199988</v>
      </c>
      <c s="308">
        <v>8935.9666976499993</v>
      </c>
      <c s="308">
        <v>8962.0416995399974</v>
      </c>
      <c s="308">
        <v>8815.6407082900005</v>
      </c>
      <c s="308">
        <v>9169.3658574199999</v>
      </c>
      <c s="308">
        <v>9294.3292505900008</v>
      </c>
      <c s="308">
        <v>9436.227384859998</v>
      </c>
      <c s="308">
        <v>9659.9185619899981</v>
      </c>
      <c s="308">
        <v>10352.220962209987</v>
      </c>
      <c s="308">
        <v>10243.749527299993</v>
      </c>
      <c s="308">
        <v>10299.440724770011</v>
      </c>
      <c s="308">
        <v>9493.7049904900196</v>
      </c>
      <c s="308">
        <v>9237.4947412600377</v>
      </c>
      <c s="308">
        <v>9259.7212284799934</v>
      </c>
      <c s="308">
        <v>9428.1107213400101</v>
      </c>
      <c s="308">
        <v>9777.1515269399861</v>
      </c>
      <c s="308">
        <v>10376.34510015</v>
      </c>
      <c s="308">
        <v>10830.209011289997</v>
      </c>
      <c s="308">
        <v>10966.296617070002</v>
      </c>
      <c s="308">
        <v>10591.469017560001</v>
      </c>
      <c s="308">
        <v>10832.94470188</v>
      </c>
      <c s="308">
        <v>11305.23656845</v>
      </c>
      <c s="308">
        <v>11671.927332920002</v>
      </c>
      <c s="308">
        <v>11390.70152914</v>
      </c>
      <c s="308">
        <v>11116.668473369999</v>
      </c>
      <c s="308">
        <v>11304.977043849998</v>
      </c>
      <c s="308">
        <v>11401.878928339996</v>
      </c>
      <c s="308">
        <v>11517.743871319999</v>
      </c>
      <c s="308">
        <v>12005.819143799999</v>
      </c>
      <c s="308">
        <v>12328.604757830002</v>
      </c>
      <c s="308">
        <v>12524.465708839998</v>
      </c>
      <c s="308">
        <v>12500.40580574</v>
      </c>
      <c s="308">
        <v>12731.91470125</v>
      </c>
      <c s="308">
        <v>14632.080298750003</v>
      </c>
      <c s="308">
        <v>12631.51024516</v>
      </c>
      <c s="308">
        <v>12691.83787585</v>
      </c>
      <c s="308">
        <v>12833.430995980001</v>
      </c>
      <c s="308">
        <v>13097.616077859999</v>
      </c>
      <c s="308">
        <v>13012.84671638</v>
      </c>
      <c s="308">
        <v>12124.184071570002</v>
      </c>
      <c s="308">
        <v>12289.03953916</v>
      </c>
      <c s="308">
        <v>12922.495713479999</v>
      </c>
      <c s="308">
        <v>12893.537788680002</v>
      </c>
      <c s="308">
        <v>12683.73110422</v>
      </c>
      <c s="308">
        <v>12586.227945989998</v>
      </c>
      <c s="308">
        <v>13041.79716887</v>
      </c>
      <c s="308">
        <v>13128.618554099998</v>
      </c>
      <c s="308">
        <v>13372.60155107</v>
      </c>
      <c s="308">
        <v>13355.46264242</v>
      </c>
      <c s="308">
        <v>12584.664984709998</v>
      </c>
      <c s="308">
        <v>12562.391459729999</v>
      </c>
      <c s="308">
        <v>12290.113115049999</v>
      </c>
      <c s="308">
        <v>14130.071952729999</v>
      </c>
      <c s="308">
        <v>13886.83175741</v>
      </c>
      <c s="308">
        <v>14103.742484560002</v>
      </c>
      <c s="308">
        <v>13739.908103599999</v>
      </c>
      <c s="308">
        <v>13951.69453149</v>
      </c>
      <c s="308">
        <v>14061.122062529997</v>
      </c>
      <c s="308">
        <v>14640.603124699999</v>
      </c>
      <c s="308">
        <v>14798.09720882</v>
      </c>
      <c s="308">
        <v>15411.615681020001</v>
      </c>
      <c s="308">
        <v>14987.53967328</v>
      </c>
      <c s="308">
        <v>14981.915160359997</v>
      </c>
      <c s="308">
        <v>15072.233990010001</v>
      </c>
      <c s="308">
        <v>16460.069903049996</v>
      </c>
      <c s="308">
        <v>16129.391285640002</v>
      </c>
      <c s="308">
        <v>15962.061081790001</v>
      </c>
      <c s="308">
        <v>15554.15199749</v>
      </c>
      <c s="308">
        <v>15723.099378499999</v>
      </c>
      <c s="308">
        <v>15731.685172089999</v>
      </c>
      <c s="308">
        <v>15937.075360110004</v>
      </c>
      <c s="308">
        <v>16006.554023660001</v>
      </c>
      <c s="308">
        <v>16239.892352840001</v>
      </c>
      <c s="308">
        <v>16184.147234120001</v>
      </c>
      <c s="308">
        <v>15809.888654720004</v>
      </c>
      <c s="308">
        <v>16237.91685003</v>
      </c>
      <c s="308">
        <v>16175.985153440002</v>
      </c>
      <c s="308">
        <v>16173.990120890003</v>
      </c>
      <c s="308">
        <v>16506.162463800003</v>
      </c>
      <c s="308">
        <v>17111.559879619999</v>
      </c>
      <c s="308">
        <v>17242.722318920001</v>
      </c>
      <c s="308">
        <v>17595.88999856</v>
      </c>
      <c s="308">
        <v>17826.98545964</v>
      </c>
      <c s="308">
        <v>17714.527760690002</v>
      </c>
      <c s="308">
        <v>17982.679512999999</v>
      </c>
      <c s="308">
        <v>18610.289925200006</v>
      </c>
      <c s="308">
        <v>18601.57437599</v>
      </c>
      <c s="308">
        <v>19104.21949330168</v>
      </c>
      <c s="308">
        <v>19450.341609624382</v>
      </c>
      <c s="308">
        <v>19964.29204375</v>
      </c>
      <c s="308">
        <v>20151.230063529998</v>
      </c>
      <c s="308">
        <v>20096.788050800002</v>
      </c>
      <c s="308">
        <v>20315.107344130003</v>
      </c>
      <c s="308">
        <v>20376.134763679998</v>
      </c>
      <c s="308">
        <v>20397.74533578</v>
      </c>
      <c s="308">
        <v>20448.407610479997</v>
      </c>
      <c s="308">
        <v>21829.106122990001</v>
      </c>
      <c s="308">
        <v>21914.111640750001</v>
      </c>
      <c s="308">
        <v>21530.308610250002</v>
      </c>
      <c s="308">
        <v>22042.187942560005</v>
      </c>
      <c s="308">
        <v>22575.870082164995</v>
      </c>
      <c s="308">
        <v>22866.224467450003</v>
      </c>
      <c s="308">
        <v>22557.181120420002</v>
      </c>
      <c s="308">
        <v>22677.199653249998</v>
      </c>
      <c s="308">
        <v>22616.322294799997</v>
      </c>
      <c s="308">
        <v>22850.627264490002</v>
      </c>
      <c s="308">
        <v>22366.92199024</v>
      </c>
      <c s="308">
        <v>22693.958081950004</v>
      </c>
      <c s="308">
        <v>22721.141177620004</v>
      </c>
      <c s="308">
        <v>22906.822306300004</v>
      </c>
      <c s="308">
        <v>23064.562535199999</v>
      </c>
      <c s="308">
        <v>24051.532042140003</v>
      </c>
      <c s="308">
        <v>23794.7456704</v>
      </c>
      <c s="308">
        <v>2831.7540115900019</v>
      </c>
      <c s="308">
        <v>2843.5070554400008</v>
      </c>
      <c s="308"/>
      <c s="308"/>
      <c s="308"/>
      <c s="308"/>
      <c s="308"/>
      <c s="308"/>
      <c s="308"/>
      <c s="308"/>
      <c s="308"/>
      <c s="308"/>
      <c s="256"/>
    </row>
    <row r="185" spans="1:135" ht="15">
      <c r="A185" s="306" t="s">
        <v>440</v>
      </c>
      <c s="305">
        <v>8500.7775583000002</v>
      </c>
      <c s="305">
        <v>8531.3991083000001</v>
      </c>
      <c s="305">
        <v>8569.2628312800007</v>
      </c>
      <c s="305">
        <v>8630.8251331899992</v>
      </c>
      <c s="305">
        <v>9168.9068287299997</v>
      </c>
      <c s="305">
        <v>9820.8477625699979</v>
      </c>
      <c s="305">
        <v>9825.9623953099999</v>
      </c>
      <c s="305">
        <v>9418.5293806699992</v>
      </c>
      <c s="305">
        <v>9454.542957919999</v>
      </c>
      <c s="305">
        <v>9041.6356411300003</v>
      </c>
      <c s="305">
        <v>9082.9253464699977</v>
      </c>
      <c s="305">
        <v>8977.1483440199991</v>
      </c>
      <c s="305">
        <v>9328.5786499200003</v>
      </c>
      <c s="305">
        <v>9242.3186519900009</v>
      </c>
      <c s="305">
        <v>9394.4054575899991</v>
      </c>
      <c s="305">
        <v>9642.8768515299962</v>
      </c>
      <c s="305">
        <v>10335.039680839986</v>
      </c>
      <c s="305">
        <v>10259.916613469992</v>
      </c>
      <c s="305">
        <v>10312.208461340011</v>
      </c>
      <c s="305">
        <v>9566.421900020021</v>
      </c>
      <c s="305">
        <v>9316.6029342000402</v>
      </c>
      <c s="305">
        <v>9357.1854771499948</v>
      </c>
      <c s="305">
        <v>9526.0404203300095</v>
      </c>
      <c s="305">
        <v>9892.8340745099849</v>
      </c>
      <c s="305">
        <v>10524.404675059999</v>
      </c>
      <c s="305">
        <v>10803.373248269998</v>
      </c>
      <c s="305">
        <v>10953.785072970002</v>
      </c>
      <c s="305">
        <v>10595.149196259999</v>
      </c>
      <c s="305">
        <v>10886.37745385</v>
      </c>
      <c s="305">
        <v>11385.92522825</v>
      </c>
      <c s="305">
        <v>11811.940021550003</v>
      </c>
      <c s="305">
        <v>11546.727456050001</v>
      </c>
      <c s="305">
        <v>11284.382997179999</v>
      </c>
      <c s="305">
        <v>11493.519250219999</v>
      </c>
      <c s="305">
        <v>11558.578719639998</v>
      </c>
      <c s="305">
        <v>11660.37612012</v>
      </c>
      <c s="305">
        <v>11682.934803210001</v>
      </c>
      <c s="305">
        <v>10423.886763650004</v>
      </c>
      <c s="305">
        <v>10489.935758449999</v>
      </c>
      <c s="305">
        <v>10740.394088570001</v>
      </c>
      <c s="305">
        <v>10692.91579893</v>
      </c>
      <c s="305">
        <v>10746.415160750003</v>
      </c>
      <c s="305">
        <v>10489.975487510001</v>
      </c>
      <c s="305">
        <v>10572.883402689999</v>
      </c>
      <c s="305">
        <v>10667.985814040001</v>
      </c>
      <c s="305">
        <v>10744.85074385</v>
      </c>
      <c s="305">
        <v>10835.1640505</v>
      </c>
      <c s="305">
        <v>10040.270859900002</v>
      </c>
      <c s="305">
        <v>10205.176808200002</v>
      </c>
      <c s="305">
        <v>10319.809793569999</v>
      </c>
      <c s="305">
        <v>10204.30540768</v>
      </c>
      <c s="305">
        <v>9904.8725512799974</v>
      </c>
      <c s="305">
        <v>9901.67115104</v>
      </c>
      <c s="305">
        <v>10115.489133089999</v>
      </c>
      <c s="305">
        <v>10092.669083329998</v>
      </c>
      <c s="305">
        <v>10339.611069549999</v>
      </c>
      <c s="305">
        <v>10258.760486610001</v>
      </c>
      <c s="305">
        <v>11683.289005139997</v>
      </c>
      <c s="305">
        <v>11586.817774560001</v>
      </c>
      <c s="305">
        <v>11321.641996859998</v>
      </c>
      <c s="305">
        <v>12413.011390479998</v>
      </c>
      <c s="305">
        <v>12254.2385851</v>
      </c>
      <c s="305">
        <v>12438.755303150001</v>
      </c>
      <c s="305">
        <v>12114.055553139999</v>
      </c>
      <c s="305">
        <v>12202.55963872</v>
      </c>
      <c s="305">
        <v>12362.20746575</v>
      </c>
      <c s="305">
        <v>11405.419609139999</v>
      </c>
      <c s="305">
        <v>11591.470622230001</v>
      </c>
      <c s="305">
        <v>12068.77704863</v>
      </c>
      <c s="305">
        <v>11737.499620409999</v>
      </c>
      <c s="305">
        <v>11807.898435089999</v>
      </c>
      <c s="305">
        <v>11904.451352290002</v>
      </c>
      <c s="305">
        <v>12942.565310980001</v>
      </c>
      <c s="305">
        <v>12773.124607100002</v>
      </c>
      <c s="305">
        <v>12863.84306214</v>
      </c>
      <c s="305">
        <v>12520.894072639998</v>
      </c>
      <c s="305">
        <v>12731.86916133</v>
      </c>
      <c s="305">
        <v>12425.258854079999</v>
      </c>
      <c s="305">
        <v>12522.265172980002</v>
      </c>
      <c s="305">
        <v>12598.84054893</v>
      </c>
      <c s="305">
        <v>12527.336185260001</v>
      </c>
      <c s="305">
        <v>12576.572892049999</v>
      </c>
      <c s="305">
        <v>12625.511588760002</v>
      </c>
      <c s="305">
        <v>13167.019646610001</v>
      </c>
      <c s="305">
        <v>12944.219300150002</v>
      </c>
      <c s="305">
        <v>13048.190402</v>
      </c>
      <c s="305">
        <v>13346.931925269999</v>
      </c>
      <c s="305">
        <v>13814.99726656</v>
      </c>
      <c s="305">
        <v>13963.790634250003</v>
      </c>
      <c s="305">
        <v>14223.497581660002</v>
      </c>
      <c s="305">
        <v>14388.2508504</v>
      </c>
      <c s="305">
        <v>14098.720216700003</v>
      </c>
      <c s="305">
        <v>14224.170811849999</v>
      </c>
      <c s="305">
        <v>14720.827734650004</v>
      </c>
      <c s="305">
        <v>14516.420227680002</v>
      </c>
      <c s="305">
        <v>14061.785783201682</v>
      </c>
      <c s="305">
        <v>14796.817000054385</v>
      </c>
      <c s="305">
        <v>14980.574451280005</v>
      </c>
      <c s="305">
        <v>15111.574319350002</v>
      </c>
      <c s="305">
        <v>15072.507038229998</v>
      </c>
      <c s="305">
        <v>15246.72471814</v>
      </c>
      <c s="305">
        <v>15280.953996199998</v>
      </c>
      <c s="305">
        <v>15283.849722759996</v>
      </c>
      <c s="305">
        <v>15298.876895199995</v>
      </c>
      <c s="305">
        <v>16650.777632519996</v>
      </c>
      <c s="305">
        <v>16687.779106579997</v>
      </c>
      <c s="305">
        <v>16530.678341300001</v>
      </c>
      <c s="305">
        <v>16519.238828330002</v>
      </c>
      <c s="305">
        <v>17741.584897894994</v>
      </c>
      <c s="305">
        <v>18021.770034240002</v>
      </c>
      <c s="305">
        <v>17880.975272150004</v>
      </c>
      <c s="305">
        <v>18003.016490689999</v>
      </c>
      <c s="305">
        <v>17783.896721069999</v>
      </c>
      <c s="305">
        <v>17821.502100379999</v>
      </c>
      <c s="305">
        <v>17331.883810949999</v>
      </c>
      <c s="305">
        <v>17511.901565250006</v>
      </c>
      <c s="305">
        <v>17588.339209940004</v>
      </c>
      <c s="305">
        <v>17596.243243010005</v>
      </c>
      <c s="305">
        <v>17860.605841299999</v>
      </c>
      <c s="305">
        <v>18661.560792060001</v>
      </c>
      <c s="305"/>
      <c s="305"/>
      <c s="305"/>
      <c s="305"/>
      <c s="305"/>
      <c s="305"/>
      <c s="305"/>
      <c s="305"/>
      <c s="305"/>
      <c s="305"/>
      <c s="305"/>
      <c s="305"/>
      <c s="305"/>
      <c s="256"/>
    </row>
    <row r="189" spans="122:123" ht="15">
      <c r="DR189" s="302" t="s">
        <v>655</v>
      </c>
      <c s="578">
        <f>-SUM(DS103:DV103)</f>
        <v>517.65042500000004</v>
      </c>
    </row>
    <row r="190" spans="122:123" ht="15">
      <c r="DR190" s="302" t="s">
        <v>656</v>
      </c>
      <c s="302">
        <v>-139</v>
      </c>
    </row>
    <row r="191" spans="122:123" ht="15">
      <c r="DR191" s="302" t="s">
        <v>658</v>
      </c>
      <c s="578">
        <f>+SUM(DS144:DT144)</f>
        <v>-236</v>
      </c>
    </row>
    <row r="195" spans="1:1 125:125" ht="15">
      <c r="A195" s="302" t="s">
        <v>661</v>
      </c>
      <c r="DU195" s="578">
        <v>700</v>
      </c>
    </row>
    <row r="196" spans="1:1 127:127" ht="15">
      <c r="A196" s="302" t="s">
        <v>33</v>
      </c>
      <c r="DW196" s="302">
        <v>300</v>
      </c>
    </row>
    <row r="197" spans="1:1 125:131" ht="1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28:128" ht="1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orientation="landscape" scale="14" r:id="rId3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80008602142"/>
  </sheetPr>
  <dimension ref="A1"/>
  <sheetViews>
    <sheetView workbookViewId="0" topLeftCell="A1"/>
  </sheetViews>
  <sheetFormatPr defaultColWidth="11.4242857142857" defaultRowHeight="15"/>
  <sheetData/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workbookViewId="0" topLeftCell="A1">
      <pane xSplit="3" ySplit="6" topLeftCell="O46" activePane="bottomRight" state="frozen"/>
      <selection pane="topLeft" activeCell="A1" sqref="A1"/>
      <selection pane="bottomLeft" activeCell="A7" sqref="A7"/>
      <selection pane="topRight" activeCell="F1" sqref="F1"/>
      <selection pane="bottomRight" activeCell="Q53" sqref="Q53"/>
    </sheetView>
  </sheetViews>
  <sheetFormatPr defaultColWidth="11.4242857142857" defaultRowHeight="15"/>
  <cols>
    <col min="1" max="1" width="55" customWidth="1"/>
    <col min="2" max="2" width="10.8571428571429" hidden="1" customWidth="1"/>
    <col min="3" max="3" width="3.14285714285714" hidden="1" customWidth="1"/>
    <col min="4" max="6" width="10.8571428571429" hidden="1" customWidth="1"/>
    <col min="7" max="7" width="1.85714285714286" hidden="1" customWidth="1"/>
    <col min="8" max="8" width="10.8571428571429" hidden="1" customWidth="1"/>
    <col min="9" max="9" width="4.57142857142857" hidden="1" customWidth="1"/>
    <col min="10" max="10" width="10.8571428571429" hidden="1" customWidth="1"/>
    <col min="11" max="14" width="9.28571428571429" bestFit="1" customWidth="1"/>
    <col min="15" max="15" width="9.28571428571429" style="8" customWidth="1"/>
    <col min="16" max="16" width="3" customWidth="1"/>
    <col min="17" max="20" width="9.28571428571429" bestFit="1" customWidth="1"/>
    <col min="21" max="21" width="9.28571428571429" style="8" customWidth="1"/>
    <col min="22" max="22" width="2.42857142857143" customWidth="1"/>
    <col min="23" max="23" width="6.57142857142857" bestFit="1" customWidth="1"/>
    <col min="24" max="24" width="7" bestFit="1" customWidth="1"/>
    <col min="25" max="25" width="7.57142857142857" bestFit="1" customWidth="1"/>
    <col min="26" max="26" width="8" bestFit="1" customWidth="1"/>
    <col min="27" max="28" width="10.8571428571429" customWidth="1"/>
    <col min="33" max="33" width="3.85714285714286" customWidth="1"/>
    <col min="34" max="34" width="0" hidden="1" customWidth="1"/>
    <col min="39" max="39" width="4.85714285714286" customWidth="1"/>
    <col min="40" max="40" width="0" hidden="1" customWidth="1"/>
  </cols>
  <sheetData>
    <row r="2" spans="39:39" ht="15">
      <c r="AM2" s="9"/>
    </row>
    <row r="3" spans="1:39" ht="15">
      <c r="A3" s="9" t="s">
        <v>406</v>
      </c>
      <c s="9"/>
      <c s="9"/>
      <c s="9"/>
      <c s="9"/>
      <c s="9"/>
      <c s="9"/>
      <c s="9"/>
      <c r="W3" s="3"/>
      <c r="AA3" t="s">
        <v>609</v>
      </c>
      <c s="439">
        <v>106709.412331008</v>
      </c>
      <c s="440">
        <v>115612.070098467</v>
      </c>
      <c s="440">
        <v>120459.346916073</v>
      </c>
      <c s="440">
        <v>124870.853540071</v>
      </c>
      <c s="441">
        <v>129201.761476787</v>
      </c>
      <c r="AH3" s="439">
        <v>106709.412331008</v>
      </c>
      <c s="440">
        <v>115612.070098467</v>
      </c>
      <c s="440">
        <v>120459.346916073</v>
      </c>
      <c s="440">
        <v>124870.853540071</v>
      </c>
      <c s="441">
        <v>129201.761476787</v>
      </c>
      <c s="9"/>
    </row>
    <row r="4" spans="1:39" ht="15">
      <c r="A4" s="9"/>
      <c s="9"/>
      <c s="9"/>
      <c s="790"/>
      <c s="790"/>
      <c s="790"/>
      <c s="9"/>
      <c s="9"/>
      <c r="AB4" s="442"/>
      <c s="443"/>
      <c s="443"/>
      <c s="443"/>
      <c s="444"/>
      <c s="9"/>
      <c s="442"/>
      <c s="443"/>
      <c s="443"/>
      <c s="443"/>
      <c s="444"/>
      <c s="9"/>
    </row>
    <row r="5" spans="1:46" ht="15.75">
      <c r="A5" s="791"/>
      <c s="464">
        <v>2020</v>
      </c>
      <c s="465"/>
      <c s="784">
        <v>2021</v>
      </c>
      <c s="785"/>
      <c s="786"/>
      <c s="466"/>
      <c s="465"/>
      <c s="465"/>
      <c s="784" t="s">
        <v>569</v>
      </c>
      <c s="785"/>
      <c s="785"/>
      <c s="785"/>
      <c s="785"/>
      <c s="786"/>
      <c s="466"/>
      <c s="784" t="s">
        <v>570</v>
      </c>
      <c s="785"/>
      <c s="785"/>
      <c s="785"/>
      <c s="786"/>
      <c s="465"/>
      <c s="787" t="s">
        <v>611</v>
      </c>
      <c s="788"/>
      <c s="788"/>
      <c s="789"/>
      <c s="465"/>
      <c s="784" t="s">
        <v>608</v>
      </c>
      <c s="785"/>
      <c s="785"/>
      <c s="785"/>
      <c s="786"/>
      <c s="466"/>
      <c s="784" t="s">
        <v>610</v>
      </c>
      <c s="785"/>
      <c s="785"/>
      <c s="785"/>
      <c s="786"/>
      <c s="466"/>
      <c s="784" t="s">
        <v>617</v>
      </c>
      <c s="785"/>
      <c s="785"/>
      <c s="785"/>
      <c s="786"/>
      <c s="465"/>
      <c s="465"/>
    </row>
    <row r="6" spans="1:46" ht="28.5" customHeight="1">
      <c r="A6" s="792"/>
      <c s="467" t="s">
        <v>411</v>
      </c>
      <c s="465"/>
      <c s="468" t="s">
        <v>566</v>
      </c>
      <c s="469" t="s">
        <v>567</v>
      </c>
      <c s="470" t="s">
        <v>206</v>
      </c>
      <c s="466"/>
      <c s="469" t="s">
        <v>421</v>
      </c>
      <c s="465"/>
      <c s="471" t="s">
        <v>568</v>
      </c>
      <c s="472">
        <v>2022</v>
      </c>
      <c s="473">
        <v>2023</v>
      </c>
      <c s="473">
        <v>2024</v>
      </c>
      <c s="473">
        <v>2025</v>
      </c>
      <c s="473">
        <v>2026</v>
      </c>
      <c s="466"/>
      <c s="472">
        <v>2022</v>
      </c>
      <c s="473">
        <v>2023</v>
      </c>
      <c s="473">
        <v>2024</v>
      </c>
      <c s="473">
        <v>2025</v>
      </c>
      <c s="473">
        <v>2026</v>
      </c>
      <c s="466"/>
      <c s="472">
        <v>2022</v>
      </c>
      <c s="473">
        <v>2023</v>
      </c>
      <c s="473">
        <v>2024</v>
      </c>
      <c s="473">
        <v>2025</v>
      </c>
      <c s="465"/>
      <c s="472">
        <v>2021</v>
      </c>
      <c s="472">
        <v>2022</v>
      </c>
      <c s="472">
        <v>2023</v>
      </c>
      <c s="472">
        <v>2024</v>
      </c>
      <c s="472">
        <v>2025</v>
      </c>
      <c s="466"/>
      <c s="474">
        <v>2021</v>
      </c>
      <c s="474">
        <v>2022</v>
      </c>
      <c s="474">
        <v>2023</v>
      </c>
      <c s="474">
        <v>2024</v>
      </c>
      <c s="474">
        <v>2025</v>
      </c>
      <c s="466"/>
      <c s="469">
        <v>2021</v>
      </c>
      <c s="469">
        <v>2022</v>
      </c>
      <c s="469">
        <v>2023</v>
      </c>
      <c s="469">
        <v>2024</v>
      </c>
      <c s="469">
        <v>2025</v>
      </c>
      <c s="465"/>
      <c s="465"/>
    </row>
    <row r="7" spans="1:46" ht="15.75">
      <c r="A7" s="475" t="s">
        <v>69</v>
      </c>
      <c s="445">
        <f>+B8+B9+B19</f>
        <v>29399.076464385602</v>
      </c>
      <c s="476"/>
      <c s="445">
        <f>+D8+D9+D19</f>
        <v>34688.514362626614</v>
      </c>
      <c s="446" t="e">
        <f>+E8+E9+E19</f>
        <v>#REF!</v>
      </c>
      <c s="445" t="e">
        <f>+F8+F9+F19</f>
        <v>#REF!</v>
      </c>
      <c s="466"/>
      <c s="445" t="e">
        <f>+F7-E7</f>
        <v>#REF!</v>
      </c>
      <c s="465"/>
      <c s="446">
        <f t="shared" si="0" ref="J7:O7">+J8+J9+J19</f>
        <v>0</v>
      </c>
      <c s="445">
        <f t="shared" si="0"/>
        <v>41630.00038304567</v>
      </c>
      <c s="445">
        <f t="shared" si="0"/>
        <v>43537.590224081658</v>
      </c>
      <c s="445">
        <f t="shared" si="0"/>
        <v>43797.728077036052</v>
      </c>
      <c s="445">
        <f t="shared" si="0"/>
        <v>44754.080009793339</v>
      </c>
      <c s="445">
        <f t="shared" si="0"/>
        <v>45548.538425353545</v>
      </c>
      <c s="500"/>
      <c s="445" t="e">
        <f>+Q8+Q9+Q19</f>
        <v>#REF!</v>
      </c>
      <c s="445" t="e">
        <f>+R8+R9+R19</f>
        <v>#REF!</v>
      </c>
      <c s="445" t="e">
        <f>+S8+S9+S19</f>
        <v>#REF!</v>
      </c>
      <c s="445" t="e">
        <f>+T8+T9+T19</f>
        <v>#REF!</v>
      </c>
      <c s="445" t="e">
        <f>+U8+U9+U19</f>
        <v>#REF!</v>
      </c>
      <c s="466"/>
      <c s="445" t="e">
        <f>+Q7-K7</f>
        <v>#REF!</v>
      </c>
      <c s="445" t="e">
        <f>+R7-L7</f>
        <v>#REF!</v>
      </c>
      <c s="445" t="e">
        <f>+S7-M7</f>
        <v>#REF!</v>
      </c>
      <c s="445" t="e">
        <f>+T7-N7</f>
        <v>#REF!</v>
      </c>
      <c s="465"/>
      <c s="510" t="e">
        <f>+E7/$AB$3</f>
        <v>#REF!</v>
      </c>
      <c s="510">
        <f>+K7/$AC$3</f>
        <v>0.36008351331819705</v>
      </c>
      <c s="510">
        <f>+L7/$AD$3</f>
        <v>0.361429738237045</v>
      </c>
      <c s="510">
        <f>+M7/$AE$3</f>
        <v>0.35074420359416686</v>
      </c>
      <c s="511">
        <f>+N7/$AF$3</f>
        <v>0.34638908555309494</v>
      </c>
      <c s="466"/>
      <c s="477" t="e">
        <f>+F7/$AH$3</f>
        <v>#REF!</v>
      </c>
      <c s="510" t="e">
        <f>+Q7/$AI$3</f>
        <v>#REF!</v>
      </c>
      <c s="510" t="e">
        <f>+R7/$AJ$3</f>
        <v>#REF!</v>
      </c>
      <c s="510" t="e">
        <f>+S7/$AK$3</f>
        <v>#REF!</v>
      </c>
      <c s="511" t="e">
        <f>+T7/$AL$3</f>
        <v>#REF!</v>
      </c>
      <c s="466"/>
      <c s="478" t="e">
        <f>+AH7-AB7</f>
        <v>#REF!</v>
      </c>
      <c s="510" t="e">
        <f>+AI7-AC7</f>
        <v>#REF!</v>
      </c>
      <c s="510" t="e">
        <f>+AJ7-AD7</f>
        <v>#REF!</v>
      </c>
      <c s="510" t="e">
        <f>+AK7-AE7</f>
        <v>#REF!</v>
      </c>
      <c s="511" t="e">
        <f>+AL7-AF7</f>
        <v>#REF!</v>
      </c>
      <c s="465"/>
      <c s="465"/>
    </row>
    <row r="8" spans="1:46" ht="15.75">
      <c r="A8" s="479" t="s">
        <v>22</v>
      </c>
      <c s="447">
        <v>4839.2437901784497</v>
      </c>
      <c s="447"/>
      <c s="447">
        <v>8411.8860846775551</v>
      </c>
      <c s="448" t="e">
        <f>+#REF!</f>
        <v>#REF!</v>
      </c>
      <c s="447" t="e">
        <f>+#REF!</f>
        <v>#REF!</v>
      </c>
      <c s="466"/>
      <c s="447" t="e">
        <f t="shared" si="1" ref="H8:H21">+F8-E8</f>
        <v>#REF!</v>
      </c>
      <c s="465"/>
      <c s="449"/>
      <c s="447">
        <f>+'FMI SPNF 2019-2027'!EQ5</f>
        <v>11633.665431011144</v>
      </c>
      <c s="447">
        <f>+'FMI SPNF 2019-2027'!ER5</f>
        <v>11746.840815552174</v>
      </c>
      <c s="447">
        <f>+'FMI SPNF 2019-2027'!ES5</f>
        <v>11281.607212193212</v>
      </c>
      <c s="447">
        <f>+'FMI SPNF 2019-2027'!ET5</f>
        <v>11123.393347291496</v>
      </c>
      <c s="447">
        <f>+'FMI SPNF 2019-2027'!EU5</f>
        <v>10454.90090696367</v>
      </c>
      <c s="447"/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66"/>
      <c s="447" t="e">
        <f t="shared" si="2" ref="W8:W21">+Q8-K8</f>
        <v>#REF!</v>
      </c>
      <c s="447" t="e">
        <f>+R8-L8</f>
        <v>#REF!</v>
      </c>
      <c s="447" t="e">
        <f t="shared" si="3" ref="Y8:Y21">+S8-M8</f>
        <v>#REF!</v>
      </c>
      <c s="447" t="e">
        <f t="shared" si="4" ref="Z8:Z21">+T8-N8</f>
        <v>#REF!</v>
      </c>
      <c s="465"/>
      <c s="480" t="e">
        <f t="shared" si="5" ref="AB8:AB42">+E8/$AB$3</f>
        <v>#REF!</v>
      </c>
      <c s="480">
        <f t="shared" si="6" ref="AC8:AC42">+K8/$AC$3</f>
        <v>0.10062673751194605</v>
      </c>
      <c s="481">
        <f t="shared" si="7" ref="AD8:AD42">+L8/$AD$3</f>
        <v>0.097517055473798034</v>
      </c>
      <c s="481">
        <f t="shared" si="8" ref="AE8:AE42">+M8/$AE$3</f>
        <v>0.090346200833591239</v>
      </c>
      <c s="482">
        <f t="shared" si="9" ref="AF8:AF42">+N8/$AF$3</f>
        <v>0.086093201982311809</v>
      </c>
      <c s="466"/>
      <c s="480" t="e">
        <f t="shared" si="10" ref="AH8:AH42">+F8/$AH$3</f>
        <v>#REF!</v>
      </c>
      <c s="480" t="e">
        <f t="shared" si="11" ref="AI8:AI46">+Q8/$AI$3</f>
        <v>#REF!</v>
      </c>
      <c s="481" t="e">
        <f t="shared" si="12" ref="AJ8:AJ46">+R8/$AJ$3</f>
        <v>#REF!</v>
      </c>
      <c s="481" t="e">
        <f t="shared" si="13" ref="AK8:AK46">+S8/$AK$3</f>
        <v>#REF!</v>
      </c>
      <c s="482" t="e">
        <f t="shared" si="14" ref="AL8:AL46">+T8/$AL$3</f>
        <v>#REF!</v>
      </c>
      <c s="466"/>
      <c s="483" t="e">
        <f t="shared" si="15" ref="AN8:AN42">+AH8-AB8</f>
        <v>#REF!</v>
      </c>
      <c s="480" t="e">
        <f t="shared" si="16" ref="AO8:AO46">+AI8-AC8</f>
        <v>#REF!</v>
      </c>
      <c s="481" t="e">
        <f t="shared" si="17" ref="AP8:AP46">+AJ8-AD8</f>
        <v>#REF!</v>
      </c>
      <c s="481" t="e">
        <f t="shared" si="18" ref="AQ8:AQ46">+AK8-AE8</f>
        <v>#REF!</v>
      </c>
      <c s="482" t="e">
        <f t="shared" si="19" ref="AR8:AR46">+AL8-AF8</f>
        <v>#REF!</v>
      </c>
      <c s="465"/>
      <c s="465"/>
    </row>
    <row r="9" spans="1:46" ht="15.75">
      <c r="A9" s="479" t="s">
        <v>70</v>
      </c>
      <c s="447">
        <f>+B10+B16+B17</f>
        <v>22812.51947790206</v>
      </c>
      <c s="450"/>
      <c s="447">
        <f>+D10+D16+D17</f>
        <v>23975.537307203693</v>
      </c>
      <c s="448" t="e">
        <f>+E10+E16+E17</f>
        <v>#REF!</v>
      </c>
      <c s="447" t="e">
        <f>+F10+F16+F17</f>
        <v>#REF!</v>
      </c>
      <c s="466"/>
      <c s="447" t="e">
        <f t="shared" si="1"/>
        <v>#REF!</v>
      </c>
      <c s="465"/>
      <c s="465"/>
      <c s="447">
        <f>+K10+K16+K17</f>
        <v>26887.726412835807</v>
      </c>
      <c s="447">
        <f>+L10+L16+L17</f>
        <v>28709.50090146231</v>
      </c>
      <c s="447">
        <f>+M10+M16+M17</f>
        <v>29570.687342411173</v>
      </c>
      <c s="447">
        <f>+N10+N16+N17</f>
        <v>30785.277755148283</v>
      </c>
      <c s="447">
        <f>+O10+O16+O17</f>
        <v>32286.40844050765</v>
      </c>
      <c s="447"/>
      <c s="447" t="e">
        <f>+Q10+Q16+Q17</f>
        <v>#REF!</v>
      </c>
      <c s="447" t="e">
        <f>+R10+R16+R17</f>
        <v>#REF!</v>
      </c>
      <c s="447" t="e">
        <f>+S10+S16+S17</f>
        <v>#REF!</v>
      </c>
      <c s="447" t="e">
        <f>+T10+T16+T17</f>
        <v>#REF!</v>
      </c>
      <c s="447" t="e">
        <f>+U10+U16+U17</f>
        <v>#REF!</v>
      </c>
      <c s="466"/>
      <c s="447" t="e">
        <f t="shared" si="2"/>
        <v>#REF!</v>
      </c>
      <c s="447" t="e">
        <f t="shared" si="20" ref="X9:X21">+R9-L9</f>
        <v>#REF!</v>
      </c>
      <c s="447" t="e">
        <f t="shared" si="3"/>
        <v>#REF!</v>
      </c>
      <c s="447" t="e">
        <f t="shared" si="4"/>
        <v>#REF!</v>
      </c>
      <c s="465"/>
      <c s="480" t="e">
        <f t="shared" si="5"/>
        <v>#REF!</v>
      </c>
      <c s="480">
        <f>+K9/$AC$3</f>
        <v>0.23256850595215089</v>
      </c>
      <c s="481">
        <f t="shared" si="7"/>
        <v>0.23833352609378605</v>
      </c>
      <c s="481">
        <f t="shared" si="8"/>
        <v>0.23681016429444005</v>
      </c>
      <c s="482">
        <f t="shared" si="9"/>
        <v>0.23827289506946323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10" spans="1:46" ht="15.75">
      <c r="A10" s="484" t="s">
        <v>412</v>
      </c>
      <c s="450">
        <f>+SUM(B11:B15)</f>
        <v>12366.757357394505</v>
      </c>
      <c s="450"/>
      <c s="450">
        <f>+SUM(D11:D15)</f>
        <v>13065.435743222139</v>
      </c>
      <c s="451" t="e">
        <f>+#REF!</f>
        <v>#REF!</v>
      </c>
      <c s="450" t="e">
        <f>+#REF!</f>
        <v>#REF!</v>
      </c>
      <c s="466"/>
      <c s="450" t="e">
        <f t="shared" si="1"/>
        <v>#REF!</v>
      </c>
      <c s="465"/>
      <c s="465"/>
      <c s="450">
        <f>+'FMI SPNF 2019-2027'!EQ11</f>
        <v>15312.494291987428</v>
      </c>
      <c s="450">
        <f>+'FMI SPNF 2019-2027'!ER11</f>
        <v>16256.496998673972</v>
      </c>
      <c s="450">
        <f>+'FMI SPNF 2019-2027'!ES11</f>
        <v>16737.277706605586</v>
      </c>
      <c s="450">
        <f>+'FMI SPNF 2019-2027'!ET11</f>
        <v>17564.584394516492</v>
      </c>
      <c s="450">
        <f>+'FMI SPNF 2019-2027'!EU11</f>
        <v>18622.993554820048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"/>
        <v>#REF!</v>
      </c>
      <c s="450" t="e">
        <f t="shared" si="20"/>
        <v>#REF!</v>
      </c>
      <c s="450" t="e">
        <f t="shared" si="3"/>
        <v>#REF!</v>
      </c>
      <c s="450" t="e">
        <f t="shared" si="4"/>
        <v>#REF!</v>
      </c>
      <c s="465"/>
      <c s="480" t="e">
        <f t="shared" si="5"/>
        <v>#REF!</v>
      </c>
      <c s="480">
        <f t="shared" si="6"/>
        <v>0.13244719412900186</v>
      </c>
      <c s="481">
        <f t="shared" si="7"/>
        <v>0.13495421828909859</v>
      </c>
      <c s="481">
        <f t="shared" si="8"/>
        <v>0.13403670458002118</v>
      </c>
      <c s="482">
        <f t="shared" si="9"/>
        <v>0.1359469421604769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11" spans="1:46" ht="15.75" hidden="1">
      <c r="A11" s="484" t="s">
        <v>71</v>
      </c>
      <c s="450">
        <v>5200.5984976200043</v>
      </c>
      <c s="450"/>
      <c s="450">
        <v>5697.3612368625036</v>
      </c>
      <c s="451">
        <v>5890.1798670101898</v>
      </c>
      <c s="450">
        <v>5994.3484685518924</v>
      </c>
      <c s="466"/>
      <c s="450">
        <f t="shared" si="1"/>
        <v>104.16860154170263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"/>
        <v>0</v>
      </c>
      <c s="450">
        <f t="shared" si="20"/>
        <v>0</v>
      </c>
      <c s="450">
        <f t="shared" si="3"/>
        <v>0</v>
      </c>
      <c s="450">
        <f t="shared" si="4"/>
        <v>0</v>
      </c>
      <c s="465"/>
      <c s="480">
        <f t="shared" si="5"/>
        <v>0.055198316046752328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0.056174505487460481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0.00097618944070815283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12" spans="1:46" ht="15.75" hidden="1">
      <c r="A12" s="484" t="s">
        <v>72</v>
      </c>
      <c s="450">
        <v>737.51562337000018</v>
      </c>
      <c s="450"/>
      <c s="450">
        <v>816.82375129438049</v>
      </c>
      <c s="451">
        <v>816.18213290000006</v>
      </c>
      <c s="450">
        <v>822.36508471999969</v>
      </c>
      <c s="466"/>
      <c s="450">
        <f t="shared" si="1"/>
        <v>6.1829518199996301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"/>
        <v>0</v>
      </c>
      <c s="450">
        <f t="shared" si="20"/>
        <v>0</v>
      </c>
      <c s="450">
        <f t="shared" si="3"/>
        <v>0</v>
      </c>
      <c s="450">
        <f t="shared" si="4"/>
        <v>0</v>
      </c>
      <c s="465"/>
      <c s="480">
        <f t="shared" si="5"/>
        <v>0.0076486423743787309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0.0077065843279977833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5.7941953619052369E-05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13" spans="1:46" ht="15.75" hidden="1">
      <c r="A13" s="484" t="s">
        <v>73</v>
      </c>
      <c s="450">
        <v>4034.1669885400038</v>
      </c>
      <c s="450"/>
      <c s="450">
        <v>3859.83362414165</v>
      </c>
      <c s="451">
        <v>3832.88473315999</v>
      </c>
      <c s="450">
        <v>3865.9505164199986</v>
      </c>
      <c s="466"/>
      <c s="450">
        <f t="shared" si="1"/>
        <v>33.065783260008629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"/>
        <v>0</v>
      </c>
      <c s="450">
        <f t="shared" si="20"/>
        <v>0</v>
      </c>
      <c s="450">
        <f t="shared" si="3"/>
        <v>0</v>
      </c>
      <c s="450">
        <f t="shared" si="4"/>
        <v>0</v>
      </c>
      <c s="465"/>
      <c s="480">
        <f t="shared" si="5"/>
        <v>0.035918900211637815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0.036228767753194877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0.00030986754155706148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14" spans="1:46" ht="15.75" hidden="1">
      <c r="A14" s="484" t="s">
        <v>74</v>
      </c>
      <c s="450">
        <v>945.66780832999996</v>
      </c>
      <c s="450"/>
      <c s="450">
        <v>1197.2062177786402</v>
      </c>
      <c s="451">
        <v>1191.1384321400001</v>
      </c>
      <c s="450">
        <v>1204.590309165234</v>
      </c>
      <c s="466"/>
      <c s="450">
        <f t="shared" si="1"/>
        <v>13.451877025233898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"/>
        <v>0</v>
      </c>
      <c s="450">
        <f t="shared" si="20"/>
        <v>0</v>
      </c>
      <c s="450">
        <f t="shared" si="3"/>
        <v>0</v>
      </c>
      <c s="450">
        <f t="shared" si="4"/>
        <v>0</v>
      </c>
      <c s="465"/>
      <c s="480">
        <f t="shared" si="5"/>
        <v>0.011162449554544823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0.011288510383963569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0.00012606082941874625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15" spans="1:46" ht="15.75" hidden="1">
      <c r="A15" s="484" t="s">
        <v>75</v>
      </c>
      <c s="450">
        <v>1448.8084395344986</v>
      </c>
      <c s="450"/>
      <c s="450">
        <v>1494.2109131449629</v>
      </c>
      <c s="451">
        <v>1749.7668422199999</v>
      </c>
      <c s="450">
        <v>1745.4373060900048</v>
      </c>
      <c s="466"/>
      <c s="450">
        <f t="shared" si="1"/>
        <v>-4.3295361299951765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"/>
        <v>0</v>
      </c>
      <c s="450">
        <f t="shared" si="20"/>
        <v>0</v>
      </c>
      <c s="450">
        <f t="shared" si="3"/>
        <v>0</v>
      </c>
      <c s="450">
        <f t="shared" si="4"/>
        <v>0</v>
      </c>
      <c s="465"/>
      <c s="480">
        <f t="shared" si="5"/>
        <v>0.016397493004574878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0.016356919862661537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-4.0573141913340799E-05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16" spans="1:46" ht="15.75">
      <c r="A16" s="484" t="s">
        <v>614</v>
      </c>
      <c s="450">
        <v>5442.8223058253325</v>
      </c>
      <c s="450"/>
      <c s="450">
        <v>5809.5608642397829</v>
      </c>
      <c s="451" t="e">
        <f>+#REF!</f>
        <v>#REF!</v>
      </c>
      <c s="450" t="e">
        <f>+#REF!</f>
        <v>#REF!</v>
      </c>
      <c s="466"/>
      <c s="450" t="e">
        <f t="shared" si="1"/>
        <v>#REF!</v>
      </c>
      <c s="465"/>
      <c s="465"/>
      <c s="450">
        <f>+'FMI SPNF 2019-2027'!EQ17</f>
        <v>5686.9407093765476</v>
      </c>
      <c s="450">
        <f>+'FMI SPNF 2019-2027'!ER17</f>
        <v>6043.0957945212103</v>
      </c>
      <c s="450">
        <f>+'FMI SPNF 2019-2027'!ES17</f>
        <v>6188.1963079950365</v>
      </c>
      <c s="450">
        <f>+'FMI SPNF 2019-2027'!ET17</f>
        <v>6424.8446148957219</v>
      </c>
      <c s="450">
        <f>+'FMI SPNF 2019-2027'!EU17</f>
        <v>6638.6249251037643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"/>
        <v>#REF!</v>
      </c>
      <c s="450" t="e">
        <f t="shared" si="20"/>
        <v>#REF!</v>
      </c>
      <c s="450" t="e">
        <f t="shared" si="3"/>
        <v>#REF!</v>
      </c>
      <c s="450" t="e">
        <f t="shared" si="4"/>
        <v>#REF!</v>
      </c>
      <c s="465"/>
      <c s="480" t="e">
        <f t="shared" si="5"/>
        <v>#REF!</v>
      </c>
      <c s="480">
        <f t="shared" si="6"/>
        <v>0.04918985279420194</v>
      </c>
      <c s="481">
        <f t="shared" si="7"/>
        <v>0.050167097441857995</v>
      </c>
      <c s="481">
        <f t="shared" si="8"/>
        <v>0.049556771116401853</v>
      </c>
      <c s="482">
        <f t="shared" si="9"/>
        <v>0.049727221529019476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17" spans="1:46" ht="15.75">
      <c r="A17" s="484" t="s">
        <v>615</v>
      </c>
      <c s="450">
        <v>5002.9398146822241</v>
      </c>
      <c s="450"/>
      <c s="450">
        <v>5100.5406997417713</v>
      </c>
      <c s="451" t="e">
        <f>+#REF!</f>
        <v>#REF!</v>
      </c>
      <c s="450" t="e">
        <f>+#REF!</f>
        <v>#REF!</v>
      </c>
      <c s="466"/>
      <c s="450" t="e">
        <f t="shared" si="1"/>
        <v>#REF!</v>
      </c>
      <c s="465"/>
      <c s="465"/>
      <c s="450">
        <f>+'FMI SPNF 2019-2027'!EQ18</f>
        <v>5888.2914114718296</v>
      </c>
      <c s="450">
        <f>+'FMI SPNF 2019-2027'!ER18</f>
        <v>6409.9081082671282</v>
      </c>
      <c s="450">
        <f>+'FMI SPNF 2019-2027'!ES18</f>
        <v>6645.2133278105503</v>
      </c>
      <c s="450">
        <f>+'FMI SPNF 2019-2027'!ET18</f>
        <v>6795.8487457360688</v>
      </c>
      <c s="450">
        <f>+'FMI SPNF 2019-2027'!EU18</f>
        <v>7024.7899605838393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"/>
        <v>#REF!</v>
      </c>
      <c s="450" t="e">
        <f t="shared" si="20"/>
        <v>#REF!</v>
      </c>
      <c s="450" t="e">
        <f t="shared" si="3"/>
        <v>#REF!</v>
      </c>
      <c s="450" t="e">
        <f t="shared" si="4"/>
        <v>#REF!</v>
      </c>
      <c s="465"/>
      <c s="480" t="e">
        <f t="shared" si="5"/>
        <v>#REF!</v>
      </c>
      <c s="480">
        <f t="shared" si="6"/>
        <v>0.050931459028947079</v>
      </c>
      <c s="481">
        <f t="shared" si="7"/>
        <v>0.053212210362829457</v>
      </c>
      <c s="481">
        <f t="shared" si="8"/>
        <v>0.05321668859801703</v>
      </c>
      <c s="482">
        <f t="shared" si="9"/>
        <v>0.052598731379966852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18" spans="1:46" s="8" customFormat="1" ht="15.75">
      <c r="A18" s="484" t="s">
        <v>616</v>
      </c>
      <c s="450"/>
      <c s="450"/>
      <c s="450">
        <f>+'FMI SPNF 2019-2027'!EN19</f>
        <v>1263.0299215763996</v>
      </c>
      <c s="451">
        <f>+'FMI SPNF 2019-2027'!EP19</f>
        <v>1184.0190913650781</v>
      </c>
      <c s="451">
        <v>1184</v>
      </c>
      <c s="466"/>
      <c s="450">
        <f t="shared" si="1"/>
        <v>-0.019091365078111266</v>
      </c>
      <c s="465"/>
      <c s="465"/>
      <c s="533">
        <f>+'FMI SPNF 2019-2027'!EQ19</f>
        <v>1289.6138561739876</v>
      </c>
      <c s="533">
        <f>+'FMI SPNF 2019-2027'!ER19</f>
        <v>1298.3490854454012</v>
      </c>
      <c s="533">
        <f>+'FMI SPNF 2019-2027'!ES19</f>
        <v>1355.6023905263221</v>
      </c>
      <c s="533">
        <f>+'FMI SPNF 2019-2027'!ET19</f>
        <v>1386.220362883121</v>
      </c>
      <c s="533">
        <f>+'FMI SPNF 2019-2027'!EU19</f>
        <v>1436.0792719236304</v>
      </c>
      <c s="450"/>
      <c s="533">
        <v>1252.9636894104058</v>
      </c>
      <c s="533">
        <v>1348.2439960500699</v>
      </c>
      <c s="533">
        <v>1334.1668807999431</v>
      </c>
      <c s="533">
        <v>1319.6085524136915</v>
      </c>
      <c s="533">
        <v>1282.9500380122486</v>
      </c>
      <c s="466"/>
      <c s="450">
        <f>+Q18-K18</f>
        <v>-36.650166763581865</v>
      </c>
      <c s="450">
        <f>+R18-L18</f>
        <v>49.894910604668667</v>
      </c>
      <c s="450">
        <f>+S18-M18</f>
        <v>-21.435509726378996</v>
      </c>
      <c s="450">
        <f>+T18-N18</f>
        <v>-66.611810469429429</v>
      </c>
      <c s="465"/>
      <c s="480">
        <f t="shared" si="5"/>
        <v>0.011095732471024224</v>
      </c>
      <c s="480">
        <f t="shared" si="6"/>
        <v>0.011154664517948873</v>
      </c>
      <c s="481">
        <f t="shared" si="7"/>
        <v>0.01077831748789069</v>
      </c>
      <c s="481">
        <f t="shared" si="8"/>
        <v>0.010856035272404941</v>
      </c>
      <c s="482">
        <f t="shared" si="9"/>
        <v>0.010729113496894359</v>
      </c>
      <c s="466"/>
      <c s="480">
        <f t="shared" si="10"/>
        <v>0.011095553561173057</v>
      </c>
      <c s="480">
        <f t="shared" si="11"/>
        <v>0.010837654652695471</v>
      </c>
      <c s="481">
        <f t="shared" si="12"/>
        <v>0.011192522876530492</v>
      </c>
      <c s="481">
        <f t="shared" si="13"/>
        <v>0.010684373838862322</v>
      </c>
      <c s="482">
        <f t="shared" si="14"/>
        <v>0.010213549237490687</v>
      </c>
      <c s="466"/>
      <c s="483">
        <f t="shared" si="15"/>
        <v>-1.7890985116661429E-07</v>
      </c>
      <c s="480">
        <f t="shared" si="16"/>
        <v>-0.00031700986525340195</v>
      </c>
      <c s="481">
        <f t="shared" si="17"/>
        <v>0.00041420538863980172</v>
      </c>
      <c s="481">
        <f t="shared" si="18"/>
        <v>-0.00017166143354261851</v>
      </c>
      <c s="482">
        <f t="shared" si="19"/>
        <v>-0.00051556425940367176</v>
      </c>
      <c s="465"/>
      <c s="465"/>
    </row>
    <row r="19" spans="1:46" ht="15.75">
      <c r="A19" s="485" t="s">
        <v>418</v>
      </c>
      <c s="447">
        <v>1747.3131963050928</v>
      </c>
      <c s="447"/>
      <c s="447">
        <v>2301.0909707453675</v>
      </c>
      <c s="448" t="e">
        <f>+#REF!</f>
        <v>#REF!</v>
      </c>
      <c s="447" t="e">
        <f>+#REF!</f>
        <v>#REF!</v>
      </c>
      <c s="466"/>
      <c s="447" t="e">
        <f t="shared" si="1"/>
        <v>#REF!</v>
      </c>
      <c s="465"/>
      <c s="465"/>
      <c s="447">
        <f>+'FMI SPNF 2019-2027'!EQ20</f>
        <v>3108.6085391987117</v>
      </c>
      <c s="447">
        <f>+'FMI SPNF 2019-2027'!ER20</f>
        <v>3081.2485070671764</v>
      </c>
      <c s="447">
        <f>+'FMI SPNF 2019-2027'!ES20</f>
        <v>2945.4335224316701</v>
      </c>
      <c s="447">
        <f>+'FMI SPNF 2019-2027'!ET20</f>
        <v>2845.4089073535542</v>
      </c>
      <c s="447">
        <f>+'FMI SPNF 2019-2027'!EU20</f>
        <v>2807.2290778822194</v>
      </c>
      <c s="447"/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66"/>
      <c s="447" t="e">
        <f t="shared" si="2"/>
        <v>#REF!</v>
      </c>
      <c s="447" t="e">
        <f t="shared" si="20"/>
        <v>#REF!</v>
      </c>
      <c s="447" t="e">
        <f t="shared" si="3"/>
        <v>#REF!</v>
      </c>
      <c s="447" t="e">
        <f t="shared" si="4"/>
        <v>#REF!</v>
      </c>
      <c s="465"/>
      <c s="480" t="e">
        <f t="shared" si="5"/>
        <v>#REF!</v>
      </c>
      <c s="480">
        <f t="shared" si="6"/>
        <v>0.026888269854100047</v>
      </c>
      <c s="481">
        <f t="shared" si="7"/>
        <v>0.02557915666946093</v>
      </c>
      <c s="481">
        <f t="shared" si="8"/>
        <v>0.023587838466135588</v>
      </c>
      <c s="482">
        <f t="shared" si="9"/>
        <v>0.022022988501319882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0" spans="1:46" ht="15.75">
      <c r="A20" s="484" t="s">
        <v>84</v>
      </c>
      <c s="450">
        <v>1486.3528596700005</v>
      </c>
      <c s="450"/>
      <c s="450">
        <v>2151.0909707453675</v>
      </c>
      <c s="448" t="e">
        <f>+#REF!</f>
        <v>#REF!</v>
      </c>
      <c s="447" t="e">
        <f>+#REF!</f>
        <v>#REF!</v>
      </c>
      <c s="466"/>
      <c s="447" t="e">
        <f t="shared" si="1"/>
        <v>#REF!</v>
      </c>
      <c s="465"/>
      <c s="465"/>
      <c s="447">
        <f>+'FMI SPNF 2019-2027'!EQ21</f>
        <v>2867.2976118325123</v>
      </c>
      <c s="447">
        <f>+'FMI SPNF 2019-2027'!ER21</f>
        <v>2814.0726929296197</v>
      </c>
      <c s="447">
        <f>+'FMI SPNF 2019-2027'!ES21</f>
        <v>2665.1426929296204</v>
      </c>
      <c s="447">
        <f>+'FMI SPNF 2019-2027'!ET21</f>
        <v>2550.5626929296204</v>
      </c>
      <c s="447">
        <f>+'FMI SPNF 2019-2027'!EU21</f>
        <v>2503.5626929296204</v>
      </c>
      <c s="447"/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66"/>
      <c s="450" t="e">
        <f t="shared" si="2"/>
        <v>#REF!</v>
      </c>
      <c s="450" t="e">
        <f t="shared" si="20"/>
        <v>#REF!</v>
      </c>
      <c s="450" t="e">
        <f t="shared" si="3"/>
        <v>#REF!</v>
      </c>
      <c s="450" t="e">
        <f t="shared" si="4"/>
        <v>#REF!</v>
      </c>
      <c s="465"/>
      <c s="480" t="e">
        <f t="shared" si="5"/>
        <v>#REF!</v>
      </c>
      <c s="480">
        <f t="shared" si="6"/>
        <v>0.024801023019399532</v>
      </c>
      <c s="481">
        <f t="shared" si="7"/>
        <v>0.02336118171793056</v>
      </c>
      <c s="481">
        <f t="shared" si="8"/>
        <v>0.021343192725709826</v>
      </c>
      <c s="482">
        <f t="shared" si="9"/>
        <v>0.01974092817138462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1" spans="1:46" ht="15.75" hidden="1">
      <c r="A21" s="484" t="s">
        <v>90</v>
      </c>
      <c s="450">
        <v>260.96033663509229</v>
      </c>
      <c s="450"/>
      <c s="450">
        <v>150</v>
      </c>
      <c s="448" t="e">
        <f>+#REF!</f>
        <v>#REF!</v>
      </c>
      <c s="450" t="e">
        <f>+F19-F20</f>
        <v>#REF!</v>
      </c>
      <c s="466"/>
      <c s="450" t="e">
        <f t="shared" si="1"/>
        <v>#REF!</v>
      </c>
      <c s="465"/>
      <c s="465"/>
      <c s="450">
        <f>+K19-K20</f>
        <v>241.31092736619939</v>
      </c>
      <c s="450">
        <f>+L19-L20</f>
        <v>267.1758141375567</v>
      </c>
      <c s="450">
        <f>+M19-M20</f>
        <v>280.29082950204975</v>
      </c>
      <c s="450">
        <f>+N19-N20</f>
        <v>294.84621442393382</v>
      </c>
      <c s="450"/>
      <c s="450"/>
      <c s="450" t="e">
        <f>+Q19-Q20</f>
        <v>#REF!</v>
      </c>
      <c s="450" t="e">
        <f>+R19-R20</f>
        <v>#REF!</v>
      </c>
      <c s="450" t="e">
        <f>+S19-S20</f>
        <v>#REF!</v>
      </c>
      <c s="450" t="e">
        <f>+T19-T20</f>
        <v>#REF!</v>
      </c>
      <c s="451"/>
      <c s="466"/>
      <c s="450" t="e">
        <f t="shared" si="2"/>
        <v>#REF!</v>
      </c>
      <c s="450" t="e">
        <f t="shared" si="20"/>
        <v>#REF!</v>
      </c>
      <c s="450" t="e">
        <f t="shared" si="3"/>
        <v>#REF!</v>
      </c>
      <c s="450" t="e">
        <f t="shared" si="4"/>
        <v>#REF!</v>
      </c>
      <c s="465"/>
      <c s="480" t="e">
        <f t="shared" si="5"/>
        <v>#REF!</v>
      </c>
      <c s="480">
        <f t="shared" si="6"/>
        <v>0.0020872468347005158</v>
      </c>
      <c s="481">
        <f t="shared" si="7"/>
        <v>0.0022179749515303672</v>
      </c>
      <c s="481">
        <f t="shared" si="8"/>
        <v>0.0022446457404257636</v>
      </c>
      <c s="482">
        <f t="shared" si="9"/>
        <v>0.0022820603299352638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2" spans="1:46" ht="15.75">
      <c r="A22" s="484"/>
      <c s="447">
        <v>0</v>
      </c>
      <c s="264"/>
      <c s="447"/>
      <c s="448"/>
      <c s="447"/>
      <c s="466"/>
      <c s="450">
        <f>+F22-D22</f>
        <v>0</v>
      </c>
      <c s="465"/>
      <c s="465"/>
      <c s="486"/>
      <c s="486"/>
      <c s="486"/>
      <c s="486"/>
      <c s="486"/>
      <c s="484"/>
      <c s="486"/>
      <c s="486"/>
      <c s="486"/>
      <c s="486"/>
      <c s="532"/>
      <c s="466"/>
      <c s="486"/>
      <c s="486"/>
      <c s="486"/>
      <c s="486"/>
      <c s="465"/>
      <c s="480"/>
      <c s="480"/>
      <c s="481"/>
      <c s="481"/>
      <c s="482"/>
      <c s="466"/>
      <c s="480"/>
      <c s="480"/>
      <c s="481"/>
      <c s="481"/>
      <c s="482"/>
      <c s="466"/>
      <c s="483"/>
      <c s="480"/>
      <c s="481"/>
      <c s="481"/>
      <c s="482"/>
      <c s="465"/>
      <c s="465"/>
    </row>
    <row r="23" spans="1:46" ht="15.75">
      <c r="A23" s="516" t="s">
        <v>419</v>
      </c>
      <c s="515">
        <f>+B24+B36+B40</f>
        <v>35466.710990316831</v>
      </c>
      <c s="264"/>
      <c s="452">
        <f>+D24+D36+D40</f>
        <v>37110.590025441736</v>
      </c>
      <c s="446">
        <f>+E24+E36+E40</f>
        <v>35573.247785766311</v>
      </c>
      <c s="452" t="e">
        <f>+F24+F36+F40</f>
        <v>#REF!</v>
      </c>
      <c s="466"/>
      <c s="452" t="e">
        <f>+F23-E23</f>
        <v>#REF!</v>
      </c>
      <c s="465"/>
      <c s="453">
        <f>+J24+J36+J40</f>
        <v>0</v>
      </c>
      <c s="452">
        <f>+K24+K36+K40</f>
        <v>40625.709635026484</v>
      </c>
      <c s="452">
        <f t="shared" si="21" ref="L23:U23">+L24+L36+L40</f>
        <v>41264.427746577014</v>
      </c>
      <c s="452">
        <f t="shared" si="21"/>
        <v>41580.091273806866</v>
      </c>
      <c s="452">
        <f t="shared" si="21"/>
        <v>42356.6745202936</v>
      </c>
      <c s="452">
        <f t="shared" si="21"/>
        <v>42911.208529734336</v>
      </c>
      <c s="457"/>
      <c s="452" t="e">
        <f t="shared" si="21"/>
        <v>#REF!</v>
      </c>
      <c s="452" t="e">
        <f t="shared" si="21"/>
        <v>#REF!</v>
      </c>
      <c s="452" t="e">
        <f t="shared" si="21"/>
        <v>#REF!</v>
      </c>
      <c s="452" t="e">
        <f t="shared" si="21"/>
        <v>#REF!</v>
      </c>
      <c s="452" t="e">
        <f t="shared" si="21"/>
        <v>#REF!</v>
      </c>
      <c s="466"/>
      <c s="452" t="e">
        <f t="shared" si="22" ref="W23:W35">+Q23-K23</f>
        <v>#REF!</v>
      </c>
      <c s="452" t="e">
        <f t="shared" si="23" ref="X23:X35">+R23-L23</f>
        <v>#REF!</v>
      </c>
      <c s="452" t="e">
        <f t="shared" si="24" ref="Y23:Y35">+S23-M23</f>
        <v>#REF!</v>
      </c>
      <c s="452" t="e">
        <f t="shared" si="25" ref="Z23:Z35">+T23-N23</f>
        <v>#REF!</v>
      </c>
      <c s="465"/>
      <c s="480">
        <f t="shared" si="5"/>
        <v>0.33336560485798222</v>
      </c>
      <c s="512">
        <f t="shared" si="6"/>
        <v>0.3513967840937845</v>
      </c>
      <c s="513">
        <f t="shared" si="7"/>
        <v>0.34255895289991034</v>
      </c>
      <c s="513">
        <f t="shared" si="8"/>
        <v>0.33298476061480459</v>
      </c>
      <c s="514">
        <f t="shared" si="9"/>
        <v>0.32783356849127482</v>
      </c>
      <c s="466"/>
      <c s="480" t="e">
        <f t="shared" si="10"/>
        <v>#REF!</v>
      </c>
      <c s="512" t="e">
        <f t="shared" si="11"/>
        <v>#REF!</v>
      </c>
      <c s="513" t="e">
        <f t="shared" si="12"/>
        <v>#REF!</v>
      </c>
      <c s="513" t="e">
        <f t="shared" si="13"/>
        <v>#REF!</v>
      </c>
      <c s="514" t="e">
        <f t="shared" si="14"/>
        <v>#REF!</v>
      </c>
      <c s="466"/>
      <c s="483" t="e">
        <f t="shared" si="15"/>
        <v>#REF!</v>
      </c>
      <c s="512" t="e">
        <f t="shared" si="16"/>
        <v>#REF!</v>
      </c>
      <c s="513" t="e">
        <f t="shared" si="17"/>
        <v>#REF!</v>
      </c>
      <c s="513" t="e">
        <f t="shared" si="18"/>
        <v>#REF!</v>
      </c>
      <c s="514" t="e">
        <f t="shared" si="19"/>
        <v>#REF!</v>
      </c>
      <c s="465"/>
      <c s="465"/>
    </row>
    <row r="24" spans="1:46" ht="15.75">
      <c r="A24" s="484" t="s">
        <v>316</v>
      </c>
      <c s="447">
        <f>+B25+B28+B29+B30+B31</f>
        <v>28184.889808447384</v>
      </c>
      <c s="264"/>
      <c s="447">
        <f>+D25+D28+D29+D30+D31</f>
        <v>28991.379152426358</v>
      </c>
      <c s="448">
        <f>+E25+E28+E29+E30+E31</f>
        <v>30193.398118826684</v>
      </c>
      <c s="447" t="e">
        <f>+F25+F28+F29+F30+F31</f>
        <v>#REF!</v>
      </c>
      <c s="466"/>
      <c s="452" t="e">
        <f t="shared" si="26" ref="H24:H56">+F24-E24</f>
        <v>#REF!</v>
      </c>
      <c s="465"/>
      <c s="465"/>
      <c s="447">
        <f>+K25+K28+K29+K30+K31</f>
        <v>33752.009984576485</v>
      </c>
      <c s="447">
        <f>+L25+L28+L29+L30+L31</f>
        <v>34022.493618020286</v>
      </c>
      <c s="447">
        <f>+M25+M28+M29+M30+M31</f>
        <v>34211.091273806866</v>
      </c>
      <c s="447">
        <f>+N25+N28+N29+N30+N31</f>
        <v>34888.006243703901</v>
      </c>
      <c s="447">
        <f>+O25+O28+O29+O30+O31</f>
        <v>35271.375283311907</v>
      </c>
      <c s="447"/>
      <c s="447" t="e">
        <f>+Q25+Q28+Q29+Q30+Q31</f>
        <v>#REF!</v>
      </c>
      <c s="447" t="e">
        <f>+R25+R28+R29+R30+R31</f>
        <v>#REF!</v>
      </c>
      <c s="447" t="e">
        <f>+S25+S28+S29+S30+S31</f>
        <v>#REF!</v>
      </c>
      <c s="447" t="e">
        <f>+T25+T28+T29+T30+T31</f>
        <v>#REF!</v>
      </c>
      <c s="447" t="e">
        <f>+U25+U28+U29+U30+U31</f>
        <v>#REF!</v>
      </c>
      <c s="466"/>
      <c s="447" t="e">
        <f t="shared" si="22"/>
        <v>#REF!</v>
      </c>
      <c s="447" t="e">
        <f t="shared" si="23"/>
        <v>#REF!</v>
      </c>
      <c s="447" t="e">
        <f t="shared" si="24"/>
        <v>#REF!</v>
      </c>
      <c s="447" t="e">
        <f t="shared" si="25"/>
        <v>#REF!</v>
      </c>
      <c s="465"/>
      <c s="480">
        <f t="shared" si="5"/>
        <v>0.28294971792336426</v>
      </c>
      <c s="480">
        <f t="shared" si="6"/>
        <v>0.29194192229089783</v>
      </c>
      <c s="481">
        <f t="shared" si="7"/>
        <v>0.28243963203390599</v>
      </c>
      <c s="481">
        <f t="shared" si="8"/>
        <v>0.273971790084934</v>
      </c>
      <c s="482">
        <f t="shared" si="9"/>
        <v>0.27002732660089968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5" spans="1:46" ht="15.75">
      <c r="A25" s="484" t="s">
        <v>76</v>
      </c>
      <c s="450">
        <v>2770.737071061857</v>
      </c>
      <c s="264"/>
      <c s="450">
        <v>1272.0755116580874</v>
      </c>
      <c s="451">
        <f>+'FMI SPNF 2019-2027'!EP42</f>
        <v>957.66598276400009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2019-2027'!EQ41</f>
        <v>1677.2764652721935</v>
      </c>
      <c s="450">
        <f>+'FMI SPNF 2019-2027'!ER41</f>
        <v>1825.9999999999998</v>
      </c>
      <c s="450">
        <f>+'FMI SPNF 2019-2027'!ES41</f>
        <v>2093.0000000000014</v>
      </c>
      <c s="450">
        <f>+'FMI SPNF 2019-2027'!ET41</f>
        <v>2513.725133851538</v>
      </c>
      <c s="450">
        <f>+'FMI SPNF 2019-2027'!EU41</f>
        <v>2684.4166497927804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2"/>
        <v>#REF!</v>
      </c>
      <c s="450" t="e">
        <f>+R25-L25</f>
        <v>#REF!</v>
      </c>
      <c s="450" t="e">
        <f t="shared" si="24"/>
        <v>#REF!</v>
      </c>
      <c s="450" t="e">
        <f t="shared" si="25"/>
        <v>#REF!</v>
      </c>
      <c s="465"/>
      <c s="480">
        <f t="shared" si="5"/>
        <v>0.0089745221329994903</v>
      </c>
      <c s="480">
        <f t="shared" si="6"/>
        <v>0.014507797186259655</v>
      </c>
      <c s="481">
        <f t="shared" si="7"/>
        <v>0.015158641041547561</v>
      </c>
      <c s="481">
        <f t="shared" si="8"/>
        <v>0.016761317318363316</v>
      </c>
      <c s="482">
        <f t="shared" si="9"/>
        <v>0.019455811632283094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6" spans="1:46" ht="15.75" hidden="1">
      <c r="A26" s="484" t="s">
        <v>77</v>
      </c>
      <c s="450">
        <v>2423.1844113608054</v>
      </c>
      <c s="450"/>
      <c s="450">
        <v>999.32109399999956</v>
      </c>
      <c s="451">
        <v>1008.3148236287437</v>
      </c>
      <c s="450">
        <v>946.23946667500002</v>
      </c>
      <c s="466"/>
      <c s="452">
        <f t="shared" si="26"/>
        <v>-62.075356953743722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2"/>
        <v>0</v>
      </c>
      <c s="450">
        <f t="shared" si="23"/>
        <v>0</v>
      </c>
      <c s="450">
        <f t="shared" si="24"/>
        <v>0</v>
      </c>
      <c s="450">
        <f t="shared" si="25"/>
        <v>0</v>
      </c>
      <c s="465"/>
      <c s="480">
        <f t="shared" si="5"/>
        <v>0.0094491648075147733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0.0088674414562401101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-0.00058172335127466314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27" spans="1:46" ht="15.75" hidden="1">
      <c r="A27" s="484" t="s">
        <v>78</v>
      </c>
      <c s="450">
        <v>347.55265970105165</v>
      </c>
      <c s="450"/>
      <c s="450">
        <v>272.75441765808768</v>
      </c>
      <c s="451">
        <v>412.01979540244429</v>
      </c>
      <c s="450">
        <v>416.67653442351491</v>
      </c>
      <c s="466"/>
      <c s="452">
        <f t="shared" si="26"/>
        <v>4.6567390210706208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2"/>
        <v>0</v>
      </c>
      <c s="450">
        <f t="shared" si="23"/>
        <v>0</v>
      </c>
      <c s="450">
        <f t="shared" si="24"/>
        <v>0</v>
      </c>
      <c s="450">
        <f t="shared" si="25"/>
        <v>0</v>
      </c>
      <c s="465"/>
      <c s="480">
        <f t="shared" si="5"/>
        <v>0.003861138267019751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0.0039047777072466882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4.36394402269372E-05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28" spans="1:46" ht="15.75">
      <c r="A28" s="484" t="s">
        <v>79</v>
      </c>
      <c s="450">
        <v>9598.1187351813496</v>
      </c>
      <c s="450"/>
      <c s="450">
        <v>9479.4084017524001</v>
      </c>
      <c s="451">
        <f>+'FMI SPNF 2019-2027'!EP27</f>
        <v>11152.844549829979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2019-2027'!EQ27</f>
        <v>11133.009682735899</v>
      </c>
      <c s="450">
        <f>+'FMI SPNF 2019-2027'!ER27</f>
        <v>11195.558877303898</v>
      </c>
      <c s="450">
        <f>+'FMI SPNF 2019-2027'!ES27</f>
        <v>11314.895934666691</v>
      </c>
      <c s="450">
        <f>+'FMI SPNF 2019-2027'!ET27</f>
        <v>11494.2669775582</v>
      </c>
      <c s="450">
        <f>+'FMI SPNF 2019-2027'!EU27</f>
        <v>11631.231460893099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2"/>
        <v>#REF!</v>
      </c>
      <c s="450" t="e">
        <f t="shared" si="23"/>
        <v>#REF!</v>
      </c>
      <c s="450" t="e">
        <f t="shared" si="24"/>
        <v>#REF!</v>
      </c>
      <c s="450" t="e">
        <f t="shared" si="25"/>
        <v>#REF!</v>
      </c>
      <c s="465"/>
      <c s="480">
        <f t="shared" si="5"/>
        <v>0.10451603383621245</v>
      </c>
      <c s="480">
        <f t="shared" si="6"/>
        <v>0.096296257590179776</v>
      </c>
      <c s="481">
        <f t="shared" si="7"/>
        <v>0.092940557656386105</v>
      </c>
      <c s="481">
        <f t="shared" si="8"/>
        <v>0.090612786041666213</v>
      </c>
      <c s="482">
        <f t="shared" si="9"/>
        <v>0.088963701780670493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9" spans="1:46" ht="15.75">
      <c r="A29" s="484" t="s">
        <v>80</v>
      </c>
      <c s="450">
        <v>4010.6092873598</v>
      </c>
      <c s="450"/>
      <c s="450">
        <v>4173.1183251564162</v>
      </c>
      <c s="451">
        <f>+'FMI SPNF 2019-2027'!EP29</f>
        <v>2503.9828154148963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2019-2027'!EQ29</f>
        <v>2434</v>
      </c>
      <c s="450">
        <f>+'FMI SPNF 2019-2027'!ER29</f>
        <v>2429.0071077373632</v>
      </c>
      <c s="450">
        <f>+'FMI SPNF 2019-2027'!ES29</f>
        <v>2445</v>
      </c>
      <c s="450">
        <f>+'FMI SPNF 2019-2027'!ET29</f>
        <v>2477.2773036543367</v>
      </c>
      <c s="450">
        <f>+'FMI SPNF 2019-2027'!EU29</f>
        <v>2501.9770979653845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2"/>
        <v>#REF!</v>
      </c>
      <c s="450" t="e">
        <f t="shared" si="23"/>
        <v>#REF!</v>
      </c>
      <c s="450" t="e">
        <f t="shared" si="24"/>
        <v>#REF!</v>
      </c>
      <c s="450" t="e">
        <f t="shared" si="25"/>
        <v>#REF!</v>
      </c>
      <c s="465"/>
      <c s="480">
        <f t="shared" si="5"/>
        <v>0.023465435341801427</v>
      </c>
      <c s="480">
        <f t="shared" si="6"/>
        <v>0.021053165105745085</v>
      </c>
      <c s="481">
        <f t="shared" si="7"/>
        <v>0.020164538244007851</v>
      </c>
      <c s="481">
        <f t="shared" si="8"/>
        <v>0.019580229738842946</v>
      </c>
      <c s="482">
        <f t="shared" si="9"/>
        <v>0.019173711529462515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0" spans="1:46" ht="15.75">
      <c r="A30" s="484" t="s">
        <v>81</v>
      </c>
      <c s="450">
        <v>6031.6409669600007</v>
      </c>
      <c s="450"/>
      <c s="450">
        <v>6505.9769534462066</v>
      </c>
      <c s="451">
        <f>+'FMI SPNF 2019-2027'!EP30</f>
        <v>7178.4710846899989</v>
      </c>
      <c s="451" t="e">
        <f>+#REF!</f>
        <v>#REF!</v>
      </c>
      <c s="466"/>
      <c s="452" t="e">
        <f t="shared" si="26"/>
        <v>#REF!</v>
      </c>
      <c s="465"/>
      <c s="465"/>
      <c s="450">
        <f>+'FMI SPNF 2019-2027'!EQ30</f>
        <v>7585.8000000000002</v>
      </c>
      <c s="450">
        <f>+'FMI SPNF 2019-2027'!ER30</f>
        <v>7957.44518593471</v>
      </c>
      <c s="450">
        <f>+'FMI SPNF 2019-2027'!ES30</f>
        <v>8176.094963508328</v>
      </c>
      <c s="450">
        <f>+'FMI SPNF 2019-2027'!ET30</f>
        <v>8514.8083537240254</v>
      </c>
      <c s="450">
        <f>+'FMI SPNF 2019-2027'!EU30</f>
        <v>8672.471680880044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2"/>
        <v>#REF!</v>
      </c>
      <c s="450" t="e">
        <f t="shared" si="23"/>
        <v>#REF!</v>
      </c>
      <c s="450" t="e">
        <f t="shared" si="24"/>
        <v>#REF!</v>
      </c>
      <c s="450" t="e">
        <f>+T30-N30</f>
        <v>#REF!</v>
      </c>
      <c s="465"/>
      <c s="480">
        <f t="shared" si="5"/>
        <v>0.067271208114450962</v>
      </c>
      <c s="480">
        <f t="shared" si="6"/>
        <v>0.065614256310255165</v>
      </c>
      <c s="481">
        <f t="shared" si="7"/>
        <v>0.066059175893414548</v>
      </c>
      <c s="481">
        <f t="shared" si="8"/>
        <v>0.065476408078564335</v>
      </c>
      <c s="482">
        <f t="shared" si="9"/>
        <v>0.065903190919373314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1" spans="1:46" ht="15.75">
      <c r="A31" s="484" t="s">
        <v>68</v>
      </c>
      <c s="450">
        <f>+B32+B33+B34</f>
        <v>5773.7837478843794</v>
      </c>
      <c s="450"/>
      <c s="450">
        <f>+D32+D33+D34</f>
        <v>7560.7999604132492</v>
      </c>
      <c s="451">
        <f>+'FMI SPNF 2019-2027'!EP31</f>
        <v>8400.4336861278098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2019-2027'!EQ31</f>
        <v>10921.923836568392</v>
      </c>
      <c s="450">
        <f>+'FMI SPNF 2019-2027'!ER31</f>
        <v>10614.482447044311</v>
      </c>
      <c s="450">
        <f>+'FMI SPNF 2019-2027'!ES31</f>
        <v>10182.100375631846</v>
      </c>
      <c s="450">
        <f>+'FMI SPNF 2019-2027'!ET31</f>
        <v>9887.9284749158032</v>
      </c>
      <c s="450">
        <f>+'FMI SPNF 2019-2027'!EU31</f>
        <v>9781.278393780598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2"/>
        <v>#REF!</v>
      </c>
      <c s="450" t="e">
        <f t="shared" si="23"/>
        <v>#REF!</v>
      </c>
      <c s="450" t="e">
        <f t="shared" si="24"/>
        <v>#REF!</v>
      </c>
      <c s="450" t="e">
        <f t="shared" si="25"/>
        <v>#REF!</v>
      </c>
      <c s="465"/>
      <c s="480">
        <f t="shared" si="5"/>
        <v>0.078722518497899949</v>
      </c>
      <c s="480">
        <f t="shared" si="6"/>
        <v>0.094470446098458158</v>
      </c>
      <c s="481">
        <f t="shared" si="7"/>
        <v>0.088116719198549881</v>
      </c>
      <c s="481">
        <f t="shared" si="8"/>
        <v>0.081541048907497179</v>
      </c>
      <c s="482">
        <f t="shared" si="9"/>
        <v>0.076530910739110281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2" spans="1:46" ht="15.75">
      <c r="A32" s="484" t="s">
        <v>89</v>
      </c>
      <c s="450">
        <v>3186.3113227340687</v>
      </c>
      <c s="450"/>
      <c s="450">
        <v>4176.2960924327499</v>
      </c>
      <c s="451">
        <f>+'FMI SPNF 2019-2027'!EP32</f>
        <v>4512.32301353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2019-2027'!EQ32</f>
        <v>6553.6391894315329</v>
      </c>
      <c s="450">
        <f>+'FMI SPNF 2019-2027'!ER32</f>
        <v>6104</v>
      </c>
      <c s="450">
        <f>+'FMI SPNF 2019-2027'!ES32</f>
        <v>5588</v>
      </c>
      <c s="450">
        <f>+'FMI SPNF 2019-2027'!ET32</f>
        <v>5272</v>
      </c>
      <c s="450">
        <f>+'FMI SPNF 2019-2027'!EU32</f>
        <v>5117.2196313184686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/>
      <c s="526" t="e">
        <f t="shared" si="22"/>
        <v>#REF!</v>
      </c>
      <c s="526" t="e">
        <f t="shared" si="23"/>
        <v>#REF!</v>
      </c>
      <c s="526" t="e">
        <f>+S32-M32</f>
        <v>#REF!</v>
      </c>
      <c s="526" t="e">
        <f t="shared" si="25"/>
        <v>#REF!</v>
      </c>
      <c s="465"/>
      <c s="480">
        <f t="shared" si="5"/>
        <v>0.042286082501635076</v>
      </c>
      <c s="480">
        <f t="shared" si="6"/>
        <v>0.05668646174962344</v>
      </c>
      <c s="481">
        <f t="shared" si="7"/>
        <v>0.050672697107122848</v>
      </c>
      <c s="481">
        <f t="shared" si="8"/>
        <v>0.044750234675114263</v>
      </c>
      <c s="482">
        <f t="shared" si="9"/>
        <v>0.040804397244593241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3" spans="1:46" ht="15.75">
      <c r="A33" s="484" t="s">
        <v>87</v>
      </c>
      <c s="450">
        <v>1224.8920415631669</v>
      </c>
      <c s="450"/>
      <c s="450">
        <v>1277.6399266515341</v>
      </c>
      <c s="451">
        <f>+'FMI SPNF 2019-2027'!EP33</f>
        <v>1235.4716184718422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2019-2027'!EQ33</f>
        <v>1503.2007298770184</v>
      </c>
      <c s="450">
        <f>+'FMI SPNF 2019-2027'!ER33</f>
        <v>1498.7666717499174</v>
      </c>
      <c s="450">
        <f>+'FMI SPNF 2019-2027'!ES33</f>
        <v>1579.1693161068772</v>
      </c>
      <c s="450">
        <f>+'FMI SPNF 2019-2027'!ET33</f>
        <v>1434.0559215495839</v>
      </c>
      <c s="450">
        <f>+'FMI SPNF 2019-2027'!EU33</f>
        <v>1434.0559215495839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/>
      <c s="450" t="e">
        <f>+Q33-K33</f>
        <v>#REF!</v>
      </c>
      <c s="450" t="e">
        <f t="shared" si="23"/>
        <v>#REF!</v>
      </c>
      <c s="450" t="e">
        <f t="shared" si="24"/>
        <v>#REF!</v>
      </c>
      <c s="450" t="e">
        <f t="shared" si="25"/>
        <v>#REF!</v>
      </c>
      <c s="465"/>
      <c s="480">
        <f t="shared" si="5"/>
        <v>0.011577906685864434</v>
      </c>
      <c s="480">
        <f t="shared" si="6"/>
        <v>0.013002108937213387</v>
      </c>
      <c s="481">
        <f t="shared" si="7"/>
        <v>0.012442095280444656</v>
      </c>
      <c s="481">
        <f t="shared" si="8"/>
        <v>0.012646420452312537</v>
      </c>
      <c s="482">
        <f t="shared" si="9"/>
        <v>0.011099352711280435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4" spans="1:46" ht="15.75">
      <c r="A34" s="484" t="s">
        <v>88</v>
      </c>
      <c s="450">
        <v>1362.5803835871438</v>
      </c>
      <c s="450"/>
      <c s="450">
        <v>2106.8639413289661</v>
      </c>
      <c s="451">
        <f>+E31-E32-E33</f>
        <v>2652.6390541259675</v>
      </c>
      <c s="451" t="e">
        <f>+F31-F32-F33</f>
        <v>#REF!</v>
      </c>
      <c s="466"/>
      <c s="452" t="e">
        <f t="shared" si="26"/>
        <v>#REF!</v>
      </c>
      <c s="465"/>
      <c s="465"/>
      <c s="450">
        <f>+K31-K32-K33</f>
        <v>2865.0839172598407</v>
      </c>
      <c s="450">
        <f>+L31-L32-L33</f>
        <v>3011.7157752943936</v>
      </c>
      <c s="450">
        <f>+M31-M32-M33</f>
        <v>3014.931059524969</v>
      </c>
      <c s="450">
        <f>+N31-N32-N33</f>
        <v>3181.8725533662191</v>
      </c>
      <c s="450">
        <f>+O31-O32-O33</f>
        <v>3230.0028409125453</v>
      </c>
      <c s="450"/>
      <c s="450" t="e">
        <f>+#REF!+#REF!</f>
        <v>#REF!</v>
      </c>
      <c s="450" t="e">
        <f>+#REF!+#REF!</f>
        <v>#REF!</v>
      </c>
      <c s="450" t="e">
        <f>+#REF!+#REF!</f>
        <v>#REF!</v>
      </c>
      <c s="450" t="e">
        <f>+#REF!+#REF!</f>
        <v>#REF!</v>
      </c>
      <c s="450" t="e">
        <f>+#REF!+#REF!</f>
        <v>#REF!</v>
      </c>
      <c s="450"/>
      <c s="525" t="e">
        <f t="shared" si="22"/>
        <v>#REF!</v>
      </c>
      <c s="525" t="e">
        <f>+R34-L34</f>
        <v>#REF!</v>
      </c>
      <c s="525" t="e">
        <f t="shared" si="24"/>
        <v>#REF!</v>
      </c>
      <c s="525" t="e">
        <f t="shared" si="25"/>
        <v>#REF!</v>
      </c>
      <c s="465"/>
      <c s="480">
        <f t="shared" si="5"/>
        <v>0.024858529310400428</v>
      </c>
      <c s="480">
        <f t="shared" si="6"/>
        <v>0.024781875411621329</v>
      </c>
      <c s="481">
        <f t="shared" si="7"/>
        <v>0.025001926810982383</v>
      </c>
      <c s="481">
        <f t="shared" si="8"/>
        <v>0.024144393780070376</v>
      </c>
      <c s="482">
        <f t="shared" si="9"/>
        <v>0.02462716078323661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5" spans="1:46" s="8" customFormat="1" ht="15.75">
      <c r="A35" s="484" t="s">
        <v>417</v>
      </c>
      <c s="450"/>
      <c s="450"/>
      <c s="450"/>
      <c s="451">
        <f>+'FMI SPNF 2019-2027'!EP34</f>
        <v>1241.9409000000001</v>
      </c>
      <c s="450">
        <v>1242</v>
      </c>
      <c s="466"/>
      <c s="452">
        <f t="shared" si="26"/>
        <v>0.059099999999943975</v>
      </c>
      <c s="465"/>
      <c s="465"/>
      <c s="450">
        <f>+'FMI SPNF 2019-2027'!EQ34</f>
        <v>1357.0839172598417</v>
      </c>
      <c s="450">
        <f>+'FMI SPNF 2019-2027'!ER34</f>
        <v>1443.7157752943933</v>
      </c>
      <c s="450">
        <f>+'FMI SPNF 2019-2027'!ES34</f>
        <v>1504.9310595249694</v>
      </c>
      <c s="450">
        <f>+'FMI SPNF 2019-2027'!ET34</f>
        <v>1555.8725533662196</v>
      </c>
      <c s="450">
        <f>+'FMI SPNF 2019-2027'!EU34</f>
        <v>1608.5431368894017</v>
      </c>
      <c s="450"/>
      <c s="450">
        <v>1306.1400000000001</v>
      </c>
      <c s="450">
        <v>1306.1400000000001</v>
      </c>
      <c s="450">
        <v>1306.1400000000001</v>
      </c>
      <c s="450">
        <v>1306.1400000000001</v>
      </c>
      <c s="450">
        <v>1306.1400000000001</v>
      </c>
      <c s="450"/>
      <c s="450">
        <f t="shared" si="22"/>
        <v>-50.943917259841555</v>
      </c>
      <c s="450">
        <f t="shared" si="23"/>
        <v>-137.57577529439322</v>
      </c>
      <c s="450">
        <f t="shared" si="24"/>
        <v>-198.79105952496934</v>
      </c>
      <c s="450">
        <f t="shared" si="25"/>
        <v>-249.73255336621946</v>
      </c>
      <c s="465"/>
      <c s="480">
        <f t="shared" si="5"/>
        <v>0.011638531905203947</v>
      </c>
      <c s="480">
        <f t="shared" si="6"/>
        <v>0.011738254631233668</v>
      </c>
      <c s="481">
        <f t="shared" si="7"/>
        <v>0.01198508718713431</v>
      </c>
      <c s="481">
        <f t="shared" si="8"/>
        <v>0.012051900158126475</v>
      </c>
      <c s="482">
        <f t="shared" si="9"/>
        <v>0.012042193044293402</v>
      </c>
      <c s="466"/>
      <c s="480">
        <f t="shared" si="10"/>
        <v>0.011639085745757548</v>
      </c>
      <c s="480">
        <f t="shared" si="11"/>
        <v>0.01129760931438697</v>
      </c>
      <c s="481">
        <f t="shared" si="12"/>
        <v>0.010842994200441915</v>
      </c>
      <c s="481">
        <f t="shared" si="13"/>
        <v>0.010459926900242261</v>
      </c>
      <c s="482">
        <f t="shared" si="14"/>
        <v>0.01010930489701309</v>
      </c>
      <c s="466"/>
      <c s="483">
        <f t="shared" si="15"/>
        <v>5.538405536010399E-07</v>
      </c>
      <c s="480">
        <f t="shared" si="16"/>
        <v>-0.00044064531684669811</v>
      </c>
      <c s="481">
        <f t="shared" si="17"/>
        <v>-0.0011420929866923953</v>
      </c>
      <c s="481">
        <f t="shared" si="18"/>
        <v>-0.001591973257884214</v>
      </c>
      <c s="482">
        <f t="shared" si="19"/>
        <v>-0.0019328881472803119</v>
      </c>
      <c s="465"/>
      <c s="465"/>
    </row>
    <row r="36" spans="1:46" ht="15.75">
      <c r="A36" s="479" t="s">
        <v>317</v>
      </c>
      <c s="450">
        <f>+B37+B39</f>
        <v>7206.0363207794535</v>
      </c>
      <c s="450"/>
      <c s="450">
        <f>+D37+D39</f>
        <v>7745.2108730153759</v>
      </c>
      <c s="451">
        <f>+'FMI SPNF 2019-2027'!EP39</f>
        <v>5004.8496669396263</v>
      </c>
      <c s="450" t="e">
        <f>+#REF!</f>
        <v>#REF!</v>
      </c>
      <c s="466"/>
      <c s="452" t="e">
        <f t="shared" si="26"/>
        <v>#REF!</v>
      </c>
      <c s="465"/>
      <c s="465"/>
      <c s="450">
        <f>+K37</f>
        <v>6857</v>
      </c>
      <c s="450">
        <f>+L37</f>
        <v>7241.9341285567252</v>
      </c>
      <c s="450">
        <f>+M37</f>
        <v>7369</v>
      </c>
      <c s="450">
        <f>+N37</f>
        <v>7468.6682765896967</v>
      </c>
      <c s="450">
        <f>+O37</f>
        <v>7639.8332464224268</v>
      </c>
      <c s="450"/>
      <c s="450" t="e">
        <f>+Q37</f>
        <v>#REF!</v>
      </c>
      <c s="450" t="e">
        <f>+R37</f>
        <v>#REF!</v>
      </c>
      <c s="450" t="e">
        <f>+S37</f>
        <v>#REF!</v>
      </c>
      <c s="450" t="e">
        <f>+T37</f>
        <v>#REF!</v>
      </c>
      <c s="450" t="e">
        <f>+U37</f>
        <v>#REF!</v>
      </c>
      <c s="450"/>
      <c s="450" t="e">
        <f t="shared" si="27" ref="W36:Z40">+Q36-K36</f>
        <v>#REF!</v>
      </c>
      <c s="450" t="e">
        <f t="shared" si="27"/>
        <v>#REF!</v>
      </c>
      <c s="450" t="e">
        <f t="shared" si="27"/>
        <v>#REF!</v>
      </c>
      <c s="450" t="e">
        <f t="shared" si="27"/>
        <v>#REF!</v>
      </c>
      <c s="465"/>
      <c s="480">
        <f t="shared" si="5"/>
        <v>0.046901670223942364</v>
      </c>
      <c s="507">
        <f t="shared" si="6"/>
        <v>0.059310416240794597</v>
      </c>
      <c s="508">
        <f t="shared" si="7"/>
        <v>0.060119320866004355</v>
      </c>
      <c s="508">
        <f t="shared" si="8"/>
        <v>0.059012970529870618</v>
      </c>
      <c s="509">
        <f t="shared" si="9"/>
        <v>0.057806241890375101</v>
      </c>
      <c s="466"/>
      <c s="480" t="e">
        <f t="shared" si="10"/>
        <v>#REF!</v>
      </c>
      <c s="507" t="e">
        <f t="shared" si="11"/>
        <v>#REF!</v>
      </c>
      <c s="508" t="e">
        <f t="shared" si="12"/>
        <v>#REF!</v>
      </c>
      <c s="508" t="e">
        <f t="shared" si="13"/>
        <v>#REF!</v>
      </c>
      <c s="509" t="e">
        <f t="shared" si="14"/>
        <v>#REF!</v>
      </c>
      <c s="466"/>
      <c s="483" t="e">
        <f t="shared" si="15"/>
        <v>#REF!</v>
      </c>
      <c s="507" t="e">
        <f t="shared" si="16"/>
        <v>#REF!</v>
      </c>
      <c s="508" t="e">
        <f t="shared" si="17"/>
        <v>#REF!</v>
      </c>
      <c s="508" t="e">
        <f t="shared" si="18"/>
        <v>#REF!</v>
      </c>
      <c s="509" t="e">
        <f t="shared" si="19"/>
        <v>#REF!</v>
      </c>
      <c s="465"/>
      <c s="465"/>
    </row>
    <row r="37" spans="1:46" ht="15.75">
      <c r="A37" s="484" t="s">
        <v>82</v>
      </c>
      <c s="450">
        <v>7206.0363207794535</v>
      </c>
      <c s="450"/>
      <c s="450">
        <v>7606.5879075428493</v>
      </c>
      <c s="451">
        <f>+E36</f>
        <v>5004.8496669396263</v>
      </c>
      <c s="450" t="e">
        <f>+F36</f>
        <v>#REF!</v>
      </c>
      <c s="466"/>
      <c s="452" t="e">
        <f t="shared" si="26"/>
        <v>#REF!</v>
      </c>
      <c s="465"/>
      <c s="465"/>
      <c s="450">
        <f>+'FMI SPNF 2019-2027'!EQ38</f>
        <v>6857</v>
      </c>
      <c s="450">
        <f>+'FMI SPNF 2019-2027'!ER38</f>
        <v>7241.9341285567252</v>
      </c>
      <c s="450">
        <f>+'FMI SPNF 2019-2027'!ES38</f>
        <v>7369</v>
      </c>
      <c s="450">
        <f>+'FMI SPNF 2019-2027'!ET38</f>
        <v>7468.6682765896967</v>
      </c>
      <c s="450">
        <f>+'FMI SPNF 2019-2027'!EU38</f>
        <v>7639.8332464224268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/>
      <c s="450" t="e">
        <f t="shared" si="27"/>
        <v>#REF!</v>
      </c>
      <c s="450" t="e">
        <f t="shared" si="27"/>
        <v>#REF!</v>
      </c>
      <c s="450" t="e">
        <f t="shared" si="27"/>
        <v>#REF!</v>
      </c>
      <c s="450" t="e">
        <f t="shared" si="27"/>
        <v>#REF!</v>
      </c>
      <c s="465"/>
      <c s="480">
        <f t="shared" si="5"/>
        <v>0.046901670223942364</v>
      </c>
      <c s="480">
        <f t="shared" si="6"/>
        <v>0.059310416240794597</v>
      </c>
      <c s="481">
        <f t="shared" si="7"/>
        <v>0.060119320866004355</v>
      </c>
      <c s="481">
        <f t="shared" si="8"/>
        <v>0.059012970529870618</v>
      </c>
      <c s="482">
        <f t="shared" si="9"/>
        <v>0.057806241890375101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8" spans="1:46" ht="15.75">
      <c r="A38" s="484" t="s">
        <v>420</v>
      </c>
      <c s="450">
        <v>1668.4597524894534</v>
      </c>
      <c s="450"/>
      <c s="450">
        <v>1666.772354725</v>
      </c>
      <c s="451">
        <f>+'FMI SPNF 2019-2027'!EP41</f>
        <v>1364.2678246264577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2019-2027'!EQ40</f>
        <v>1723.1078932599999</v>
      </c>
      <c s="450">
        <f>+'FMI SPNF 2019-2027'!ER40</f>
        <v>1953.3668368104709</v>
      </c>
      <c s="450">
        <f>+'FMI SPNF 2019-2027'!ES40</f>
        <v>1947.8290008138474</v>
      </c>
      <c s="450">
        <f>+'FMI SPNF 2019-2027'!ET40</f>
        <v>1978.5682765896961</v>
      </c>
      <c s="450">
        <f>+'FMI SPNF 2019-2027'!EU40</f>
        <v>1979.5682765897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/>
      <c s="450" t="e">
        <f t="shared" si="27"/>
        <v>#REF!</v>
      </c>
      <c s="450" t="e">
        <f t="shared" si="27"/>
        <v>#REF!</v>
      </c>
      <c s="450" t="e">
        <f t="shared" si="27"/>
        <v>#REF!</v>
      </c>
      <c s="450" t="e">
        <f t="shared" si="27"/>
        <v>#REF!</v>
      </c>
      <c s="465"/>
      <c s="480">
        <f t="shared" si="5"/>
        <v>0.012784887432371548</v>
      </c>
      <c s="480">
        <f t="shared" si="6"/>
        <v>0.01490422143459957</v>
      </c>
      <c s="481">
        <f t="shared" si="7"/>
        <v>0.016215983954914099</v>
      </c>
      <c s="481">
        <f t="shared" si="8"/>
        <v>0.015598748191376702</v>
      </c>
      <c s="482">
        <f t="shared" si="9"/>
        <v>0.015313787164930991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9" spans="1:46" ht="15.75">
      <c r="A39" s="484" t="s">
        <v>410</v>
      </c>
      <c s="450">
        <v>0</v>
      </c>
      <c s="450"/>
      <c s="450">
        <v>138.62296547252708</v>
      </c>
      <c s="451">
        <v>0</v>
      </c>
      <c s="450">
        <v>0</v>
      </c>
      <c s="466"/>
      <c s="452">
        <f t="shared" si="26"/>
        <v>0</v>
      </c>
      <c s="465"/>
      <c s="465"/>
      <c s="450">
        <v>0</v>
      </c>
      <c s="450">
        <v>0</v>
      </c>
      <c s="450">
        <v>0</v>
      </c>
      <c s="450">
        <v>0</v>
      </c>
      <c s="450">
        <v>1</v>
      </c>
      <c s="450"/>
      <c s="450"/>
      <c s="450"/>
      <c s="450"/>
      <c s="450"/>
      <c s="450"/>
      <c s="450"/>
      <c s="450">
        <f t="shared" si="27"/>
        <v>0</v>
      </c>
      <c s="450">
        <f t="shared" si="27"/>
        <v>0</v>
      </c>
      <c s="450">
        <f t="shared" si="27"/>
        <v>0</v>
      </c>
      <c s="450">
        <f t="shared" si="27"/>
        <v>0</v>
      </c>
      <c s="465"/>
      <c s="480">
        <f t="shared" si="5"/>
        <v>0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0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40" spans="1:46" ht="15.75">
      <c r="A40" s="479" t="s">
        <v>91</v>
      </c>
      <c s="447">
        <v>75.784861089999993</v>
      </c>
      <c s="450"/>
      <c s="447">
        <v>374</v>
      </c>
      <c s="448">
        <f>+'FMI SPNF 2019-2027'!EP45</f>
        <v>375</v>
      </c>
      <c s="447" t="e">
        <f>+#REF!</f>
        <v>#REF!</v>
      </c>
      <c s="466"/>
      <c s="452" t="e">
        <f t="shared" si="26"/>
        <v>#REF!</v>
      </c>
      <c s="465"/>
      <c s="465"/>
      <c s="450">
        <f>+'FMI SPNF 2019-2027'!EQ44</f>
        <v>16.69965045</v>
      </c>
      <c s="450">
        <f>+'FMI SPNF 2019-2027'!ER44</f>
        <v>0</v>
      </c>
      <c s="450">
        <f>+'FMI SPNF 2019-2027'!ES44</f>
        <v>0</v>
      </c>
      <c s="450">
        <f>+'FMI SPNF 2019-2027'!ET44</f>
        <v>0</v>
      </c>
      <c s="450">
        <f>+'FMI SPNF 2019-2027'!EU44</f>
        <v>0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/>
      <c s="450" t="e">
        <f t="shared" si="27"/>
        <v>#REF!</v>
      </c>
      <c s="450" t="e">
        <f t="shared" si="27"/>
        <v>#REF!</v>
      </c>
      <c s="450" t="e">
        <f t="shared" si="27"/>
        <v>#REF!</v>
      </c>
      <c s="450" t="e">
        <f t="shared" si="27"/>
        <v>#REF!</v>
      </c>
      <c s="465"/>
      <c s="480">
        <f t="shared" si="5"/>
        <v>0.0035142167106755884</v>
      </c>
      <c s="480">
        <f t="shared" si="6"/>
        <v>0.00014444556209206253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41" spans="1:46" ht="15.75">
      <c r="A41" s="484"/>
      <c s="447"/>
      <c s="447"/>
      <c s="447"/>
      <c s="448"/>
      <c s="447">
        <v>0</v>
      </c>
      <c s="466"/>
      <c s="452">
        <f t="shared" si="26"/>
        <v>0</v>
      </c>
      <c s="465"/>
      <c s="465"/>
      <c s="450"/>
      <c s="450"/>
      <c s="450"/>
      <c s="450"/>
      <c s="450"/>
      <c s="450"/>
      <c s="450"/>
      <c s="450"/>
      <c s="450"/>
      <c s="450"/>
      <c s="450"/>
      <c s="450"/>
      <c s="450"/>
      <c s="450"/>
      <c s="450"/>
      <c s="450"/>
      <c s="465"/>
      <c s="480">
        <f t="shared" si="5"/>
        <v>0</v>
      </c>
      <c s="480"/>
      <c s="481"/>
      <c s="481"/>
      <c s="482"/>
      <c s="466"/>
      <c s="480">
        <f t="shared" si="10"/>
        <v>0</v>
      </c>
      <c s="480"/>
      <c s="481"/>
      <c s="481"/>
      <c s="482"/>
      <c s="466"/>
      <c s="483"/>
      <c s="480"/>
      <c s="481"/>
      <c s="481"/>
      <c s="482"/>
      <c s="465"/>
      <c s="465"/>
    </row>
    <row r="42" spans="1:46" ht="15.75">
      <c r="A42" s="487" t="s">
        <v>83</v>
      </c>
      <c s="454">
        <f>+B7-B23</f>
        <v>-6067.6345259312293</v>
      </c>
      <c s="455"/>
      <c s="454">
        <f>+D7-D23</f>
        <v>-2422.0756628151212</v>
      </c>
      <c s="456" t="e">
        <f>+E7-E23</f>
        <v>#REF!</v>
      </c>
      <c s="454" t="e">
        <f>+F7-F23</f>
        <v>#REF!</v>
      </c>
      <c s="456">
        <f>+G7-G23</f>
        <v>0</v>
      </c>
      <c s="454" t="e">
        <f t="shared" si="26"/>
        <v>#REF!</v>
      </c>
      <c s="465"/>
      <c s="465"/>
      <c s="454">
        <f>+K7-K23</f>
        <v>1004.2907480191861</v>
      </c>
      <c s="454">
        <f>+L7-L23</f>
        <v>2273.1624775046439</v>
      </c>
      <c s="454">
        <f>+M7-M23</f>
        <v>2217.6368032291866</v>
      </c>
      <c s="454">
        <f>+N7-N23</f>
        <v>2397.4054894997389</v>
      </c>
      <c s="454">
        <f>+O7-O23</f>
        <v>2637.3298956192084</v>
      </c>
      <c s="450"/>
      <c s="454" t="e">
        <f t="shared" si="28" ref="Q42:Z42">+Q7-Q23</f>
        <v>#REF!</v>
      </c>
      <c s="454" t="e">
        <f t="shared" si="28"/>
        <v>#REF!</v>
      </c>
      <c s="454" t="e">
        <f t="shared" si="28"/>
        <v>#REF!</v>
      </c>
      <c s="454" t="e">
        <f t="shared" si="28"/>
        <v>#REF!</v>
      </c>
      <c s="454" t="e">
        <f t="shared" si="28"/>
        <v>#REF!</v>
      </c>
      <c s="454">
        <f t="shared" si="28"/>
        <v>0</v>
      </c>
      <c s="454" t="e">
        <f t="shared" si="28"/>
        <v>#REF!</v>
      </c>
      <c s="454" t="e">
        <f t="shared" si="28"/>
        <v>#REF!</v>
      </c>
      <c s="454" t="e">
        <f t="shared" si="28"/>
        <v>#REF!</v>
      </c>
      <c s="454" t="e">
        <f t="shared" si="28"/>
        <v>#REF!</v>
      </c>
      <c s="465"/>
      <c s="503" t="e">
        <f t="shared" si="5"/>
        <v>#REF!</v>
      </c>
      <c s="503">
        <f t="shared" si="6"/>
        <v>0.0086867292244125552</v>
      </c>
      <c s="502">
        <f t="shared" si="7"/>
        <v>0.01887078533713463</v>
      </c>
      <c s="502">
        <f t="shared" si="8"/>
        <v>0.017759442979362258</v>
      </c>
      <c s="504">
        <f t="shared" si="9"/>
        <v>0.018555517061820154</v>
      </c>
      <c s="466"/>
      <c s="503" t="e">
        <f t="shared" si="10"/>
        <v>#REF!</v>
      </c>
      <c s="503" t="e">
        <f t="shared" si="11"/>
        <v>#REF!</v>
      </c>
      <c s="502" t="e">
        <f t="shared" si="12"/>
        <v>#REF!</v>
      </c>
      <c s="502" t="e">
        <f t="shared" si="13"/>
        <v>#REF!</v>
      </c>
      <c s="504" t="e">
        <f t="shared" si="14"/>
        <v>#REF!</v>
      </c>
      <c s="466"/>
      <c s="502" t="e">
        <f t="shared" si="15"/>
        <v>#REF!</v>
      </c>
      <c s="503" t="e">
        <f t="shared" si="16"/>
        <v>#REF!</v>
      </c>
      <c s="502" t="e">
        <f t="shared" si="17"/>
        <v>#REF!</v>
      </c>
      <c s="502" t="e">
        <f t="shared" si="18"/>
        <v>#REF!</v>
      </c>
      <c s="504" t="e">
        <f t="shared" si="19"/>
        <v>#REF!</v>
      </c>
      <c s="465"/>
      <c s="465"/>
    </row>
    <row r="43" spans="1:46" ht="15.75">
      <c r="A43" s="488" t="s">
        <v>623</v>
      </c>
      <c s="457">
        <f>+B42+B25</f>
        <v>-3296.8974548693723</v>
      </c>
      <c s="457"/>
      <c s="457">
        <f>+D42+D25</f>
        <v>-1150.0001511570338</v>
      </c>
      <c s="458" t="e">
        <f>+E42+E25</f>
        <v>#REF!</v>
      </c>
      <c s="457" t="e">
        <f>+F42+F25</f>
        <v>#REF!</v>
      </c>
      <c s="458">
        <f>+G42+G25</f>
        <v>0</v>
      </c>
      <c s="457" t="e">
        <f t="shared" si="26"/>
        <v>#REF!</v>
      </c>
      <c s="465"/>
      <c s="459"/>
      <c s="457">
        <f>+K42+K25-K18</f>
        <v>1391.953357117392</v>
      </c>
      <c s="457">
        <f t="shared" si="29" ref="L43:U43">+L42+L25-L18</f>
        <v>2800.8133920592427</v>
      </c>
      <c s="457">
        <f t="shared" si="29"/>
        <v>2955.0344127028666</v>
      </c>
      <c s="457">
        <f t="shared" si="29"/>
        <v>3524.9102604681557</v>
      </c>
      <c s="457">
        <f t="shared" si="29"/>
        <v>3885.6672734883578</v>
      </c>
      <c s="450"/>
      <c s="457" t="e">
        <f t="shared" si="29"/>
        <v>#REF!</v>
      </c>
      <c s="457" t="e">
        <f t="shared" si="29"/>
        <v>#REF!</v>
      </c>
      <c s="457" t="e">
        <f t="shared" si="29"/>
        <v>#REF!</v>
      </c>
      <c s="457" t="e">
        <f t="shared" si="29"/>
        <v>#REF!</v>
      </c>
      <c s="457" t="e">
        <f t="shared" si="29"/>
        <v>#REF!</v>
      </c>
      <c s="465"/>
      <c s="457" t="e">
        <f t="shared" si="30" ref="W43:Z47">+Q43-K43</f>
        <v>#REF!</v>
      </c>
      <c s="457" t="e">
        <f t="shared" si="30"/>
        <v>#REF!</v>
      </c>
      <c s="457" t="e">
        <f t="shared" si="30"/>
        <v>#REF!</v>
      </c>
      <c s="457" t="e">
        <f t="shared" si="30"/>
        <v>#REF!</v>
      </c>
      <c s="465"/>
      <c s="505" t="e">
        <f>+E43/$AB$3</f>
        <v>#REF!</v>
      </c>
      <c s="505">
        <f>+K43/$AC$3</f>
        <v>0.012039861892723337</v>
      </c>
      <c s="501">
        <f>+L43/$AD$3</f>
        <v>0.023251108890791499</v>
      </c>
      <c s="501">
        <f>+M43/$AE$3</f>
        <v>0.023664725025320639</v>
      </c>
      <c s="506">
        <f>+N43/$AF$3</f>
        <v>0.027282215197208887</v>
      </c>
      <c s="466"/>
      <c s="505" t="e">
        <f>+F43/$AH$3</f>
        <v>#REF!</v>
      </c>
      <c s="505" t="e">
        <f t="shared" si="11"/>
        <v>#REF!</v>
      </c>
      <c s="501" t="e">
        <f t="shared" si="12"/>
        <v>#REF!</v>
      </c>
      <c s="501" t="e">
        <f t="shared" si="13"/>
        <v>#REF!</v>
      </c>
      <c s="506" t="e">
        <f t="shared" si="14"/>
        <v>#REF!</v>
      </c>
      <c s="466"/>
      <c s="502" t="e">
        <f>+AH43-AB43</f>
        <v>#REF!</v>
      </c>
      <c s="505" t="e">
        <f t="shared" si="16"/>
        <v>#REF!</v>
      </c>
      <c s="501" t="e">
        <f t="shared" si="17"/>
        <v>#REF!</v>
      </c>
      <c s="501" t="e">
        <f t="shared" si="18"/>
        <v>#REF!</v>
      </c>
      <c s="506" t="e">
        <f t="shared" si="19"/>
        <v>#REF!</v>
      </c>
      <c s="465"/>
      <c s="465"/>
    </row>
    <row r="44" spans="1:46" ht="15.75">
      <c r="A44" s="488" t="s">
        <v>624</v>
      </c>
      <c s="457">
        <f>+B43-B8-B20+B32+B33+B38</f>
        <v>-3542.8309879311319</v>
      </c>
      <c s="457"/>
      <c s="457">
        <f>+D43-D8-D20+D32+D33+D38</f>
        <v>-4592.2688327706719</v>
      </c>
      <c s="458" t="e">
        <f>+E43-E8-E20+E32+E33+E38</f>
        <v>#REF!</v>
      </c>
      <c s="457" t="e">
        <f>+F43-F8-F20+F32+F33+F38</f>
        <v>#REF!</v>
      </c>
      <c s="458">
        <f>+G43-G8-G20+G32+G33+G38</f>
        <v>0</v>
      </c>
      <c s="457" t="e">
        <f t="shared" si="26"/>
        <v>#REF!</v>
      </c>
      <c s="489"/>
      <c s="465"/>
      <c s="457">
        <f>+K43-K8-K20+K32+K33+K38</f>
        <v>-3329.0618731577138</v>
      </c>
      <c s="457">
        <f t="shared" si="31" ref="L44:U44">+L43-L8-L20+L32+L33+L38</f>
        <v>-2203.9666078621622</v>
      </c>
      <c s="457">
        <f t="shared" si="31"/>
        <v>-1876.7171754992432</v>
      </c>
      <c s="457">
        <f t="shared" si="31"/>
        <v>-1464.4215816136796</v>
      </c>
      <c s="457">
        <f t="shared" si="31"/>
        <v>-541.9524969471795</v>
      </c>
      <c s="450"/>
      <c s="457" t="e">
        <f t="shared" si="31"/>
        <v>#REF!</v>
      </c>
      <c s="457" t="e">
        <f t="shared" si="31"/>
        <v>#REF!</v>
      </c>
      <c s="457" t="e">
        <f t="shared" si="31"/>
        <v>#REF!</v>
      </c>
      <c s="457" t="e">
        <f t="shared" si="31"/>
        <v>#REF!</v>
      </c>
      <c s="457" t="e">
        <f t="shared" si="31"/>
        <v>#REF!</v>
      </c>
      <c s="465"/>
      <c s="457" t="e">
        <f t="shared" si="30"/>
        <v>#REF!</v>
      </c>
      <c s="457" t="e">
        <f t="shared" si="30"/>
        <v>#REF!</v>
      </c>
      <c s="457" t="e">
        <f t="shared" si="30"/>
        <v>#REF!</v>
      </c>
      <c s="457" t="e">
        <f t="shared" si="30"/>
        <v>#REF!</v>
      </c>
      <c s="465"/>
      <c s="505" t="e">
        <f>+E44/$AB$3</f>
        <v>#REF!</v>
      </c>
      <c s="505">
        <f>+K44/$AC$3</f>
        <v>-0.028795106517185844</v>
      </c>
      <c s="501">
        <f>+L44/$AD$3</f>
        <v>-0.018296351958455494</v>
      </c>
      <c s="501">
        <f>+M44/$AE$3</f>
        <v>-0.01502926521517694</v>
      </c>
      <c s="506">
        <f>+N44/$AF$3</f>
        <v>-0.011334377835682872</v>
      </c>
      <c s="466"/>
      <c s="505" t="e">
        <f>+F44/$AH$3</f>
        <v>#REF!</v>
      </c>
      <c s="505" t="e">
        <f t="shared" si="11"/>
        <v>#REF!</v>
      </c>
      <c s="501" t="e">
        <f t="shared" si="12"/>
        <v>#REF!</v>
      </c>
      <c s="501" t="e">
        <f t="shared" si="13"/>
        <v>#REF!</v>
      </c>
      <c s="506" t="e">
        <f t="shared" si="14"/>
        <v>#REF!</v>
      </c>
      <c s="466"/>
      <c s="502" t="e">
        <f>+AH44-AB44</f>
        <v>#REF!</v>
      </c>
      <c s="505" t="e">
        <f t="shared" si="16"/>
        <v>#REF!</v>
      </c>
      <c s="501" t="e">
        <f t="shared" si="17"/>
        <v>#REF!</v>
      </c>
      <c s="501" t="e">
        <f t="shared" si="18"/>
        <v>#REF!</v>
      </c>
      <c s="506" t="e">
        <f t="shared" si="19"/>
        <v>#REF!</v>
      </c>
      <c s="465"/>
      <c s="465"/>
    </row>
    <row r="45" spans="1:46" ht="15.75">
      <c r="A45" s="488" t="s">
        <v>85</v>
      </c>
      <c s="457" t="e">
        <f>+#REF!</f>
        <v>#REF!</v>
      </c>
      <c s="457"/>
      <c s="457">
        <v>-1811.4406466859914</v>
      </c>
      <c s="458">
        <f>+'FMI SPNF 2019-2027'!EP54</f>
        <v>-2213.9018007166756</v>
      </c>
      <c s="457" t="e">
        <f>+#REF!</f>
        <v>#REF!</v>
      </c>
      <c s="490"/>
      <c s="457" t="e">
        <f t="shared" si="26"/>
        <v>#REF!</v>
      </c>
      <c s="465"/>
      <c s="465"/>
      <c s="457">
        <f>+'FMI SPNF 2019-2027'!EQ54</f>
        <v>-2987.7594693319534</v>
      </c>
      <c s="457">
        <f>+'FMI SPNF 2019-2027'!ER54</f>
        <v>-2557.875064670156</v>
      </c>
      <c s="457">
        <f>+'FMI SPNF 2019-2027'!ES54</f>
        <v>-2001.5415792985254</v>
      </c>
      <c s="457">
        <f>+'FMI SPNF 2019-2027'!ET54</f>
        <v>-1488.17241662322</v>
      </c>
      <c s="457">
        <f>+'FMI SPNF 2019-2027'!EU54</f>
        <v>-1593.7190070343104</v>
      </c>
      <c s="450"/>
      <c s="457" t="e">
        <f>+#REF!</f>
        <v>#REF!</v>
      </c>
      <c s="457" t="e">
        <f>+#REF!</f>
        <v>#REF!</v>
      </c>
      <c s="457" t="e">
        <f>+#REF!</f>
        <v>#REF!</v>
      </c>
      <c s="457" t="e">
        <f>+#REF!</f>
        <v>#REF!</v>
      </c>
      <c s="457" t="e">
        <f>+#REF!</f>
        <v>#REF!</v>
      </c>
      <c s="465"/>
      <c s="457" t="e">
        <f t="shared" si="30"/>
        <v>#REF!</v>
      </c>
      <c s="457" t="e">
        <f t="shared" si="30"/>
        <v>#REF!</v>
      </c>
      <c s="457" t="e">
        <f t="shared" si="30"/>
        <v>#REF!</v>
      </c>
      <c s="457" t="e">
        <f t="shared" si="30"/>
        <v>#REF!</v>
      </c>
      <c s="465"/>
      <c s="505">
        <f>+E45/$AB$3</f>
        <v>-0.020747015210328845</v>
      </c>
      <c s="505">
        <f>+K45/$AC$3</f>
        <v>-0.02584297181762487</v>
      </c>
      <c s="501">
        <f>+L45/$AD$3</f>
        <v>-0.02123434278995627</v>
      </c>
      <c s="501">
        <f>+M45/$AE$3</f>
        <v>-0.016028893232929105</v>
      </c>
      <c s="506">
        <f>+N45/$AF$3</f>
        <v>-0.01151820532176407</v>
      </c>
      <c s="466"/>
      <c s="505" t="e">
        <f>+F45/$AH$3</f>
        <v>#REF!</v>
      </c>
      <c s="505" t="e">
        <f t="shared" si="11"/>
        <v>#REF!</v>
      </c>
      <c s="501" t="e">
        <f t="shared" si="12"/>
        <v>#REF!</v>
      </c>
      <c s="501" t="e">
        <f t="shared" si="13"/>
        <v>#REF!</v>
      </c>
      <c s="506" t="e">
        <f t="shared" si="14"/>
        <v>#REF!</v>
      </c>
      <c s="466"/>
      <c s="502" t="e">
        <f>+AH45-AB45</f>
        <v>#REF!</v>
      </c>
      <c s="505" t="e">
        <f t="shared" si="16"/>
        <v>#REF!</v>
      </c>
      <c s="501" t="e">
        <f t="shared" si="17"/>
        <v>#REF!</v>
      </c>
      <c s="501" t="e">
        <f t="shared" si="18"/>
        <v>#REF!</v>
      </c>
      <c s="506" t="e">
        <f t="shared" si="19"/>
        <v>#REF!</v>
      </c>
      <c s="465"/>
      <c s="465"/>
    </row>
    <row r="46" spans="1:46" ht="15.75">
      <c r="A46" s="488" t="s">
        <v>86</v>
      </c>
      <c s="457" t="e">
        <f>+B44+B45</f>
        <v>#REF!</v>
      </c>
      <c s="457"/>
      <c s="457">
        <f>+D44+D45</f>
        <v>-6403.7094794566638</v>
      </c>
      <c s="458" t="e">
        <f>+E44+E45</f>
        <v>#REF!</v>
      </c>
      <c s="457" t="e">
        <f>+F44+F45</f>
        <v>#REF!</v>
      </c>
      <c s="490"/>
      <c s="457" t="e">
        <f t="shared" si="26"/>
        <v>#REF!</v>
      </c>
      <c s="465"/>
      <c s="465"/>
      <c s="457">
        <f>+K44+K45</f>
        <v>-6316.8213424896676</v>
      </c>
      <c s="457">
        <f>+L44+L45</f>
        <v>-4761.8416725323186</v>
      </c>
      <c s="457">
        <f>+M44+M45</f>
        <v>-3878.2587547977687</v>
      </c>
      <c s="457">
        <f>+N44+N45</f>
        <v>-2952.5939982368996</v>
      </c>
      <c s="457">
        <f>+O44+O45</f>
        <v>-2135.6715039814899</v>
      </c>
      <c s="450"/>
      <c s="457" t="e">
        <f>+Q44+Q45</f>
        <v>#REF!</v>
      </c>
      <c s="457" t="e">
        <f>+R44+R45</f>
        <v>#REF!</v>
      </c>
      <c s="457" t="e">
        <f>+S44+S45</f>
        <v>#REF!</v>
      </c>
      <c s="457" t="e">
        <f>+T44+T45</f>
        <v>#REF!</v>
      </c>
      <c s="457" t="e">
        <f>+U44+U45</f>
        <v>#REF!</v>
      </c>
      <c s="465"/>
      <c s="457" t="e">
        <f t="shared" si="30"/>
        <v>#REF!</v>
      </c>
      <c s="457" t="e">
        <f t="shared" si="30"/>
        <v>#REF!</v>
      </c>
      <c s="457" t="e">
        <f t="shared" si="30"/>
        <v>#REF!</v>
      </c>
      <c s="457" t="e">
        <f t="shared" si="30"/>
        <v>#REF!</v>
      </c>
      <c s="465"/>
      <c s="505" t="e">
        <f>+E46/$AB$3</f>
        <v>#REF!</v>
      </c>
      <c s="505">
        <f>+K46/$AC$3</f>
        <v>-0.05463807833481072</v>
      </c>
      <c s="501">
        <f>+L46/$AD$3</f>
        <v>-0.039530694748411768</v>
      </c>
      <c s="501">
        <f>+M46/$AE$3</f>
        <v>-0.031058158448106044</v>
      </c>
      <c s="506">
        <f>+N46/$AF$3</f>
        <v>-0.02285258315744694</v>
      </c>
      <c s="466"/>
      <c s="505" t="e">
        <f>+F46/$AH$3</f>
        <v>#REF!</v>
      </c>
      <c s="505" t="e">
        <f t="shared" si="11"/>
        <v>#REF!</v>
      </c>
      <c s="501" t="e">
        <f t="shared" si="12"/>
        <v>#REF!</v>
      </c>
      <c s="501" t="e">
        <f t="shared" si="13"/>
        <v>#REF!</v>
      </c>
      <c s="506" t="e">
        <f t="shared" si="14"/>
        <v>#REF!</v>
      </c>
      <c s="466"/>
      <c s="502" t="e">
        <f>+AH46-AB46</f>
        <v>#REF!</v>
      </c>
      <c s="505" t="e">
        <f t="shared" si="16"/>
        <v>#REF!</v>
      </c>
      <c s="501" t="e">
        <f t="shared" si="17"/>
        <v>#REF!</v>
      </c>
      <c s="501" t="e">
        <f t="shared" si="18"/>
        <v>#REF!</v>
      </c>
      <c s="506" t="e">
        <f t="shared" si="19"/>
        <v>#REF!</v>
      </c>
      <c s="465"/>
      <c s="465"/>
    </row>
    <row r="47" spans="1:46" ht="15.75">
      <c r="A47" s="491" t="s">
        <v>422</v>
      </c>
      <c s="492"/>
      <c s="457"/>
      <c s="460">
        <f>+D46+374</f>
        <v>-6029.7094794566638</v>
      </c>
      <c s="456">
        <v>-6506.7165729548633</v>
      </c>
      <c s="460" t="e">
        <f>+F46+375</f>
        <v>#REF!</v>
      </c>
      <c s="490"/>
      <c s="460" t="e">
        <f t="shared" si="26"/>
        <v>#REF!</v>
      </c>
      <c s="465"/>
      <c s="465"/>
      <c s="460"/>
      <c s="460"/>
      <c s="460"/>
      <c s="460"/>
      <c s="460"/>
      <c s="450"/>
      <c s="460"/>
      <c s="460"/>
      <c s="460"/>
      <c s="460"/>
      <c s="531"/>
      <c s="465"/>
      <c s="460">
        <f t="shared" si="30"/>
        <v>0</v>
      </c>
      <c s="460">
        <f t="shared" si="30"/>
        <v>0</v>
      </c>
      <c s="460">
        <f t="shared" si="30"/>
        <v>0</v>
      </c>
      <c s="460">
        <f t="shared" si="30"/>
        <v>0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48" spans="1:46" s="8" customFormat="1" ht="9.6" customHeight="1">
      <c r="A48" s="488"/>
      <c s="484"/>
      <c s="484"/>
      <c s="457"/>
      <c s="457"/>
      <c s="457"/>
      <c s="490"/>
      <c s="457">
        <f t="shared" si="26"/>
        <v>0</v>
      </c>
      <c s="465"/>
      <c s="465"/>
      <c s="457"/>
      <c s="457"/>
      <c s="457"/>
      <c s="457"/>
      <c s="457"/>
      <c s="450"/>
      <c s="457"/>
      <c s="457"/>
      <c s="457"/>
      <c s="457"/>
      <c s="458"/>
      <c s="465"/>
      <c s="457"/>
      <c s="457"/>
      <c s="457"/>
      <c s="457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49" spans="1:46" ht="15.75">
      <c r="A49" s="488" t="s">
        <v>571</v>
      </c>
      <c s="457">
        <f>+B8+B20-B32-B33-B38</f>
        <v>245.93353306176141</v>
      </c>
      <c s="457"/>
      <c s="457">
        <f>+D7-D8-D20-D18</f>
        <v>22862.50738562729</v>
      </c>
      <c s="457" t="e">
        <f t="shared" si="32" ref="E49:Q49">+E7-E8-E20-E18</f>
        <v>#REF!</v>
      </c>
      <c s="457" t="e">
        <f t="shared" si="32"/>
        <v>#REF!</v>
      </c>
      <c s="457">
        <f t="shared" si="32"/>
        <v>0</v>
      </c>
      <c s="457" t="e">
        <f>+F49-E49</f>
        <v>#REF!</v>
      </c>
      <c s="465"/>
      <c s="457">
        <f t="shared" si="32"/>
        <v>0</v>
      </c>
      <c s="457">
        <f t="shared" si="32"/>
        <v>25839.423484028026</v>
      </c>
      <c s="457">
        <f t="shared" si="32"/>
        <v>27678.327630154461</v>
      </c>
      <c s="457">
        <f t="shared" si="32"/>
        <v>28495.375781386898</v>
      </c>
      <c s="457">
        <f t="shared" si="32"/>
        <v>29693.903606689106</v>
      </c>
      <c s="457">
        <f t="shared" si="32"/>
        <v>31153.995553536628</v>
      </c>
      <c s="450"/>
      <c s="457" t="e">
        <f t="shared" si="32"/>
        <v>#REF!</v>
      </c>
      <c s="457" t="e">
        <f>+R7-R8-R20-R18</f>
        <v>#REF!</v>
      </c>
      <c s="457" t="e">
        <f>+S7-S8-S20-S18</f>
        <v>#REF!</v>
      </c>
      <c s="457" t="e">
        <f>+T7-T8-T20-T18</f>
        <v>#REF!</v>
      </c>
      <c s="457" t="e">
        <f>+U7-U8-U20-U18</f>
        <v>#REF!</v>
      </c>
      <c s="465"/>
      <c s="457" t="e">
        <f t="shared" si="33" ref="W49:Z51">+Q49-K49</f>
        <v>#REF!</v>
      </c>
      <c s="457" t="e">
        <f t="shared" si="33"/>
        <v>#REF!</v>
      </c>
      <c s="457" t="e">
        <f t="shared" si="33"/>
        <v>#REF!</v>
      </c>
      <c s="457" t="e">
        <f t="shared" si="33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0" spans="1:46" ht="15.75">
      <c r="A50" s="488" t="s">
        <v>423</v>
      </c>
      <c s="457">
        <f>+B23-B25-B32-B33-B38</f>
        <v>26616.310802468288</v>
      </c>
      <c s="457"/>
      <c s="457">
        <f>+D23-D25-D32-D33-D38</f>
        <v>28717.806139974371</v>
      </c>
      <c s="457">
        <f t="shared" si="34" ref="E50:Q50">+E23-E25-E32-E33-E38</f>
        <v>27503.519346374007</v>
      </c>
      <c s="457" t="e">
        <f t="shared" si="34"/>
        <v>#REF!</v>
      </c>
      <c s="457">
        <f t="shared" si="34"/>
        <v>0</v>
      </c>
      <c s="457" t="e">
        <f>+F50-E50</f>
        <v>#REF!</v>
      </c>
      <c s="457"/>
      <c s="457">
        <f t="shared" si="34"/>
        <v>0</v>
      </c>
      <c s="457">
        <f t="shared" si="34"/>
        <v>29168.485357185738</v>
      </c>
      <c s="457">
        <f t="shared" si="34"/>
        <v>29882.294238016628</v>
      </c>
      <c s="457">
        <f t="shared" si="34"/>
        <v>30372.092956886143</v>
      </c>
      <c s="457">
        <f t="shared" si="34"/>
        <v>31158.325188302788</v>
      </c>
      <c s="457">
        <f t="shared" si="34"/>
        <v>31695.948050483807</v>
      </c>
      <c s="450"/>
      <c s="457" t="e">
        <f t="shared" si="34"/>
        <v>#REF!</v>
      </c>
      <c s="457" t="e">
        <f>+R23-R25-R32-R33-R38</f>
        <v>#REF!</v>
      </c>
      <c s="457" t="e">
        <f>+S23-S25-S32-S33-S38</f>
        <v>#REF!</v>
      </c>
      <c s="457" t="e">
        <f>+T23-T25-T32-T33-T38</f>
        <v>#REF!</v>
      </c>
      <c s="457" t="e">
        <f>+U23-U25-U32-U33-U38</f>
        <v>#REF!</v>
      </c>
      <c s="465"/>
      <c s="457" t="e">
        <f t="shared" si="33"/>
        <v>#REF!</v>
      </c>
      <c s="457" t="e">
        <f t="shared" si="33"/>
        <v>#REF!</v>
      </c>
      <c s="457" t="e">
        <f t="shared" si="33"/>
        <v>#REF!</v>
      </c>
      <c s="457" t="e">
        <f t="shared" si="33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1" spans="1:46" ht="15.75">
      <c r="A51" s="491" t="s">
        <v>572</v>
      </c>
      <c s="457">
        <f>+B9+B21</f>
        <v>23073.479814537153</v>
      </c>
      <c s="457"/>
      <c s="461">
        <f>+D42+D25-D18</f>
        <v>-2413.0300727334334</v>
      </c>
      <c s="461" t="e">
        <f>+E42+E25-E18</f>
        <v>#REF!</v>
      </c>
      <c s="461" t="e">
        <f>+F42+F25-F18</f>
        <v>#REF!</v>
      </c>
      <c s="493"/>
      <c s="461" t="e">
        <f>+F51-E51</f>
        <v>#REF!</v>
      </c>
      <c s="494"/>
      <c s="495"/>
      <c s="461">
        <f t="shared" si="35" ref="K51:Q51">+K42+K25-K18</f>
        <v>1391.953357117392</v>
      </c>
      <c s="461">
        <f t="shared" si="35"/>
        <v>2800.8133920592427</v>
      </c>
      <c s="461">
        <f t="shared" si="35"/>
        <v>2955.0344127028666</v>
      </c>
      <c s="461">
        <f t="shared" si="35"/>
        <v>3524.9102604681557</v>
      </c>
      <c s="461">
        <f t="shared" si="35"/>
        <v>3885.6672734883578</v>
      </c>
      <c s="462"/>
      <c s="461" t="e">
        <f t="shared" si="35"/>
        <v>#REF!</v>
      </c>
      <c s="461" t="e">
        <f>+R42+R25-R18</f>
        <v>#REF!</v>
      </c>
      <c s="461" t="e">
        <f>+S42+S25-S18</f>
        <v>#REF!</v>
      </c>
      <c s="461" t="e">
        <f>+T42+T25-T18</f>
        <v>#REF!</v>
      </c>
      <c s="461" t="e">
        <f>+U42+U25-U18</f>
        <v>#REF!</v>
      </c>
      <c s="495"/>
      <c s="461" t="e">
        <f t="shared" si="33"/>
        <v>#REF!</v>
      </c>
      <c s="461" t="e">
        <f t="shared" si="33"/>
        <v>#REF!</v>
      </c>
      <c s="461" t="e">
        <f t="shared" si="33"/>
        <v>#REF!</v>
      </c>
      <c s="461" t="e">
        <f t="shared" si="33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2" spans="1:46" ht="8.45" customHeight="1">
      <c r="A52" s="496"/>
      <c s="457"/>
      <c s="457"/>
      <c s="457"/>
      <c s="457"/>
      <c s="457"/>
      <c s="458"/>
      <c s="457">
        <f t="shared" si="26"/>
        <v>0</v>
      </c>
      <c s="465"/>
      <c s="465"/>
      <c s="457"/>
      <c s="457"/>
      <c s="457"/>
      <c s="457"/>
      <c s="457"/>
      <c s="450"/>
      <c s="457"/>
      <c s="457"/>
      <c s="457"/>
      <c s="457"/>
      <c s="458"/>
      <c s="465"/>
      <c s="457"/>
      <c s="457"/>
      <c s="457"/>
      <c s="457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3" spans="1:46" s="8" customFormat="1" ht="14.45" customHeight="1">
      <c r="A53" s="488" t="s">
        <v>437</v>
      </c>
      <c s="457"/>
      <c s="457"/>
      <c s="457" t="e">
        <f>+#REF!</f>
        <v>#REF!</v>
      </c>
      <c s="457" t="e">
        <f>+D53</f>
        <v>#REF!</v>
      </c>
      <c s="457"/>
      <c s="458"/>
      <c s="457"/>
      <c s="465"/>
      <c s="465"/>
      <c s="457"/>
      <c s="457"/>
      <c s="457"/>
      <c s="457"/>
      <c s="457"/>
      <c s="450"/>
      <c s="457"/>
      <c s="457"/>
      <c s="457"/>
      <c s="457"/>
      <c s="458"/>
      <c s="465"/>
      <c s="457"/>
      <c s="457"/>
      <c s="457"/>
      <c s="457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4" spans="1:46" ht="15.75">
      <c r="A54" s="488" t="s">
        <v>424</v>
      </c>
      <c s="457"/>
      <c s="457"/>
      <c s="457">
        <v>119</v>
      </c>
      <c s="457">
        <f>+D54</f>
        <v>119</v>
      </c>
      <c s="457">
        <v>0</v>
      </c>
      <c s="458"/>
      <c s="457"/>
      <c s="465"/>
      <c s="465"/>
      <c s="457"/>
      <c s="457"/>
      <c s="457"/>
      <c s="457"/>
      <c s="458"/>
      <c s="466"/>
      <c s="457"/>
      <c s="457"/>
      <c s="457"/>
      <c s="457"/>
      <c s="458"/>
      <c s="465"/>
      <c s="457"/>
      <c s="457"/>
      <c s="457"/>
      <c s="457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5" spans="1:46" ht="15.75">
      <c r="A55" s="488" t="s">
        <v>413</v>
      </c>
      <c s="457"/>
      <c s="457"/>
      <c s="461" t="e">
        <f>+D42+D54-D53</f>
        <v>#REF!</v>
      </c>
      <c s="457" t="e">
        <f>+E42+E54</f>
        <v>#REF!</v>
      </c>
      <c s="461" t="e">
        <f>+F42+F54</f>
        <v>#REF!</v>
      </c>
      <c s="458"/>
      <c s="461" t="e">
        <f t="shared" si="26"/>
        <v>#REF!</v>
      </c>
      <c s="465"/>
      <c s="465"/>
      <c s="461"/>
      <c s="461"/>
      <c s="461"/>
      <c s="461"/>
      <c s="531"/>
      <c s="466"/>
      <c s="461"/>
      <c s="461"/>
      <c s="461"/>
      <c s="461"/>
      <c s="531"/>
      <c s="465"/>
      <c s="461"/>
      <c s="461"/>
      <c s="461"/>
      <c s="461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6" spans="1:46" ht="31.5">
      <c r="A56" s="497" t="s">
        <v>414</v>
      </c>
      <c s="463"/>
      <c s="457"/>
      <c s="460" t="e">
        <f>+D47-D54-D53</f>
        <v>#REF!</v>
      </c>
      <c s="463"/>
      <c s="460" t="e">
        <f>+F47</f>
        <v>#REF!</v>
      </c>
      <c s="458"/>
      <c s="460" t="e">
        <f t="shared" si="26"/>
        <v>#REF!</v>
      </c>
      <c s="465"/>
      <c s="465"/>
      <c s="460"/>
      <c s="460"/>
      <c s="460"/>
      <c s="460"/>
      <c s="531"/>
      <c s="466"/>
      <c s="460"/>
      <c s="460"/>
      <c s="460"/>
      <c s="460"/>
      <c s="531"/>
      <c s="465"/>
      <c s="460"/>
      <c s="460"/>
      <c s="460"/>
      <c s="460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7" spans="1:46" ht="15.75">
      <c r="A57" s="488"/>
      <c s="465"/>
      <c s="465"/>
      <c s="465"/>
      <c s="465"/>
      <c s="465"/>
      <c s="465"/>
      <c s="465"/>
      <c s="465"/>
      <c s="465"/>
      <c s="489"/>
      <c s="489"/>
      <c s="489"/>
      <c s="489"/>
      <c s="489"/>
      <c s="466"/>
      <c s="489"/>
      <c s="489"/>
      <c s="489"/>
      <c s="489"/>
      <c s="489"/>
      <c s="465"/>
      <c s="489"/>
      <c s="489"/>
      <c s="489"/>
      <c s="489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8" spans="1:46" ht="15.75">
      <c r="A58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9" spans="1:46" ht="15.75">
      <c r="A59" s="488" t="s">
        <v>407</v>
      </c>
      <c s="465"/>
      <c s="465"/>
      <c s="489">
        <f>+D8+D20-D32-D33-D38</f>
        <v>3442.2686816136384</v>
      </c>
      <c s="489" t="e">
        <f t="shared" si="36" ref="E59:J59">+E8+E20-E32-E33-E38</f>
        <v>#REF!</v>
      </c>
      <c s="489" t="e">
        <f t="shared" si="36"/>
        <v>#REF!</v>
      </c>
      <c s="489">
        <f t="shared" si="36"/>
        <v>0</v>
      </c>
      <c s="489" t="e">
        <f t="shared" si="36"/>
        <v>#REF!</v>
      </c>
      <c s="489">
        <f t="shared" si="36"/>
        <v>0</v>
      </c>
      <c s="489">
        <f t="shared" si="36"/>
        <v>0</v>
      </c>
      <c s="489">
        <f>+K60-K61</f>
        <v>4721.0152302751067</v>
      </c>
      <c s="489">
        <f t="shared" si="37" ref="L59:T59">+L60-L61</f>
        <v>5004.7799999214039</v>
      </c>
      <c s="489">
        <f t="shared" si="37"/>
        <v>4831.7515882021089</v>
      </c>
      <c s="489">
        <f t="shared" si="37"/>
        <v>4989.3318420818377</v>
      </c>
      <c s="489"/>
      <c s="466"/>
      <c s="489" t="e">
        <f t="shared" si="37"/>
        <v>#REF!</v>
      </c>
      <c s="489" t="e">
        <f t="shared" si="37"/>
        <v>#REF!</v>
      </c>
      <c s="489" t="e">
        <f t="shared" si="37"/>
        <v>#REF!</v>
      </c>
      <c s="489" t="e">
        <f t="shared" si="37"/>
        <v>#REF!</v>
      </c>
      <c s="489"/>
      <c s="489">
        <f>+V8+V20-V32-V33-V38</f>
        <v>0</v>
      </c>
      <c s="489" t="e">
        <f t="shared" si="38" ref="W59:Z64">+Q59-K59</f>
        <v>#REF!</v>
      </c>
      <c s="489" t="e">
        <f t="shared" si="38"/>
        <v>#REF!</v>
      </c>
      <c s="489" t="e">
        <f t="shared" si="38"/>
        <v>#REF!</v>
      </c>
      <c s="489" t="e">
        <f t="shared" si="38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60" spans="1:46" ht="15.75">
      <c r="A60" s="488" t="s">
        <v>620</v>
      </c>
      <c s="465"/>
      <c s="465"/>
      <c s="489">
        <f>+D8+D20</f>
        <v>10562.977055422922</v>
      </c>
      <c s="489" t="e">
        <f t="shared" si="39" ref="E60:Q60">+E8+E20</f>
        <v>#REF!</v>
      </c>
      <c s="489" t="e">
        <f t="shared" si="39"/>
        <v>#REF!</v>
      </c>
      <c s="489">
        <f t="shared" si="39"/>
        <v>0</v>
      </c>
      <c s="489" t="e">
        <f t="shared" si="39"/>
        <v>#REF!</v>
      </c>
      <c s="489">
        <f t="shared" si="39"/>
        <v>0</v>
      </c>
      <c s="489">
        <f t="shared" si="39"/>
        <v>0</v>
      </c>
      <c s="489">
        <f t="shared" si="39"/>
        <v>14500.963042843658</v>
      </c>
      <c s="489">
        <f t="shared" si="39"/>
        <v>14560.913508481794</v>
      </c>
      <c s="489">
        <f t="shared" si="39"/>
        <v>13946.749905122833</v>
      </c>
      <c s="489">
        <f t="shared" si="39"/>
        <v>13673.956040221117</v>
      </c>
      <c s="489"/>
      <c s="466"/>
      <c s="489" t="e">
        <f t="shared" si="39"/>
        <v>#REF!</v>
      </c>
      <c s="489" t="e">
        <f>+R8+R20</f>
        <v>#REF!</v>
      </c>
      <c s="489" t="e">
        <f>+S8+S20</f>
        <v>#REF!</v>
      </c>
      <c s="489" t="e">
        <f>+T8+T20</f>
        <v>#REF!</v>
      </c>
      <c s="489"/>
      <c s="465"/>
      <c s="489" t="e">
        <f t="shared" si="38"/>
        <v>#REF!</v>
      </c>
      <c s="489" t="e">
        <f t="shared" si="38"/>
        <v>#REF!</v>
      </c>
      <c s="489" t="e">
        <f t="shared" si="38"/>
        <v>#REF!</v>
      </c>
      <c s="489" t="e">
        <f t="shared" si="38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61" spans="1:46" ht="15.75">
      <c r="A61" s="488" t="s">
        <v>621</v>
      </c>
      <c s="465"/>
      <c s="465"/>
      <c s="489">
        <f>+D32+D33+D38</f>
        <v>7120.7083738092833</v>
      </c>
      <c s="489">
        <f t="shared" si="40" ref="E61:Q61">+E32+E33+E38</f>
        <v>7112.0624566282995</v>
      </c>
      <c s="489" t="e">
        <f t="shared" si="40"/>
        <v>#REF!</v>
      </c>
      <c s="489">
        <f t="shared" si="40"/>
        <v>0</v>
      </c>
      <c s="489" t="e">
        <f t="shared" si="40"/>
        <v>#REF!</v>
      </c>
      <c s="489">
        <f t="shared" si="40"/>
        <v>0</v>
      </c>
      <c s="489">
        <f t="shared" si="40"/>
        <v>0</v>
      </c>
      <c s="489">
        <f t="shared" si="40"/>
        <v>9779.9478125685509</v>
      </c>
      <c s="489">
        <f t="shared" si="40"/>
        <v>9556.1335085603896</v>
      </c>
      <c s="489">
        <f t="shared" si="40"/>
        <v>9114.9983169207244</v>
      </c>
      <c s="489">
        <f t="shared" si="40"/>
        <v>8684.6241981392795</v>
      </c>
      <c s="489"/>
      <c s="466"/>
      <c s="489" t="e">
        <f t="shared" si="40"/>
        <v>#REF!</v>
      </c>
      <c s="489" t="e">
        <f>+R32+R33+R38</f>
        <v>#REF!</v>
      </c>
      <c s="489" t="e">
        <f>+S32+S33+S38</f>
        <v>#REF!</v>
      </c>
      <c s="489" t="e">
        <f>+T32+T33+T38</f>
        <v>#REF!</v>
      </c>
      <c s="489"/>
      <c s="465"/>
      <c s="489" t="e">
        <f t="shared" si="38"/>
        <v>#REF!</v>
      </c>
      <c s="489" t="e">
        <f t="shared" si="38"/>
        <v>#REF!</v>
      </c>
      <c s="489" t="e">
        <f t="shared" si="38"/>
        <v>#REF!</v>
      </c>
      <c s="489" t="e">
        <f t="shared" si="38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62" spans="1:46" ht="15.75">
      <c r="A62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89">
        <f t="shared" si="38"/>
        <v>0</v>
      </c>
      <c s="489">
        <f t="shared" si="38"/>
        <v>0</v>
      </c>
      <c s="489">
        <f t="shared" si="38"/>
        <v>0</v>
      </c>
      <c s="489">
        <f t="shared" si="38"/>
        <v>0</v>
      </c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</row>
    <row r="63" spans="1:46" ht="15.75">
      <c r="A63" s="488" t="s">
        <v>612</v>
      </c>
      <c s="465"/>
      <c s="465"/>
      <c s="489">
        <f>+D60-D32</f>
        <v>6386.6809629901718</v>
      </c>
      <c s="489" t="e">
        <f t="shared" si="41" ref="E63:Q63">+E60-E32</f>
        <v>#REF!</v>
      </c>
      <c s="489" t="e">
        <f t="shared" si="41"/>
        <v>#REF!</v>
      </c>
      <c s="489">
        <f t="shared" si="41"/>
        <v>0</v>
      </c>
      <c s="489" t="e">
        <f t="shared" si="41"/>
        <v>#REF!</v>
      </c>
      <c s="489">
        <f t="shared" si="41"/>
        <v>0</v>
      </c>
      <c s="489">
        <f t="shared" si="41"/>
        <v>0</v>
      </c>
      <c s="489">
        <f t="shared" si="41"/>
        <v>7947.3238534121247</v>
      </c>
      <c s="489">
        <f t="shared" si="41"/>
        <v>8456.9135084817935</v>
      </c>
      <c s="489">
        <f t="shared" si="41"/>
        <v>8358.7499051228333</v>
      </c>
      <c s="489">
        <f t="shared" si="41"/>
        <v>8401.9560402211173</v>
      </c>
      <c s="489"/>
      <c s="466"/>
      <c s="489" t="e">
        <f t="shared" si="41"/>
        <v>#REF!</v>
      </c>
      <c s="489" t="e">
        <f>+R60-R32</f>
        <v>#REF!</v>
      </c>
      <c s="489" t="e">
        <f>+S60-S32</f>
        <v>#REF!</v>
      </c>
      <c s="489" t="e">
        <f>+T60-T32</f>
        <v>#REF!</v>
      </c>
      <c s="489"/>
      <c s="465"/>
      <c s="498" t="e">
        <f t="shared" si="38"/>
        <v>#REF!</v>
      </c>
      <c s="498" t="e">
        <f t="shared" si="38"/>
        <v>#REF!</v>
      </c>
      <c s="498" t="e">
        <f t="shared" si="38"/>
        <v>#REF!</v>
      </c>
      <c s="498" t="e">
        <f t="shared" si="38"/>
        <v>#REF!</v>
      </c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</row>
    <row r="64" spans="1:46" ht="15.75">
      <c r="A64" s="488" t="s">
        <v>613</v>
      </c>
      <c s="465"/>
      <c s="465"/>
      <c s="489">
        <f>+D61-D32</f>
        <v>2944.4122813765334</v>
      </c>
      <c s="489">
        <f t="shared" si="42" ref="E64:Q64">+E61-E32</f>
        <v>2599.7394430982995</v>
      </c>
      <c s="489" t="e">
        <f t="shared" si="42"/>
        <v>#REF!</v>
      </c>
      <c s="489">
        <f t="shared" si="42"/>
        <v>0</v>
      </c>
      <c s="489" t="e">
        <f t="shared" si="42"/>
        <v>#REF!</v>
      </c>
      <c s="489">
        <f t="shared" si="42"/>
        <v>0</v>
      </c>
      <c s="489">
        <f t="shared" si="42"/>
        <v>0</v>
      </c>
      <c s="489">
        <f t="shared" si="42"/>
        <v>3226.308623137018</v>
      </c>
      <c s="489">
        <f t="shared" si="42"/>
        <v>3452.1335085603896</v>
      </c>
      <c s="489">
        <f t="shared" si="42"/>
        <v>3526.9983169207244</v>
      </c>
      <c s="489">
        <f t="shared" si="42"/>
        <v>3412.6241981392795</v>
      </c>
      <c s="489"/>
      <c s="466"/>
      <c s="489" t="e">
        <f t="shared" si="42"/>
        <v>#REF!</v>
      </c>
      <c s="489" t="e">
        <f>+R61-R32</f>
        <v>#REF!</v>
      </c>
      <c s="489" t="e">
        <f>+S61-S32</f>
        <v>#REF!</v>
      </c>
      <c s="489" t="e">
        <f>+T61-T32</f>
        <v>#REF!</v>
      </c>
      <c s="489"/>
      <c s="465"/>
      <c s="498" t="e">
        <f t="shared" si="38"/>
        <v>#REF!</v>
      </c>
      <c s="498" t="e">
        <f t="shared" si="38"/>
        <v>#REF!</v>
      </c>
      <c s="498" t="e">
        <f t="shared" si="38"/>
        <v>#REF!</v>
      </c>
      <c s="498" t="e">
        <f t="shared" si="38"/>
        <v>#REF!</v>
      </c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</row>
    <row r="65" spans="1:46" ht="15.75">
      <c r="A65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99" t="e">
        <f>+W63-W64</f>
        <v>#REF!</v>
      </c>
      <c s="499" t="e">
        <f>+X63-X64</f>
        <v>#REF!</v>
      </c>
      <c s="499" t="e">
        <f>+Y63-Y64</f>
        <v>#REF!</v>
      </c>
      <c s="499" t="e">
        <f>+Z63-Z64</f>
        <v>#REF!</v>
      </c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</row>
    <row r="66" spans="1:46" ht="15.75">
      <c r="A66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67" spans="1:46" ht="15.75">
      <c r="A67" s="465"/>
      <c s="465"/>
      <c s="465"/>
      <c s="465"/>
      <c s="465"/>
      <c s="465"/>
      <c s="465"/>
      <c s="465"/>
      <c s="465"/>
      <c s="465"/>
      <c s="489">
        <f>+K18-K25</f>
        <v>-387.66260909820585</v>
      </c>
      <c s="489">
        <f t="shared" si="43" ref="L67:T67">+L18-L25</f>
        <v>-527.65091455459856</v>
      </c>
      <c s="489">
        <f t="shared" si="43"/>
        <v>-737.39760947367927</v>
      </c>
      <c s="489">
        <f t="shared" si="43"/>
        <v>-1127.504770968417</v>
      </c>
      <c s="489"/>
      <c s="466"/>
      <c s="489" t="e">
        <f t="shared" si="43"/>
        <v>#REF!</v>
      </c>
      <c s="489" t="e">
        <f t="shared" si="43"/>
        <v>#REF!</v>
      </c>
      <c s="489" t="e">
        <f t="shared" si="43"/>
        <v>#REF!</v>
      </c>
      <c s="489" t="e">
        <f t="shared" si="43"/>
        <v>#REF!</v>
      </c>
      <c s="489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68" spans="1:46" ht="15.75">
      <c r="A68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69" spans="1:46" ht="15.75">
      <c r="A69" s="465"/>
      <c s="465"/>
      <c s="465"/>
      <c s="465"/>
      <c s="465"/>
      <c s="465"/>
      <c s="465"/>
      <c s="465"/>
      <c s="465"/>
      <c s="465"/>
      <c s="489">
        <f>+K42</f>
        <v>1004.2907480191861</v>
      </c>
      <c s="489">
        <f t="shared" si="44" ref="L69:T69">+L43-L18</f>
        <v>1502.4643066138415</v>
      </c>
      <c s="489">
        <f t="shared" si="44"/>
        <v>1599.4320221765445</v>
      </c>
      <c s="489">
        <f t="shared" si="44"/>
        <v>2138.6898975850345</v>
      </c>
      <c s="489"/>
      <c s="466"/>
      <c s="489" t="e">
        <f t="shared" si="44"/>
        <v>#REF!</v>
      </c>
      <c s="489" t="e">
        <f t="shared" si="44"/>
        <v>#REF!</v>
      </c>
      <c s="489" t="e">
        <f t="shared" si="44"/>
        <v>#REF!</v>
      </c>
      <c s="489" t="e">
        <f t="shared" si="44"/>
        <v>#REF!</v>
      </c>
      <c s="489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70" spans="1:46" ht="15.75">
      <c r="A70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71" spans="1:46" ht="15.75">
      <c r="A71" s="465"/>
      <c s="465"/>
      <c s="465"/>
      <c s="465"/>
      <c s="465"/>
      <c s="465"/>
      <c s="465"/>
      <c s="465"/>
      <c s="465"/>
      <c s="465"/>
      <c s="524">
        <f>+K42+K25-K18</f>
        <v>1391.953357117392</v>
      </c>
      <c s="489">
        <f t="shared" si="45" ref="L71:T71">+L42+L25-L18</f>
        <v>2800.8133920592427</v>
      </c>
      <c s="489">
        <f t="shared" si="45"/>
        <v>2955.0344127028666</v>
      </c>
      <c s="489">
        <f t="shared" si="45"/>
        <v>3524.9102604681557</v>
      </c>
      <c s="489"/>
      <c s="466"/>
      <c s="524" t="e">
        <f t="shared" si="45"/>
        <v>#REF!</v>
      </c>
      <c s="489" t="e">
        <f t="shared" si="45"/>
        <v>#REF!</v>
      </c>
      <c s="489" t="e">
        <f t="shared" si="45"/>
        <v>#REF!</v>
      </c>
      <c s="489" t="e">
        <f t="shared" si="45"/>
        <v>#REF!</v>
      </c>
      <c s="489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72" spans="1:46" ht="15.75">
      <c r="A72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73" spans="1:46" ht="15.75">
      <c r="A73" s="465"/>
      <c s="465"/>
      <c s="465"/>
      <c s="465"/>
      <c s="465"/>
      <c s="465"/>
      <c s="465"/>
      <c s="465"/>
      <c s="465"/>
      <c s="465"/>
      <c s="489">
        <f>+K44-K18</f>
        <v>-4618.6757293317014</v>
      </c>
      <c s="465"/>
      <c s="465"/>
      <c s="465"/>
      <c s="465"/>
      <c s="465"/>
      <c s="489" t="e">
        <f>+Q44-Q18</f>
        <v>#REF!</v>
      </c>
      <c s="489" t="e">
        <f>+Q73-K73</f>
        <v>#REF!</v>
      </c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orientation="portrait" paperSize="9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 topLeftCell="A1">
      <pane xSplit="1" ySplit="3" topLeftCell="EC40" activePane="bottomRight" state="frozen"/>
      <selection pane="topLeft" activeCell="D201" sqref="D201"/>
      <selection pane="bottomLeft" activeCell="D201" sqref="D201"/>
      <selection pane="topRight" activeCell="D201" sqref="D201"/>
      <selection pane="bottomRight" activeCell="DS52" sqref="DS52"/>
    </sheetView>
  </sheetViews>
  <sheetFormatPr defaultColWidth="9.42428571428571" defaultRowHeight="15" outlineLevelCol="1"/>
  <cols>
    <col min="1" max="1" width="33.5714285714286" style="302" customWidth="1"/>
    <col min="2" max="2" width="9.14285714285714" style="302" hidden="1" customWidth="1"/>
    <col min="3" max="41" width="9" style="302" hidden="1" customWidth="1" outlineLevel="1"/>
    <col min="42" max="86" width="9.14285714285714" style="302" hidden="1" customWidth="1" outlineLevel="1"/>
    <col min="87" max="134" width="9.14285714285714" style="302" customWidth="1" outlineLevel="1"/>
    <col min="135" max="135" width="9.42857142857143" style="232"/>
    <col min="136" max="139" width="9.14285714285714" style="302" customWidth="1" outlineLevel="1"/>
    <col min="140" max="16384" width="9.42857142857143" style="232"/>
  </cols>
  <sheetData>
    <row r="1" spans="1:149" ht="15">
      <c r="A1" s="356" t="s">
        <v>573</v>
      </c>
      <c s="356">
        <v>2011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r="EF1" s="783" t="s">
        <v>564</v>
      </c>
      <c s="783"/>
      <c s="783"/>
      <c s="528"/>
      <c r="EK1" s="793" t="s">
        <v>574</v>
      </c>
      <c s="793"/>
      <c s="793"/>
      <c s="793"/>
      <c s="793"/>
      <c s="793"/>
      <c s="793"/>
      <c s="793"/>
      <c s="793"/>
    </row>
    <row r="2" spans="1:149" ht="15">
      <c r="A2" s="356" t="s">
        <v>575</v>
      </c>
      <c s="356"/>
      <c s="356" t="str">
        <f>C1&amp;"Q1"</f>
        <v>2012Q1</v>
      </c>
      <c s="356" t="str">
        <f>D1&amp;"Q1"</f>
        <v>2012Q1</v>
      </c>
      <c s="356" t="str">
        <f>E1&amp;"Q1"</f>
        <v>2012Q1</v>
      </c>
      <c s="356" t="str">
        <f>F1&amp;"Q2"</f>
        <v>2012Q2</v>
      </c>
      <c s="356" t="str">
        <f>G1&amp;"Q2"</f>
        <v>2012Q2</v>
      </c>
      <c s="356" t="str">
        <f>H1&amp;"Q2"</f>
        <v>2012Q2</v>
      </c>
      <c s="356" t="str">
        <f>I1&amp;"Q3"</f>
        <v>2012Q3</v>
      </c>
      <c s="356" t="str">
        <f>J1&amp;"Q3"</f>
        <v>2012Q3</v>
      </c>
      <c s="356" t="str">
        <f>K1&amp;"Q3"</f>
        <v>2012Q3</v>
      </c>
      <c s="356" t="str">
        <f>L1&amp;"Q4"</f>
        <v>2012Q4</v>
      </c>
      <c s="356" t="str">
        <f>M1&amp;"Q4"</f>
        <v>2012Q4</v>
      </c>
      <c s="356" t="str">
        <f>N1&amp;"Q4"</f>
        <v>2012Q4</v>
      </c>
      <c s="356" t="str">
        <f>O1&amp;"Q1"</f>
        <v>2013Q1</v>
      </c>
      <c s="356" t="str">
        <f>P1&amp;"Q1"</f>
        <v>2013Q1</v>
      </c>
      <c s="356" t="str">
        <f>Q1&amp;"Q1"</f>
        <v>2013Q1</v>
      </c>
      <c s="356" t="str">
        <f>R1&amp;"Q2"</f>
        <v>2013Q2</v>
      </c>
      <c s="356" t="str">
        <f>S1&amp;"Q2"</f>
        <v>2013Q2</v>
      </c>
      <c s="356" t="str">
        <f>T1&amp;"Q2"</f>
        <v>2013Q2</v>
      </c>
      <c s="356" t="str">
        <f>U1&amp;"Q3"</f>
        <v>2013Q3</v>
      </c>
      <c s="356" t="str">
        <f>V1&amp;"Q3"</f>
        <v>2013Q3</v>
      </c>
      <c s="356" t="str">
        <f>W1&amp;"Q3"</f>
        <v>2013Q3</v>
      </c>
      <c s="356" t="str">
        <f>X1&amp;"Q4"</f>
        <v>2013Q4</v>
      </c>
      <c s="356" t="str">
        <f>Y1&amp;"Q4"</f>
        <v>2013Q4</v>
      </c>
      <c s="356" t="str">
        <f>Z1&amp;"Q4"</f>
        <v>2013Q4</v>
      </c>
      <c s="356" t="str">
        <f>AA1&amp;"Q1"</f>
        <v>2014Q1</v>
      </c>
      <c s="356" t="str">
        <f>AB1&amp;"Q1"</f>
        <v>2014Q1</v>
      </c>
      <c s="356" t="str">
        <f>AC1&amp;"Q1"</f>
        <v>2014Q1</v>
      </c>
      <c s="356" t="str">
        <f>AD1&amp;"Q2"</f>
        <v>2014Q2</v>
      </c>
      <c s="356" t="str">
        <f>AE1&amp;"Q2"</f>
        <v>2014Q2</v>
      </c>
      <c s="356" t="str">
        <f>AF1&amp;"Q2"</f>
        <v>2014Q2</v>
      </c>
      <c s="356" t="str">
        <f>AG1&amp;"Q3"</f>
        <v>2014Q3</v>
      </c>
      <c s="356" t="str">
        <f>AH1&amp;"Q3"</f>
        <v>2014Q3</v>
      </c>
      <c s="356" t="str">
        <f>AI1&amp;"Q3"</f>
        <v>2014Q3</v>
      </c>
      <c s="356" t="str">
        <f>AJ1&amp;"Q4"</f>
        <v>2014Q4</v>
      </c>
      <c s="356" t="str">
        <f>AK1&amp;"Q4"</f>
        <v>2014Q4</v>
      </c>
      <c s="356" t="str">
        <f>AL1&amp;"Q4"</f>
        <v>2014Q4</v>
      </c>
      <c s="356" t="str">
        <f>AM1&amp;"Q1"</f>
        <v>2015Q1</v>
      </c>
      <c s="356" t="str">
        <f>AN1&amp;"Q1"</f>
        <v>2015Q1</v>
      </c>
      <c s="356" t="str">
        <f>AO1&amp;"Q1"</f>
        <v>2015Q1</v>
      </c>
      <c s="356" t="str">
        <f>AP1&amp;"Q2"</f>
        <v>2015Q2</v>
      </c>
      <c s="356" t="str">
        <f>AQ1&amp;"Q2"</f>
        <v>2015Q2</v>
      </c>
      <c s="356" t="str">
        <f>AR1&amp;"Q2"</f>
        <v>2015Q2</v>
      </c>
      <c s="356" t="str">
        <f>AS1&amp;"Q3"</f>
        <v>2015Q3</v>
      </c>
      <c s="356" t="str">
        <f>AT1&amp;"Q3"</f>
        <v>2015Q3</v>
      </c>
      <c s="356" t="str">
        <f>AU1&amp;"Q3"</f>
        <v>2015Q3</v>
      </c>
      <c s="356" t="str">
        <f>AV1&amp;"Q4"</f>
        <v>2015Q4</v>
      </c>
      <c s="356" t="str">
        <f>AW1&amp;"Q4"</f>
        <v>2015Q4</v>
      </c>
      <c s="356" t="str">
        <f>AX1&amp;"Q4"</f>
        <v>2015Q4</v>
      </c>
      <c s="356" t="str">
        <f>AY1&amp;"Q1"</f>
        <v>2016Q1</v>
      </c>
      <c s="356" t="str">
        <f>AZ1&amp;"Q1"</f>
        <v>2016Q1</v>
      </c>
      <c s="356" t="str">
        <f>BA1&amp;"Q1"</f>
        <v>2016Q1</v>
      </c>
      <c s="356" t="str">
        <f>BB1&amp;"Q2"</f>
        <v>2016Q2</v>
      </c>
      <c s="356" t="str">
        <f>BC1&amp;"Q2"</f>
        <v>2016Q2</v>
      </c>
      <c s="356" t="str">
        <f>BD1&amp;"Q2"</f>
        <v>2016Q2</v>
      </c>
      <c s="356" t="str">
        <f>BE1&amp;"Q3"</f>
        <v>2016Q3</v>
      </c>
      <c s="356" t="str">
        <f>BF1&amp;"Q3"</f>
        <v>2016Q3</v>
      </c>
      <c s="356" t="str">
        <f>BG1&amp;"Q3"</f>
        <v>2016Q3</v>
      </c>
      <c s="356" t="str">
        <f>BH1&amp;"Q4"</f>
        <v>2016Q4</v>
      </c>
      <c s="356" t="str">
        <f>BI1&amp;"Q4"</f>
        <v>2016Q4</v>
      </c>
      <c s="356" t="str">
        <f>BJ1&amp;"Q4"</f>
        <v>2016Q4</v>
      </c>
      <c s="356" t="str">
        <f>BK1&amp;"Q1"</f>
        <v>2017Q1</v>
      </c>
      <c s="356" t="str">
        <f>BL1&amp;"Q1"</f>
        <v>2017Q1</v>
      </c>
      <c s="356" t="str">
        <f>BM1&amp;"Q1"</f>
        <v>2017Q1</v>
      </c>
      <c s="356" t="str">
        <f>BN1&amp;"Q2"</f>
        <v>2017Q2</v>
      </c>
      <c s="356" t="str">
        <f>BO1&amp;"Q2"</f>
        <v>2017Q2</v>
      </c>
      <c s="356" t="str">
        <f>BP1&amp;"Q2"</f>
        <v>2017Q2</v>
      </c>
      <c s="356" t="str">
        <f>BQ1&amp;"Q3"</f>
        <v>2017Q3</v>
      </c>
      <c s="356" t="str">
        <f>BR1&amp;"Q3"</f>
        <v>2017Q3</v>
      </c>
      <c s="356" t="str">
        <f>BS1&amp;"Q3"</f>
        <v>2017Q3</v>
      </c>
      <c s="356" t="str">
        <f>BT1&amp;"Q4"</f>
        <v>2017Q4</v>
      </c>
      <c s="356" t="str">
        <f>BU1&amp;"Q4"</f>
        <v>2017Q4</v>
      </c>
      <c s="356" t="str">
        <f>BV1&amp;"Q4"</f>
        <v>2017Q4</v>
      </c>
      <c s="356" t="str">
        <f>BW1&amp;"Q1"</f>
        <v>2018Q1</v>
      </c>
      <c s="356" t="str">
        <f>BX1&amp;"Q1"</f>
        <v>2018Q1</v>
      </c>
      <c s="356" t="str">
        <f>BY1&amp;"Q1"</f>
        <v>2018Q1</v>
      </c>
      <c s="356" t="str">
        <f>BZ1&amp;"Q2"</f>
        <v>2018Q2</v>
      </c>
      <c s="356" t="str">
        <f>CA1&amp;"Q2"</f>
        <v>2018Q2</v>
      </c>
      <c s="356" t="str">
        <f>CB1&amp;"Q2"</f>
        <v>2018Q2</v>
      </c>
      <c s="356" t="str">
        <f>CC1&amp;"Q3"</f>
        <v>2018Q3</v>
      </c>
      <c s="356" t="str">
        <f>CD1&amp;"Q3"</f>
        <v>2018Q3</v>
      </c>
      <c s="356" t="str">
        <f>CE1&amp;"Q3"</f>
        <v>2018Q3</v>
      </c>
      <c s="356" t="str">
        <f>CF1&amp;"Q4"</f>
        <v>2018Q4</v>
      </c>
      <c s="356" t="str">
        <f>CG1&amp;"Q4"</f>
        <v>2018Q4</v>
      </c>
      <c s="356" t="str">
        <f>CH1&amp;"Q4"</f>
        <v>2018Q4</v>
      </c>
      <c s="356" t="str">
        <f>CI1&amp;"Q1"</f>
        <v>2019Q1</v>
      </c>
      <c s="356" t="str">
        <f>CJ1&amp;"Q1"</f>
        <v>2019Q1</v>
      </c>
      <c s="356" t="str">
        <f>CK1&amp;"Q1"</f>
        <v>2019Q1</v>
      </c>
      <c s="356" t="str">
        <f>CL1&amp;"Q2"</f>
        <v>2019Q2</v>
      </c>
      <c s="356" t="str">
        <f>CM1&amp;"Q2"</f>
        <v>2019Q2</v>
      </c>
      <c s="356" t="str">
        <f>CN1&amp;"Q2"</f>
        <v>2019Q2</v>
      </c>
      <c s="356" t="str">
        <f>CO1&amp;"Q3"</f>
        <v>2019Q3</v>
      </c>
      <c s="356" t="str">
        <f>CP1&amp;"Q3"</f>
        <v>2019Q3</v>
      </c>
      <c s="356" t="str">
        <f>CQ1&amp;"Q3"</f>
        <v>2019Q3</v>
      </c>
      <c s="356" t="str">
        <f>CR1&amp;"Q4"</f>
        <v>2019Q4</v>
      </c>
      <c s="356" t="str">
        <f>CS1&amp;"Q4"</f>
        <v>2019Q4</v>
      </c>
      <c s="356" t="str">
        <f>CT1&amp;"Q4"</f>
        <v>2019Q4</v>
      </c>
      <c s="356" t="str">
        <f>CU1&amp;"Q1"</f>
        <v>2020Q1</v>
      </c>
      <c s="356" t="str">
        <f>CV1&amp;"Q1"</f>
        <v>2020Q1</v>
      </c>
      <c s="356" t="str">
        <f>CW1&amp;"Q1"</f>
        <v>2020Q1</v>
      </c>
      <c s="356" t="str">
        <f>CX1&amp;"Q2"</f>
        <v>2020Q2</v>
      </c>
      <c s="356" t="str">
        <f>CY1&amp;"Q2"</f>
        <v>2020Q2</v>
      </c>
      <c s="356" t="str">
        <f>CZ1&amp;"Q2"</f>
        <v>2020Q2</v>
      </c>
      <c s="356" t="str">
        <f>DA1&amp;"Q3"</f>
        <v>2020Q3</v>
      </c>
      <c s="356" t="str">
        <f>DB1&amp;"Q3"</f>
        <v>2020Q3</v>
      </c>
      <c s="356" t="str">
        <f>DC1&amp;"Q3"</f>
        <v>2020Q3</v>
      </c>
      <c s="356" t="str">
        <f>DD1&amp;"Q4"</f>
        <v>2020Q4</v>
      </c>
      <c s="356" t="str">
        <f>DE1&amp;"Q4"</f>
        <v>2020Q4</v>
      </c>
      <c s="356" t="str">
        <f>DF1&amp;"Q4"</f>
        <v>2020Q4</v>
      </c>
      <c s="356" t="str">
        <f>DG1&amp;"Q1"</f>
        <v>2021Q1</v>
      </c>
      <c s="356" t="str">
        <f>DH1&amp;"Q1"</f>
        <v>2021Q1</v>
      </c>
      <c s="356" t="str">
        <f>DI1&amp;"Q1"</f>
        <v>2021Q1</v>
      </c>
      <c s="356" t="str">
        <f>DJ1&amp;"Q2"</f>
        <v>2021Q2</v>
      </c>
      <c s="356" t="str">
        <f>DK1&amp;"Q2"</f>
        <v>2021Q2</v>
      </c>
      <c s="356" t="str">
        <f>DL1&amp;"Q2"</f>
        <v>2021Q2</v>
      </c>
      <c s="356" t="str">
        <f>DM1&amp;"Q3"</f>
        <v>2021Q3</v>
      </c>
      <c s="356" t="str">
        <f>DN1&amp;"Q3"</f>
        <v>2021Q3</v>
      </c>
      <c s="356" t="str">
        <f>DO1&amp;"Q3"</f>
        <v>2021Q3</v>
      </c>
      <c s="356" t="str">
        <f>DP1&amp;"Q4"</f>
        <v>2021Q4</v>
      </c>
      <c s="356" t="str">
        <f>DQ1&amp;"Q4"</f>
        <v>2021Q4</v>
      </c>
      <c s="356" t="str">
        <f>DR1&amp;"Q4"</f>
        <v>2021Q4</v>
      </c>
      <c s="356" t="str">
        <f>DS1&amp;"Q1"</f>
        <v>2022Q1</v>
      </c>
      <c s="356" t="str">
        <f>DT1&amp;"Q1"</f>
        <v>2022Q1</v>
      </c>
      <c s="356" t="str">
        <f>DU1&amp;"Q1"</f>
        <v>2022Q1</v>
      </c>
      <c s="356" t="str">
        <f>DV1&amp;"Q2"</f>
        <v>2022Q2</v>
      </c>
      <c s="356" t="str">
        <f>DW1&amp;"Q2"</f>
        <v>2022Q2</v>
      </c>
      <c s="356" t="str">
        <f>DX1&amp;"Q2"</f>
        <v>2022Q2</v>
      </c>
      <c s="356" t="str">
        <f>DY1&amp;"Q3"</f>
        <v>2022Q3</v>
      </c>
      <c s="356" t="str">
        <f>DZ1&amp;"Q3"</f>
        <v>2022Q3</v>
      </c>
      <c s="356" t="str">
        <f>EA1&amp;"Q3"</f>
        <v>2022Q3</v>
      </c>
      <c s="356" t="str">
        <f>EB1&amp;"Q4"</f>
        <v>2022Q4</v>
      </c>
      <c s="356" t="str">
        <f>EC1&amp;"Q4"</f>
        <v>2022Q4</v>
      </c>
      <c s="356" t="str">
        <f>ED1&amp;"Q4"</f>
        <v>2022Q4</v>
      </c>
      <c r="EF2" s="356">
        <v>2019</v>
      </c>
      <c s="356">
        <f>EF2+1</f>
        <v>2020</v>
      </c>
      <c s="356">
        <f>EG2+1</f>
        <v>2021</v>
      </c>
      <c s="356">
        <f>EH2+1</f>
        <v>2022</v>
      </c>
      <c r="EK2" s="356">
        <v>2019</v>
      </c>
      <c s="356">
        <f t="shared" si="0" ref="EL2:ES2">EK2+1</f>
        <v>2020</v>
      </c>
      <c s="356">
        <f t="shared" si="0"/>
        <v>2021</v>
      </c>
      <c s="356">
        <f t="shared" si="0"/>
        <v>2022</v>
      </c>
      <c s="356">
        <f t="shared" si="0"/>
        <v>2023</v>
      </c>
      <c s="356">
        <f t="shared" si="0"/>
        <v>2024</v>
      </c>
      <c s="356">
        <f t="shared" si="0"/>
        <v>2025</v>
      </c>
      <c s="356">
        <f t="shared" si="0"/>
        <v>2026</v>
      </c>
      <c s="356">
        <f t="shared" si="0"/>
        <v>2027</v>
      </c>
    </row>
    <row r="3" spans="1:149" ht="15">
      <c r="A3" s="411" t="s">
        <v>560</v>
      </c>
      <c s="411"/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r="EF3" s="356"/>
      <c s="356"/>
      <c s="356"/>
      <c s="356"/>
      <c r="EK3" s="356"/>
      <c s="356"/>
      <c s="356"/>
      <c s="356"/>
      <c s="356"/>
      <c s="356"/>
      <c s="356"/>
      <c s="356"/>
      <c s="356"/>
    </row>
    <row r="4" spans="1:149" s="370" customFormat="1" ht="15">
      <c r="A4" s="369" t="s">
        <v>558</v>
      </c>
      <c s="369"/>
      <c s="365" t="e">
        <f t="shared" si="1" ref="C4:BN4">C5+C8</f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2" ref="BO4:DZ4">BO5+BO8</f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>
        <f t="shared" si="2"/>
        <v>1977.6657990252208</v>
      </c>
      <c s="365">
        <f t="shared" si="2"/>
        <v>1673.6086802112329</v>
      </c>
      <c s="365">
        <f t="shared" si="2"/>
        <v>1857.7126467212308</v>
      </c>
      <c s="365">
        <f t="shared" si="2"/>
        <v>2589.764267745245</v>
      </c>
      <c s="365">
        <f t="shared" si="2"/>
        <v>2221.7806081432313</v>
      </c>
      <c s="365">
        <f t="shared" si="2"/>
        <v>1721.0475061208854</v>
      </c>
      <c s="365">
        <f t="shared" si="2"/>
        <v>1821.7339078872358</v>
      </c>
      <c s="365">
        <f t="shared" si="2"/>
        <v>1959.2127620152355</v>
      </c>
      <c s="365">
        <f t="shared" si="2"/>
        <v>1872.14902889473</v>
      </c>
      <c s="365">
        <f t="shared" si="2"/>
        <v>2049.0538230392294</v>
      </c>
      <c s="365">
        <f t="shared" si="2"/>
        <v>1764.1752432372309</v>
      </c>
      <c s="365">
        <f t="shared" si="2"/>
        <v>1734.2986808532316</v>
      </c>
      <c s="365">
        <f t="shared" si="2"/>
        <v>2077.7654263140062</v>
      </c>
      <c s="365">
        <f t="shared" si="2"/>
        <v>1597.3303618297073</v>
      </c>
      <c s="365">
        <f t="shared" si="2"/>
        <v>2231.3135976040012</v>
      </c>
      <c s="365">
        <f t="shared" si="2"/>
        <v>1603.5185943300016</v>
      </c>
      <c s="365">
        <f t="shared" si="2"/>
        <v>997.32890808000138</v>
      </c>
      <c s="365">
        <f t="shared" si="2"/>
        <v>997.62484050926855</v>
      </c>
      <c s="365">
        <f t="shared" si="2"/>
        <v>1250.3093389992662</v>
      </c>
      <c s="365">
        <f t="shared" si="2"/>
        <v>1424.6173587500073</v>
      </c>
      <c s="365">
        <f t="shared" si="2"/>
        <v>1816.6425874604938</v>
      </c>
      <c s="365">
        <f t="shared" si="2"/>
        <v>1403.7659312100038</v>
      </c>
      <c s="365">
        <f t="shared" si="2"/>
        <v>1550.7613410300005</v>
      </c>
      <c s="365">
        <f t="shared" si="2"/>
        <v>1627.9968788982874</v>
      </c>
      <c s="365">
        <f t="shared" si="2"/>
        <v>1671.0168186299907</v>
      </c>
      <c s="365">
        <f t="shared" si="2"/>
        <v>1326.7027784199956</v>
      </c>
      <c s="365">
        <f t="shared" si="2"/>
        <v>2330.8055881654036</v>
      </c>
      <c s="365">
        <f t="shared" si="2"/>
        <v>2243.7818566465335</v>
      </c>
      <c s="365">
        <f t="shared" si="2"/>
        <v>1857.2033979999944</v>
      </c>
      <c s="365">
        <f t="shared" si="2"/>
        <v>2013.3617746599928</v>
      </c>
      <c s="365">
        <f t="shared" si="2"/>
        <v>1864.0326108099923</v>
      </c>
      <c s="365">
        <f t="shared" si="2"/>
        <v>1823.7111082752306</v>
      </c>
      <c s="365">
        <f t="shared" si="2"/>
        <v>2213.4093505099986</v>
      </c>
      <c s="365">
        <f t="shared" si="2"/>
        <v>1957.1470001900034</v>
      </c>
      <c s="365">
        <f t="shared" si="2"/>
        <v>2184.2120533249931</v>
      </c>
      <c s="365">
        <f t="shared" si="2"/>
        <v>2190.2299120167345</v>
      </c>
      <c s="537">
        <f t="shared" si="2"/>
        <v>2368.3514692399294</v>
      </c>
      <c s="365">
        <f t="shared" si="2"/>
        <v>1818.4704409138653</v>
      </c>
      <c s="365">
        <f t="shared" si="2"/>
        <v>2735.0835592749945</v>
      </c>
      <c s="365">
        <f t="shared" si="2"/>
        <v>3000.8284691700001</v>
      </c>
      <c s="365">
        <f t="shared" si="2"/>
        <v>2027.5066483724952</v>
      </c>
      <c s="365">
        <f t="shared" si="2"/>
        <v>1971.3361503700546</v>
      </c>
      <c s="365">
        <f t="shared" si="2"/>
        <v>2132.4017371414839</v>
      </c>
      <c s="365">
        <f t="shared" si="2"/>
        <v>2185.3294951554867</v>
      </c>
      <c s="365">
        <f>EA5+EA8</f>
        <v>2339.6812321054217</v>
      </c>
      <c s="365">
        <f>EB5+EB8</f>
        <v>2377.6811504330008</v>
      </c>
      <c s="365">
        <f>EC5+EC8</f>
        <v>2367.0708108895942</v>
      </c>
      <c s="365">
        <f>ED5+ED8</f>
        <v>2499.7989379009859</v>
      </c>
      <c r="EF4" s="365">
        <f>EF5+EF8</f>
        <v>23242.202953893939</v>
      </c>
      <c s="365">
        <f>EG5+EG8</f>
        <v>18578.975165015043</v>
      </c>
      <c s="365">
        <f>EH5+EH8</f>
        <v>23675.614249648865</v>
      </c>
      <c s="365">
        <f>EI5+EI8</f>
        <v>27823.540100967311</v>
      </c>
      <c r="EK4" s="365">
        <f t="shared" si="3" ref="EK4:ES4">EK5+EK8</f>
        <v>23242.202953893939</v>
      </c>
      <c s="365">
        <f t="shared" si="3"/>
        <v>18578.975165015043</v>
      </c>
      <c s="365">
        <f t="shared" si="3"/>
        <v>23675.614249648865</v>
      </c>
      <c s="365">
        <f t="shared" si="3"/>
        <v>27823.540100967311</v>
      </c>
      <c s="365">
        <f t="shared" si="3"/>
        <v>29151.918489622283</v>
      </c>
      <c s="365">
        <f t="shared" si="3"/>
        <v>29148.964296129208</v>
      </c>
      <c s="365">
        <f t="shared" si="3"/>
        <v>30024.059140795445</v>
      </c>
      <c s="365">
        <f t="shared" si="3"/>
        <v>30709.084762752216</v>
      </c>
      <c s="365">
        <f t="shared" si="3"/>
        <v>31465.458047173757</v>
      </c>
    </row>
    <row r="5" spans="1:149" s="370" customFormat="1" ht="15">
      <c r="A5" s="369" t="s">
        <v>557</v>
      </c>
      <c s="369"/>
      <c s="365" t="e">
        <f>C6+#REF!+C7</f>
        <v>#REF!</v>
      </c>
      <c s="365" t="e">
        <f>D6+#REF!+D7</f>
        <v>#REF!</v>
      </c>
      <c s="365" t="e">
        <f>E6+#REF!+E7</f>
        <v>#REF!</v>
      </c>
      <c s="365" t="e">
        <f>F6+#REF!+F7</f>
        <v>#REF!</v>
      </c>
      <c s="365" t="e">
        <f>G6+#REF!+G7</f>
        <v>#REF!</v>
      </c>
      <c s="365" t="e">
        <f>H6+#REF!+H7</f>
        <v>#REF!</v>
      </c>
      <c s="365" t="e">
        <f>I6+#REF!+I7</f>
        <v>#REF!</v>
      </c>
      <c s="365" t="e">
        <f>J6+#REF!+J7</f>
        <v>#REF!</v>
      </c>
      <c s="365" t="e">
        <f>K6+#REF!+K7</f>
        <v>#REF!</v>
      </c>
      <c s="365" t="e">
        <f>L6+#REF!+L7</f>
        <v>#REF!</v>
      </c>
      <c s="365" t="e">
        <f>M6+#REF!+M7</f>
        <v>#REF!</v>
      </c>
      <c s="365" t="e">
        <f>N6+#REF!+N7</f>
        <v>#REF!</v>
      </c>
      <c s="365" t="e">
        <f>O6+#REF!+O7</f>
        <v>#REF!</v>
      </c>
      <c s="365" t="e">
        <f>P6+#REF!+P7</f>
        <v>#REF!</v>
      </c>
      <c s="365" t="e">
        <f>Q6+#REF!+Q7</f>
        <v>#REF!</v>
      </c>
      <c s="365" t="e">
        <f>R6+#REF!+R7</f>
        <v>#REF!</v>
      </c>
      <c s="365" t="e">
        <f>S6+#REF!+S7</f>
        <v>#REF!</v>
      </c>
      <c s="365" t="e">
        <f>T6+#REF!+T7</f>
        <v>#REF!</v>
      </c>
      <c s="365" t="e">
        <f>U6+#REF!+U7</f>
        <v>#REF!</v>
      </c>
      <c s="365" t="e">
        <f>V6+#REF!+V7</f>
        <v>#REF!</v>
      </c>
      <c s="365" t="e">
        <f>W6+#REF!+W7</f>
        <v>#REF!</v>
      </c>
      <c s="365" t="e">
        <f>X6+#REF!+X7</f>
        <v>#REF!</v>
      </c>
      <c s="365" t="e">
        <f>Y6+#REF!+Y7</f>
        <v>#REF!</v>
      </c>
      <c s="365" t="e">
        <f>Z6+#REF!+Z7</f>
        <v>#REF!</v>
      </c>
      <c s="365" t="e">
        <f>AA6+#REF!+AA7</f>
        <v>#REF!</v>
      </c>
      <c s="365" t="e">
        <f>AB6+#REF!+AB7</f>
        <v>#REF!</v>
      </c>
      <c s="365" t="e">
        <f>AC6+#REF!+AC7</f>
        <v>#REF!</v>
      </c>
      <c s="365" t="e">
        <f>AD6+#REF!+AD7</f>
        <v>#REF!</v>
      </c>
      <c s="365" t="e">
        <f>AE6+#REF!+AE7</f>
        <v>#REF!</v>
      </c>
      <c s="365" t="e">
        <f>AF6+#REF!+AF7</f>
        <v>#REF!</v>
      </c>
      <c s="365" t="e">
        <f>AG6+#REF!+AG7</f>
        <v>#REF!</v>
      </c>
      <c s="365" t="e">
        <f>AH6+#REF!+AH7</f>
        <v>#REF!</v>
      </c>
      <c s="365" t="e">
        <f>AI6+#REF!+AI7</f>
        <v>#REF!</v>
      </c>
      <c s="365" t="e">
        <f>AJ6+#REF!+AJ7</f>
        <v>#REF!</v>
      </c>
      <c s="365" t="e">
        <f>AK6+#REF!+AK7</f>
        <v>#REF!</v>
      </c>
      <c s="365" t="e">
        <f>AL6+#REF!+AL7</f>
        <v>#REF!</v>
      </c>
      <c s="365" t="e">
        <f>AM6+#REF!+AM7</f>
        <v>#REF!</v>
      </c>
      <c s="365" t="e">
        <f>AN6+#REF!+AN7</f>
        <v>#REF!</v>
      </c>
      <c s="365" t="e">
        <f>AO6+#REF!+AO7</f>
        <v>#REF!</v>
      </c>
      <c s="365" t="e">
        <f>AP6+#REF!+AP7</f>
        <v>#REF!</v>
      </c>
      <c s="365" t="e">
        <f>AQ6+#REF!+AQ7</f>
        <v>#REF!</v>
      </c>
      <c s="365" t="e">
        <f>AR6+#REF!+AR7</f>
        <v>#REF!</v>
      </c>
      <c s="365" t="e">
        <f>AS6+#REF!+AS7</f>
        <v>#REF!</v>
      </c>
      <c s="365" t="e">
        <f>AT6+#REF!+AT7</f>
        <v>#REF!</v>
      </c>
      <c s="365" t="e">
        <f>AU6+#REF!+AU7</f>
        <v>#REF!</v>
      </c>
      <c s="365" t="e">
        <f>AV6+#REF!+AV7</f>
        <v>#REF!</v>
      </c>
      <c s="365" t="e">
        <f>AW6+#REF!+AW7</f>
        <v>#REF!</v>
      </c>
      <c s="365" t="e">
        <f>AX6+#REF!+AX7</f>
        <v>#REF!</v>
      </c>
      <c s="365" t="e">
        <f>AY6+#REF!+AY7</f>
        <v>#REF!</v>
      </c>
      <c s="365" t="e">
        <f>AZ6+#REF!+AZ7</f>
        <v>#REF!</v>
      </c>
      <c s="365" t="e">
        <f>BA6+#REF!+BA7</f>
        <v>#REF!</v>
      </c>
      <c s="365" t="e">
        <f>BB6+#REF!+BB7</f>
        <v>#REF!</v>
      </c>
      <c s="365" t="e">
        <f>BC6+#REF!+BC7</f>
        <v>#REF!</v>
      </c>
      <c s="365" t="e">
        <f>BD6+#REF!+BD7</f>
        <v>#REF!</v>
      </c>
      <c s="365" t="e">
        <f>BE6+#REF!+BE7</f>
        <v>#REF!</v>
      </c>
      <c s="365" t="e">
        <f>BF6+#REF!+BF7</f>
        <v>#REF!</v>
      </c>
      <c s="365" t="e">
        <f>BG6+#REF!+BG7</f>
        <v>#REF!</v>
      </c>
      <c s="365" t="e">
        <f>BH6+#REF!+BH7</f>
        <v>#REF!</v>
      </c>
      <c s="365" t="e">
        <f>BI6+#REF!+BI7</f>
        <v>#REF!</v>
      </c>
      <c s="365" t="e">
        <f>BJ6+#REF!+BJ7</f>
        <v>#REF!</v>
      </c>
      <c s="365" t="e">
        <f>BK6+#REF!+BK7</f>
        <v>#REF!</v>
      </c>
      <c s="365" t="e">
        <f>BL6+#REF!+BL7</f>
        <v>#REF!</v>
      </c>
      <c s="365" t="e">
        <f>BM6+#REF!+BM7</f>
        <v>#REF!</v>
      </c>
      <c s="365" t="e">
        <f>BN6+#REF!+BN7</f>
        <v>#REF!</v>
      </c>
      <c s="365" t="e">
        <f>BO6+#REF!+BO7</f>
        <v>#REF!</v>
      </c>
      <c s="365" t="e">
        <f>BP6+#REF!+BP7</f>
        <v>#REF!</v>
      </c>
      <c s="365" t="e">
        <f>BQ6+#REF!+BQ7</f>
        <v>#REF!</v>
      </c>
      <c s="365" t="e">
        <f>BR6+#REF!+BR7</f>
        <v>#REF!</v>
      </c>
      <c s="365" t="e">
        <f>BS6+#REF!+BS7</f>
        <v>#REF!</v>
      </c>
      <c s="365" t="e">
        <f>BT6+#REF!+BT7</f>
        <v>#REF!</v>
      </c>
      <c s="365" t="e">
        <f>BU6+#REF!+BU7</f>
        <v>#REF!</v>
      </c>
      <c s="365" t="e">
        <f>BV6+#REF!+BV7</f>
        <v>#REF!</v>
      </c>
      <c s="365" t="e">
        <f>BW6+#REF!+BW7</f>
        <v>#REF!</v>
      </c>
      <c s="365" t="e">
        <f>BX6+#REF!+BX7</f>
        <v>#REF!</v>
      </c>
      <c s="365" t="e">
        <f>BY6+#REF!+BY7</f>
        <v>#REF!</v>
      </c>
      <c s="365" t="e">
        <f>BZ6+#REF!+BZ7</f>
        <v>#REF!</v>
      </c>
      <c s="365" t="e">
        <f>CA6+#REF!+CA7</f>
        <v>#REF!</v>
      </c>
      <c s="365" t="e">
        <f>CB6+#REF!+CB7</f>
        <v>#REF!</v>
      </c>
      <c s="365" t="e">
        <f>CC6+#REF!+CC7</f>
        <v>#REF!</v>
      </c>
      <c s="365" t="e">
        <f>CD6+#REF!+CD7</f>
        <v>#REF!</v>
      </c>
      <c s="365" t="e">
        <f>CE6+#REF!+CE7</f>
        <v>#REF!</v>
      </c>
      <c s="365" t="e">
        <f>CF6+#REF!+CF7</f>
        <v>#REF!</v>
      </c>
      <c s="365" t="e">
        <f>CG6+#REF!+CG7</f>
        <v>#REF!</v>
      </c>
      <c s="365" t="e">
        <f>CH6+#REF!+CH7</f>
        <v>#REF!</v>
      </c>
      <c s="365">
        <f>CI6+CI7</f>
        <v>468.98493427</v>
      </c>
      <c s="365">
        <f t="shared" si="4" ref="CJ5:ED5">CJ6+CJ7</f>
        <v>497.0034923</v>
      </c>
      <c s="365">
        <f t="shared" si="4"/>
        <v>602.47180030999994</v>
      </c>
      <c s="365">
        <f t="shared" si="4"/>
        <v>431.11024086999998</v>
      </c>
      <c s="365">
        <f t="shared" si="4"/>
        <v>791.44180358999995</v>
      </c>
      <c s="365">
        <f t="shared" si="4"/>
        <v>444.3367270296535</v>
      </c>
      <c s="365">
        <f t="shared" si="4"/>
        <v>458.07743153000001</v>
      </c>
      <c s="365">
        <f t="shared" si="4"/>
        <v>608.44589136000002</v>
      </c>
      <c s="365">
        <f t="shared" si="4"/>
        <v>571.10757188000002</v>
      </c>
      <c s="365">
        <f t="shared" si="4"/>
        <v>494.10023980000005</v>
      </c>
      <c s="365">
        <f t="shared" si="4"/>
        <v>558.74665684999991</v>
      </c>
      <c s="365">
        <f t="shared" si="4"/>
        <v>435.50904372999997</v>
      </c>
      <c s="365">
        <f t="shared" si="4"/>
        <v>517.69672469</v>
      </c>
      <c s="365">
        <f t="shared" si="4"/>
        <v>513.96273632000009</v>
      </c>
      <c s="365">
        <f t="shared" si="4"/>
        <v>427.08135051000005</v>
      </c>
      <c s="365">
        <f t="shared" si="4"/>
        <v>121.07893983000002</v>
      </c>
      <c s="365">
        <f t="shared" si="4"/>
        <v>129.83699442</v>
      </c>
      <c s="365">
        <f t="shared" si="4"/>
        <v>129.69423788</v>
      </c>
      <c s="365">
        <f t="shared" si="4"/>
        <v>242.85092470999999</v>
      </c>
      <c s="365">
        <f t="shared" si="4"/>
        <v>203.43833626</v>
      </c>
      <c s="365">
        <f t="shared" si="4"/>
        <v>423.36857358000009</v>
      </c>
      <c s="365">
        <f t="shared" si="4"/>
        <v>383.95038176999998</v>
      </c>
      <c s="365">
        <f t="shared" si="4"/>
        <v>370.06070327000003</v>
      </c>
      <c s="365">
        <f t="shared" si="4"/>
        <v>344.85268845000002</v>
      </c>
      <c s="365">
        <f t="shared" si="4"/>
        <v>353.78087228999999</v>
      </c>
      <c s="365">
        <f t="shared" si="4"/>
        <v>312.12824130999996</v>
      </c>
      <c s="365">
        <f t="shared" si="4"/>
        <v>735.22796963000008</v>
      </c>
      <c s="365">
        <f t="shared" si="4"/>
        <v>522.59837249999998</v>
      </c>
      <c s="365">
        <f t="shared" si="4"/>
        <v>661.02887572000009</v>
      </c>
      <c s="365">
        <f t="shared" si="4"/>
        <v>761.43330283</v>
      </c>
      <c s="365">
        <f t="shared" si="4"/>
        <v>556.36342143000002</v>
      </c>
      <c s="365">
        <f t="shared" si="4"/>
        <v>610.05567790999999</v>
      </c>
      <c s="365">
        <f t="shared" si="4"/>
        <v>857.95262555000011</v>
      </c>
      <c s="365">
        <f t="shared" si="4"/>
        <v>636.11558604999993</v>
      </c>
      <c s="365">
        <f t="shared" si="4"/>
        <v>788.34087047000003</v>
      </c>
      <c s="365">
        <f t="shared" si="4"/>
        <v>625.64308000000005</v>
      </c>
      <c s="537">
        <f t="shared" si="4"/>
        <v>661.55766356999993</v>
      </c>
      <c s="365">
        <f t="shared" si="4"/>
        <v>570.76930000000004</v>
      </c>
      <c s="365">
        <f t="shared" si="4"/>
        <v>895.49730539000007</v>
      </c>
      <c s="365">
        <f t="shared" si="4"/>
        <v>778</v>
      </c>
      <c s="365">
        <f t="shared" si="4"/>
        <v>814.10107388663869</v>
      </c>
      <c s="365">
        <f t="shared" si="4"/>
        <v>825.34750293748789</v>
      </c>
      <c s="365">
        <f t="shared" si="4"/>
        <v>860.18227010840621</v>
      </c>
      <c s="365">
        <f t="shared" si="4"/>
        <v>877.28708145559176</v>
      </c>
      <c s="365">
        <f t="shared" si="4"/>
        <v>861.31203378785449</v>
      </c>
      <c s="365">
        <f t="shared" si="4"/>
        <v>853.06332565208299</v>
      </c>
      <c s="365">
        <f t="shared" si="4"/>
        <v>820.80689714494497</v>
      </c>
      <c s="365">
        <f t="shared" si="4"/>
        <v>852.13086749869683</v>
      </c>
      <c r="EF5" s="365">
        <f>EF6+EF7</f>
        <v>6361.3358335196535</v>
      </c>
      <c s="365">
        <f>EG6+EG7</f>
        <v>3807.8725916900003</v>
      </c>
      <c s="365">
        <f>EH6+EH7</f>
        <v>7420.6688956900016</v>
      </c>
      <c s="365">
        <f>EI6+EI7</f>
        <v>9670.0553214317042</v>
      </c>
      <c r="EK5" s="365">
        <f t="shared" si="5" ref="EK5:ES5">EK6+EK7</f>
        <v>6361.3358335196535</v>
      </c>
      <c s="365">
        <f t="shared" si="5"/>
        <v>3807.8725916900003</v>
      </c>
      <c s="365">
        <f t="shared" si="5"/>
        <v>7420.6688956900016</v>
      </c>
      <c s="365">
        <f t="shared" si="5"/>
        <v>9670.0553214317042</v>
      </c>
      <c s="365">
        <f t="shared" si="5"/>
        <v>9638</v>
      </c>
      <c s="365">
        <f t="shared" si="5"/>
        <v>9099</v>
      </c>
      <c s="365">
        <f t="shared" si="5"/>
        <v>9109</v>
      </c>
      <c s="365">
        <f t="shared" si="5"/>
        <v>8589</v>
      </c>
      <c s="365">
        <f t="shared" si="5"/>
        <v>8503.7025016398457</v>
      </c>
    </row>
    <row r="6" spans="1:149" s="370" customFormat="1" ht="15">
      <c r="A6" s="382" t="s">
        <v>556</v>
      </c>
      <c s="382"/>
      <c s="391">
        <v>402.11568698338664</v>
      </c>
      <c s="391">
        <v>547.4352054332777</v>
      </c>
      <c s="391">
        <v>804.1258457586631</v>
      </c>
      <c s="391">
        <v>826.5951106808692</v>
      </c>
      <c s="391">
        <v>809.92951537949216</v>
      </c>
      <c s="391">
        <v>487.58494022999992</v>
      </c>
      <c s="391">
        <v>433.31240719000004</v>
      </c>
      <c s="391">
        <v>347.72313326986574</v>
      </c>
      <c s="391">
        <v>463.53543174551919</v>
      </c>
      <c s="391">
        <v>596.44930820000013</v>
      </c>
      <c s="391">
        <v>205.54755070749749</v>
      </c>
      <c s="391">
        <v>161.20823369463179</v>
      </c>
      <c s="391">
        <v>588.74602856719707</v>
      </c>
      <c s="391">
        <v>183.87797998223749</v>
      </c>
      <c s="391">
        <v>483.20976031799165</v>
      </c>
      <c s="391">
        <v>639.03951486419498</v>
      </c>
      <c s="391">
        <v>361.27974926238272</v>
      </c>
      <c s="391">
        <v>86.926561156196698</v>
      </c>
      <c s="391">
        <v>471.53836229169224</v>
      </c>
      <c s="391">
        <v>273.69894929764723</v>
      </c>
      <c s="391">
        <v>372.69055257777279</v>
      </c>
      <c s="391">
        <v>462.26351553659828</v>
      </c>
      <c s="391">
        <v>381.64067559691352</v>
      </c>
      <c s="391">
        <v>371.92571339837798</v>
      </c>
      <c s="391">
        <v>523.91792226275697</v>
      </c>
      <c s="391">
        <v>223.3909615142978</v>
      </c>
      <c s="391">
        <v>516.54926206443008</v>
      </c>
      <c s="391">
        <v>401.29473023864108</v>
      </c>
      <c s="391">
        <v>363.40206637987268</v>
      </c>
      <c s="391">
        <v>350.44411944228887</v>
      </c>
      <c s="391">
        <v>239.01828852102068</v>
      </c>
      <c s="391">
        <v>104.41300660942569</v>
      </c>
      <c s="391">
        <v>326.14931617057374</v>
      </c>
      <c s="391">
        <v>288.0069037570903</v>
      </c>
      <c s="391">
        <v>204.76330600829331</v>
      </c>
      <c s="391">
        <v>221.0074059023963</v>
      </c>
      <c s="391">
        <v>182.23897851633762</v>
      </c>
      <c s="391">
        <v>173.50063757782422</v>
      </c>
      <c s="391">
        <v>151.66769697079388</v>
      </c>
      <c s="391">
        <v>159.56721415309659</v>
      </c>
      <c s="391">
        <v>180.99916092482101</v>
      </c>
      <c s="391">
        <v>212.31520944410835</v>
      </c>
      <c s="391">
        <v>238.21512020873365</v>
      </c>
      <c s="391">
        <v>199.51300829183583</v>
      </c>
      <c s="391">
        <v>191.36192287372222</v>
      </c>
      <c s="391">
        <v>193.46061910009502</v>
      </c>
      <c s="391">
        <v>227.9841046844457</v>
      </c>
      <c s="391">
        <v>151.62073413137381</v>
      </c>
      <c s="391">
        <v>158.70585918430436</v>
      </c>
      <c s="391">
        <v>127.93668891036272</v>
      </c>
      <c s="391">
        <v>125.34310284670093</v>
      </c>
      <c s="391">
        <v>111.29440168041766</v>
      </c>
      <c s="391">
        <v>168.78243691723517</v>
      </c>
      <c s="391">
        <v>135.0848541220825</v>
      </c>
      <c s="391">
        <v>164.37248690183179</v>
      </c>
      <c s="391">
        <v>183.19384307919051</v>
      </c>
      <c s="391">
        <v>170.77507315058176</v>
      </c>
      <c s="391">
        <v>191.41732110836088</v>
      </c>
      <c s="391">
        <v>172.76860414217521</v>
      </c>
      <c s="391">
        <v>284.0978581380283</v>
      </c>
      <c s="391">
        <v>107.35192370127896</v>
      </c>
      <c s="391">
        <v>139.21155521746368</v>
      </c>
      <c s="391">
        <v>207.60036396240932</v>
      </c>
      <c s="391">
        <v>138.45708450238186</v>
      </c>
      <c s="391">
        <v>162.83694265802015</v>
      </c>
      <c s="391">
        <v>120.67008947454086</v>
      </c>
      <c s="391">
        <v>153.18497088194451</v>
      </c>
      <c s="391">
        <v>152.316026295223</v>
      </c>
      <c s="391">
        <v>114.14212515100847</v>
      </c>
      <c s="391">
        <v>115.14513219570107</v>
      </c>
      <c s="391">
        <v>92.070748997026925</v>
      </c>
      <c s="391">
        <v>172.67490138253959</v>
      </c>
      <c s="391">
        <v>113.98732231272656</v>
      </c>
      <c s="391">
        <v>102.80250570703608</v>
      </c>
      <c s="391">
        <v>234.41859433203524</v>
      </c>
      <c s="391">
        <v>163.67591864339389</v>
      </c>
      <c s="391">
        <v>203.83660092999997</v>
      </c>
      <c s="391">
        <v>282.16917617999997</v>
      </c>
      <c s="391">
        <v>136.17830441000001</v>
      </c>
      <c s="391">
        <v>176.04374498000001</v>
      </c>
      <c s="391">
        <v>260.60761922953765</v>
      </c>
      <c s="391">
        <v>157.07178008</v>
      </c>
      <c s="391">
        <v>156.4925705</v>
      </c>
      <c s="391">
        <v>121.37072157999999</v>
      </c>
      <c s="391">
        <v>119.73493427</v>
      </c>
      <c s="391">
        <v>151.20349229999999</v>
      </c>
      <c s="391">
        <v>112.57180031</v>
      </c>
      <c s="391">
        <v>153.75024086999997</v>
      </c>
      <c s="391">
        <v>230.88180358999998</v>
      </c>
      <c s="391">
        <v>130.05672702965353</v>
      </c>
      <c s="391">
        <v>160.77743152999997</v>
      </c>
      <c s="391">
        <v>249.76589136000001</v>
      </c>
      <c s="391">
        <v>340.56757188</v>
      </c>
      <c s="391">
        <v>226.80023980000001</v>
      </c>
      <c s="391">
        <v>289.44665684999995</v>
      </c>
      <c s="391">
        <v>203.66904372999997</v>
      </c>
      <c s="391">
        <v>201.31504305999999</v>
      </c>
      <c s="391">
        <v>26.634384250000004</v>
      </c>
      <c s="391">
        <v>67.110642069999997</v>
      </c>
      <c s="391">
        <v>16.669969740000006</v>
      </c>
      <c s="391">
        <v>10.311266280000007</v>
      </c>
      <c s="391">
        <v>18.875447080000008</v>
      </c>
      <c s="391">
        <v>7.039166710000007</v>
      </c>
      <c s="391">
        <v>24.312816160000008</v>
      </c>
      <c s="391">
        <v>53.202403409999995</v>
      </c>
      <c s="391">
        <v>30.10019307</v>
      </c>
      <c s="391">
        <v>50.191591210000006</v>
      </c>
      <c s="391">
        <v>49.873121880000006</v>
      </c>
      <c s="391">
        <v>56.950000000000003</v>
      </c>
      <c s="391">
        <v>36.232841179999994</v>
      </c>
      <c s="391">
        <v>97.812232140000006</v>
      </c>
      <c s="391">
        <v>103.65065125</v>
      </c>
      <c s="391">
        <v>154.28631674000002</v>
      </c>
      <c s="391">
        <v>199.78999999999999</v>
      </c>
      <c s="391">
        <v>149.58408665000002</v>
      </c>
      <c s="391">
        <v>230.078</v>
      </c>
      <c s="391">
        <v>595.09811628000011</v>
      </c>
      <c s="391">
        <v>350.84899604999993</v>
      </c>
      <c s="391">
        <v>438.56999999999999</v>
      </c>
      <c s="391">
        <v>271.279</v>
      </c>
      <c s="592">
        <v>350.73916357000002</v>
      </c>
      <c s="391">
        <v>240.83000000000001</v>
      </c>
      <c s="391">
        <v>392.75620538999999</v>
      </c>
      <c s="391">
        <v>355</v>
      </c>
      <c s="391">
        <v>195.7550150973878</v>
      </c>
      <c s="391">
        <v>201.29915360712681</v>
      </c>
      <c s="391">
        <v>240.53190081878427</v>
      </c>
      <c s="391">
        <v>251.00884289550982</v>
      </c>
      <c s="391">
        <v>251.06733450769153</v>
      </c>
      <c s="391">
        <v>227.53821071152501</v>
      </c>
      <c s="391">
        <v>203.52207911727101</v>
      </c>
      <c s="391">
        <v>206.37119797622253</v>
      </c>
      <c r="EF6" s="400">
        <f t="shared" si="6" ref="EF6:EI7">SUMIF($CI$1:$ED$1,EF$2,$CI6:$ED6)</f>
        <v>2369.2258335196534</v>
      </c>
      <c s="400">
        <f t="shared" si="6"/>
        <v>555.63604492000002</v>
      </c>
      <c s="400">
        <f t="shared" si="6"/>
        <v>2684.1802402900003</v>
      </c>
      <c s="400">
        <f t="shared" si="6"/>
        <v>3116.419103691519</v>
      </c>
      <c r="EK6" s="391">
        <f>EF6</f>
        <v>2369.2258335196534</v>
      </c>
      <c s="391">
        <f t="shared" si="7" ref="EL6:EN7">EG6</f>
        <v>555.63604492000002</v>
      </c>
      <c s="391">
        <f t="shared" si="7"/>
        <v>2684.1802402900003</v>
      </c>
      <c s="391">
        <f t="shared" si="7"/>
        <v>3116.419103691519</v>
      </c>
      <c s="391">
        <v>3534</v>
      </c>
      <c s="391">
        <v>3511</v>
      </c>
      <c s="391">
        <v>3837</v>
      </c>
      <c s="391">
        <v>3472</v>
      </c>
      <c s="391">
        <v>3434.947105753231</v>
      </c>
    </row>
    <row r="7" spans="1:149" s="370" customFormat="1" ht="15">
      <c r="A7" s="382" t="s">
        <v>26</v>
      </c>
      <c s="382"/>
      <c s="391">
        <v>338.76802229500004</v>
      </c>
      <c s="391">
        <v>123</v>
      </c>
      <c s="391">
        <v>251</v>
      </c>
      <c s="391">
        <v>306.95170703999997</v>
      </c>
      <c s="391">
        <v>211</v>
      </c>
      <c s="391">
        <v>271.56299093999996</v>
      </c>
      <c s="391">
        <v>167</v>
      </c>
      <c s="391">
        <v>160</v>
      </c>
      <c s="391">
        <v>167</v>
      </c>
      <c s="391">
        <v>199</v>
      </c>
      <c s="391">
        <v>221</v>
      </c>
      <c s="391">
        <v>184.80000000000001</v>
      </c>
      <c s="391">
        <v>239</v>
      </c>
      <c s="391">
        <v>180.22</v>
      </c>
      <c s="391">
        <v>228.50999999999999</v>
      </c>
      <c s="391">
        <v>150</v>
      </c>
      <c s="391">
        <v>209</v>
      </c>
      <c s="391">
        <v>205</v>
      </c>
      <c s="391">
        <v>219</v>
      </c>
      <c s="391">
        <v>226.22</v>
      </c>
      <c s="391">
        <v>168.44</v>
      </c>
      <c s="391">
        <v>176.25</v>
      </c>
      <c s="391">
        <v>153.62795575000001</v>
      </c>
      <c s="391">
        <v>370.02999999999997</v>
      </c>
      <c s="391">
        <v>161.5</v>
      </c>
      <c s="391">
        <v>144.58199999999994</v>
      </c>
      <c s="391">
        <v>131.903502</v>
      </c>
      <c s="391">
        <v>152.78000000000003</v>
      </c>
      <c s="391">
        <v>151.69999999999999</v>
      </c>
      <c s="391">
        <v>156.55000000000001</v>
      </c>
      <c s="391">
        <v>180.25999999999999</v>
      </c>
      <c s="391">
        <v>171.82849665999998</v>
      </c>
      <c s="391">
        <v>208.64650834390397</v>
      </c>
      <c s="391">
        <v>244.11934250868796</v>
      </c>
      <c s="391">
        <v>138.28</v>
      </c>
      <c s="391">
        <v>186.47999999999999</v>
      </c>
      <c s="391">
        <v>188.39287344306243</v>
      </c>
      <c s="391">
        <v>144.70322392000003</v>
      </c>
      <c s="391">
        <v>185.04389684</v>
      </c>
      <c s="391">
        <v>204.49576765</v>
      </c>
      <c s="391">
        <v>152.55943456</v>
      </c>
      <c s="391">
        <v>189.17408284000001</v>
      </c>
      <c s="391">
        <v>204.004474489204</v>
      </c>
      <c s="391">
        <v>166.82016482999998</v>
      </c>
      <c s="391">
        <v>145.98836224101746</v>
      </c>
      <c s="391">
        <v>136.45769894</v>
      </c>
      <c s="391">
        <v>125.29877339999999</v>
      </c>
      <c s="391">
        <v>168.09621320999997</v>
      </c>
      <c s="391">
        <v>124.33294857</v>
      </c>
      <c s="391">
        <v>93.243915829999992</v>
      </c>
      <c s="391">
        <v>114.15743284000001</v>
      </c>
      <c s="391">
        <v>152.4482093</v>
      </c>
      <c s="391">
        <v>125.59680012</v>
      </c>
      <c s="391">
        <v>177.25481463</v>
      </c>
      <c s="391">
        <v>120.52693497999999</v>
      </c>
      <c s="391">
        <v>179.57236938</v>
      </c>
      <c s="391">
        <v>195.94543030000003</v>
      </c>
      <c s="391">
        <v>130.53452285999998</v>
      </c>
      <c s="391">
        <v>137.19557534999998</v>
      </c>
      <c s="391">
        <v>215.72684281999997</v>
      </c>
      <c s="391">
        <v>146.38003516000001</v>
      </c>
      <c s="391">
        <v>141.11848577000001</v>
      </c>
      <c s="391">
        <v>234.95321432</v>
      </c>
      <c s="391">
        <v>176.66236342000002</v>
      </c>
      <c s="391">
        <v>265.97674014999996</v>
      </c>
      <c s="391">
        <v>233.69009535000001</v>
      </c>
      <c s="391">
        <v>247.39985909999999</v>
      </c>
      <c s="391">
        <v>239.06834302999999</v>
      </c>
      <c s="391">
        <v>248.99040508999997</v>
      </c>
      <c s="391">
        <v>200.60772063000002</v>
      </c>
      <c s="391">
        <v>344.69331302999996</v>
      </c>
      <c s="391">
        <v>292.26020235999999</v>
      </c>
      <c s="391">
        <v>154.63635847</v>
      </c>
      <c s="391">
        <v>162.52114329</v>
      </c>
      <c s="391">
        <v>278.42276530999999</v>
      </c>
      <c s="391">
        <v>209.66003755</v>
      </c>
      <c s="391">
        <v>274.87637194000001</v>
      </c>
      <c s="391">
        <v>294.06597059000001</v>
      </c>
      <c s="391">
        <v>444.11930846999996</v>
      </c>
      <c s="391">
        <v>471.35274943000002</v>
      </c>
      <c s="391">
        <v>346.08591676999998</v>
      </c>
      <c s="391">
        <v>582.22884199000009</v>
      </c>
      <c s="391">
        <v>614.66649625000002</v>
      </c>
      <c s="391">
        <v>545.85868340000002</v>
      </c>
      <c s="391">
        <v>349.25</v>
      </c>
      <c s="391">
        <v>345.80000000000001</v>
      </c>
      <c s="391">
        <v>489.89999999999998</v>
      </c>
      <c s="391">
        <v>277.36000000000001</v>
      </c>
      <c s="391">
        <v>560.55999999999995</v>
      </c>
      <c s="391">
        <v>314.27999999999997</v>
      </c>
      <c s="391">
        <v>297.30000000000001</v>
      </c>
      <c s="391">
        <v>358.68000000000001</v>
      </c>
      <c s="391">
        <v>230.53999999999999</v>
      </c>
      <c s="391">
        <v>267.30000000000001</v>
      </c>
      <c s="391">
        <v>269.30000000000001</v>
      </c>
      <c s="391">
        <v>231.84</v>
      </c>
      <c s="391">
        <v>316.38168163</v>
      </c>
      <c s="391">
        <v>487.32835207000005</v>
      </c>
      <c s="391">
        <v>359.97070844000007</v>
      </c>
      <c s="391">
        <v>104.40897009000001</v>
      </c>
      <c s="391">
        <v>119.52572814</v>
      </c>
      <c s="391">
        <v>110.8187908</v>
      </c>
      <c s="391">
        <v>235.81175799999997</v>
      </c>
      <c s="391">
        <v>179.12552009999999</v>
      </c>
      <c s="391">
        <v>370.1661701700001</v>
      </c>
      <c s="391">
        <v>353.85018869999999</v>
      </c>
      <c s="391">
        <v>319.86911206000002</v>
      </c>
      <c s="391">
        <v>294.97956657000003</v>
      </c>
      <c s="391">
        <v>296.83087229</v>
      </c>
      <c s="391">
        <v>275.89540012999998</v>
      </c>
      <c s="391">
        <v>637.41573749000008</v>
      </c>
      <c s="391">
        <v>418.94772125000003</v>
      </c>
      <c s="391">
        <v>506.74255898000001</v>
      </c>
      <c s="391">
        <v>561.64330283000004</v>
      </c>
      <c s="391">
        <v>406.77933478</v>
      </c>
      <c s="391">
        <v>379.97767791000001</v>
      </c>
      <c s="391">
        <v>262.85450926999999</v>
      </c>
      <c s="391">
        <v>285.26659000000001</v>
      </c>
      <c s="391">
        <v>349.77087047000003</v>
      </c>
      <c s="391">
        <v>354.36408</v>
      </c>
      <c s="592">
        <v>310.81849999999997</v>
      </c>
      <c s="391">
        <v>329.9393</v>
      </c>
      <c s="391">
        <v>502.74110000000002</v>
      </c>
      <c s="391">
        <v>423</v>
      </c>
      <c s="391">
        <v>618.34605878925095</v>
      </c>
      <c s="391">
        <v>624.04834933036102</v>
      </c>
      <c s="391">
        <v>619.65036928962195</v>
      </c>
      <c s="391">
        <v>626.27823856008195</v>
      </c>
      <c s="391">
        <v>610.24469928016299</v>
      </c>
      <c s="391">
        <v>625.52511494055796</v>
      </c>
      <c s="391">
        <v>617.28481802767396</v>
      </c>
      <c s="391">
        <v>645.75966952247427</v>
      </c>
      <c r="EF7" s="400">
        <f t="shared" si="6"/>
        <v>3992.1100000000001</v>
      </c>
      <c s="400">
        <f t="shared" si="6"/>
        <v>3252.2365467700001</v>
      </c>
      <c s="400">
        <f t="shared" si="6"/>
        <v>4736.4886554000013</v>
      </c>
      <c s="400">
        <f t="shared" si="6"/>
        <v>6553.6362177401861</v>
      </c>
      <c r="EK7" s="391">
        <f>EF7</f>
        <v>3992.1100000000001</v>
      </c>
      <c s="391">
        <f t="shared" si="7"/>
        <v>3252.2365467700001</v>
      </c>
      <c s="391">
        <f t="shared" si="7"/>
        <v>4736.4886554000013</v>
      </c>
      <c s="391">
        <f t="shared" si="7"/>
        <v>6553.6362177401861</v>
      </c>
      <c s="391">
        <v>6104</v>
      </c>
      <c s="391">
        <v>5588</v>
      </c>
      <c s="391">
        <v>5272</v>
      </c>
      <c s="391">
        <v>5117</v>
      </c>
      <c s="391">
        <v>5068.7553958866147</v>
      </c>
    </row>
    <row r="8" spans="1:149" s="370" customFormat="1" ht="15">
      <c r="A8" s="369" t="s">
        <v>576</v>
      </c>
      <c s="369"/>
      <c s="365">
        <f t="shared" si="8" ref="C8:BN8">C9+C15</f>
        <v>1143.9186653171</v>
      </c>
      <c s="365">
        <f t="shared" si="8"/>
        <v>934.87538806970019</v>
      </c>
      <c s="365">
        <f t="shared" si="8"/>
        <v>1061.0321958351001</v>
      </c>
      <c s="365">
        <f t="shared" si="8"/>
        <v>1609.5773764746</v>
      </c>
      <c s="365">
        <f t="shared" si="8"/>
        <v>1115.742437676</v>
      </c>
      <c s="365">
        <f t="shared" si="8"/>
        <v>1039.9323918194002</v>
      </c>
      <c s="365">
        <f t="shared" si="8"/>
        <v>1157.5771271404001</v>
      </c>
      <c s="365">
        <f t="shared" si="8"/>
        <v>1083.0743957238999</v>
      </c>
      <c s="365">
        <f t="shared" si="8"/>
        <v>1117.8819022573</v>
      </c>
      <c s="365">
        <f t="shared" si="8"/>
        <v>1009.9342578461</v>
      </c>
      <c s="365">
        <f t="shared" si="8"/>
        <v>1097.6133342244998</v>
      </c>
      <c s="365">
        <f t="shared" si="8"/>
        <v>1288.9066243897646</v>
      </c>
      <c s="365">
        <f t="shared" si="8"/>
        <v>1408.4081596122496</v>
      </c>
      <c s="365">
        <f t="shared" si="8"/>
        <v>1089.3639203318344</v>
      </c>
      <c s="365">
        <f t="shared" si="8"/>
        <v>1158.8355623540585</v>
      </c>
      <c s="365">
        <f t="shared" si="8"/>
        <v>1910.5584326709891</v>
      </c>
      <c s="365">
        <f t="shared" si="8"/>
        <v>1341.9227022015934</v>
      </c>
      <c s="365">
        <f t="shared" si="8"/>
        <v>1157.903422028716</v>
      </c>
      <c s="365">
        <f t="shared" si="8"/>
        <v>1357.9067555991419</v>
      </c>
      <c s="365">
        <f t="shared" si="8"/>
        <v>1241.5109509929512</v>
      </c>
      <c s="365">
        <f t="shared" si="8"/>
        <v>1285.7097453709578</v>
      </c>
      <c s="365">
        <f t="shared" si="8"/>
        <v>1288.7477113803202</v>
      </c>
      <c s="365">
        <f t="shared" si="8"/>
        <v>1225.2584520486728</v>
      </c>
      <c s="365">
        <f t="shared" si="8"/>
        <v>1257.0558229299804</v>
      </c>
      <c s="365">
        <f t="shared" si="8"/>
        <v>1466.0213242098414</v>
      </c>
      <c s="365">
        <f t="shared" si="8"/>
        <v>1192.8945475938219</v>
      </c>
      <c s="365">
        <f t="shared" si="8"/>
        <v>1218.5329071625981</v>
      </c>
      <c s="365">
        <f t="shared" si="8"/>
        <v>1957.9480559787698</v>
      </c>
      <c s="365">
        <f t="shared" si="8"/>
        <v>1297.4307395114508</v>
      </c>
      <c s="365">
        <f t="shared" si="8"/>
        <v>1208.7895526717609</v>
      </c>
      <c s="365">
        <f t="shared" si="8"/>
        <v>1455.2726454603987</v>
      </c>
      <c s="365">
        <f t="shared" si="8"/>
        <v>1277.2487518414539</v>
      </c>
      <c s="365">
        <f t="shared" si="8"/>
        <v>1432.7501550748684</v>
      </c>
      <c s="365">
        <f t="shared" si="8"/>
        <v>1348.7125241407332</v>
      </c>
      <c s="365">
        <f t="shared" si="8"/>
        <v>1364.0251121478684</v>
      </c>
      <c s="365">
        <f t="shared" si="8"/>
        <v>1396.0984377730667</v>
      </c>
      <c s="365">
        <f t="shared" si="8"/>
        <v>1597.7190153218</v>
      </c>
      <c s="365">
        <f t="shared" si="8"/>
        <v>1607.7858085695998</v>
      </c>
      <c s="365">
        <f t="shared" si="8"/>
        <v>1447.3682627554001</v>
      </c>
      <c s="365">
        <f t="shared" si="8"/>
        <v>2143.5160416544495</v>
      </c>
      <c s="365">
        <f t="shared" si="8"/>
        <v>1483.1940998314501</v>
      </c>
      <c s="365">
        <f t="shared" si="8"/>
        <v>1354.2267995126499</v>
      </c>
      <c s="365">
        <f t="shared" si="8"/>
        <v>2205.8767583113504</v>
      </c>
      <c s="365">
        <f t="shared" si="8"/>
        <v>1262.4197275522997</v>
      </c>
      <c s="365">
        <f t="shared" si="8"/>
        <v>1399.4303963621498</v>
      </c>
      <c s="365">
        <f t="shared" si="8"/>
        <v>1305.2683676185502</v>
      </c>
      <c s="365">
        <f t="shared" si="8"/>
        <v>1253.5241382699999</v>
      </c>
      <c s="365">
        <f t="shared" si="8"/>
        <v>1345.2305520081497</v>
      </c>
      <c s="365">
        <f t="shared" si="8"/>
        <v>1415.8437442146999</v>
      </c>
      <c s="365">
        <f t="shared" si="8"/>
        <v>1145.4697887359998</v>
      </c>
      <c s="365">
        <f t="shared" si="8"/>
        <v>1273.1746872840999</v>
      </c>
      <c s="365">
        <f t="shared" si="8"/>
        <v>1841.0637521300005</v>
      </c>
      <c s="365">
        <f t="shared" si="8"/>
        <v>1186.9555132533001</v>
      </c>
      <c s="365">
        <f t="shared" si="8"/>
        <v>1385.3930557809999</v>
      </c>
      <c s="365">
        <f t="shared" si="8"/>
        <v>1464.2998400319782</v>
      </c>
      <c s="365">
        <f t="shared" si="8"/>
        <v>1458.8770357559997</v>
      </c>
      <c s="365">
        <f t="shared" si="8"/>
        <v>1328.4526684999992</v>
      </c>
      <c s="365">
        <f t="shared" si="8"/>
        <v>1341.7621388757141</v>
      </c>
      <c s="365">
        <f t="shared" si="8"/>
        <v>1267.1046675460002</v>
      </c>
      <c s="365">
        <f t="shared" si="8"/>
        <v>1649.8566716072501</v>
      </c>
      <c s="365">
        <f t="shared" si="8"/>
        <v>1505.1924978392954</v>
      </c>
      <c s="365">
        <f t="shared" si="8"/>
        <v>1118.5371493322939</v>
      </c>
      <c s="365">
        <f t="shared" si="8"/>
        <v>1295.4535987831521</v>
      </c>
      <c s="365">
        <f t="shared" si="8"/>
        <v>1968.5343948662955</v>
      </c>
      <c s="365">
        <f t="shared" si="9" ref="BO8:EM8">BO9+BO15</f>
        <v>1349.2564832345463</v>
      </c>
      <c s="365">
        <f t="shared" si="9"/>
        <v>1235.4093331840002</v>
      </c>
      <c s="365">
        <f t="shared" si="9"/>
        <v>1550.5193433377483</v>
      </c>
      <c s="365">
        <f t="shared" si="9"/>
        <v>1285.2243182004922</v>
      </c>
      <c s="365">
        <f t="shared" si="9"/>
        <v>1322.7576760514598</v>
      </c>
      <c s="365">
        <f t="shared" si="9"/>
        <v>1293.3189683574878</v>
      </c>
      <c s="365">
        <f t="shared" si="9"/>
        <v>1325.6237649013192</v>
      </c>
      <c s="365">
        <f t="shared" si="9"/>
        <v>1349.540784755528</v>
      </c>
      <c s="365">
        <f t="shared" si="9"/>
        <v>1504.7887325074582</v>
      </c>
      <c s="365">
        <f t="shared" si="9"/>
        <v>1148.9557181918615</v>
      </c>
      <c s="365">
        <f t="shared" si="9"/>
        <v>1301.8178253974654</v>
      </c>
      <c s="365">
        <f t="shared" si="9"/>
        <v>2020.5804440390634</v>
      </c>
      <c s="365">
        <f t="shared" si="9"/>
        <v>1607.5484976092102</v>
      </c>
      <c s="365">
        <f t="shared" si="9"/>
        <v>1239.9429313505734</v>
      </c>
      <c s="365">
        <f t="shared" si="9"/>
        <v>1498.4098147434313</v>
      </c>
      <c s="365">
        <f t="shared" si="9"/>
        <v>1368.972839951449</v>
      </c>
      <c s="365">
        <f t="shared" si="9"/>
        <v>1489.431564868521</v>
      </c>
      <c s="365">
        <f t="shared" si="9"/>
        <v>1365.6829959997983</v>
      </c>
      <c s="365">
        <f t="shared" si="9"/>
        <v>1386.884971996828</v>
      </c>
      <c s="365">
        <f t="shared" si="9"/>
        <v>2203.6507920035265</v>
      </c>
      <c s="365">
        <f t="shared" si="9"/>
        <v>1508.6808647552209</v>
      </c>
      <c s="365">
        <f t="shared" si="9"/>
        <v>1176.6051879112329</v>
      </c>
      <c s="365">
        <f t="shared" si="9"/>
        <v>1255.2408464112309</v>
      </c>
      <c s="365">
        <f t="shared" si="9"/>
        <v>2158.6540268752451</v>
      </c>
      <c s="365">
        <f t="shared" si="9"/>
        <v>1430.3388045532315</v>
      </c>
      <c s="365">
        <f t="shared" si="9"/>
        <v>1276.7107790912319</v>
      </c>
      <c s="365">
        <f t="shared" si="9"/>
        <v>1363.6564763572358</v>
      </c>
      <c s="365">
        <f t="shared" si="9"/>
        <v>1350.7668706552356</v>
      </c>
      <c s="365">
        <f t="shared" si="9"/>
        <v>1301.04145701473</v>
      </c>
      <c s="365">
        <f t="shared" si="9"/>
        <v>1554.9535832392291</v>
      </c>
      <c s="365">
        <f t="shared" si="9"/>
        <v>1205.428586387231</v>
      </c>
      <c s="365">
        <f t="shared" si="9"/>
        <v>1298.7896371232316</v>
      </c>
      <c s="365">
        <f t="shared" si="9"/>
        <v>1560.0687016240063</v>
      </c>
      <c s="365">
        <f t="shared" si="9"/>
        <v>1083.3676255097071</v>
      </c>
      <c s="365">
        <f t="shared" si="9"/>
        <v>1804.2322470940012</v>
      </c>
      <c s="365">
        <f t="shared" si="9"/>
        <v>1482.4396545000016</v>
      </c>
      <c s="365">
        <f t="shared" si="9"/>
        <v>867.49191366000139</v>
      </c>
      <c s="365">
        <f t="shared" si="9"/>
        <v>867.93060262926861</v>
      </c>
      <c s="365">
        <f t="shared" si="9"/>
        <v>1007.4584142892661</v>
      </c>
      <c s="365">
        <f t="shared" si="9"/>
        <v>1221.1790224900074</v>
      </c>
      <c s="365">
        <f t="shared" si="9"/>
        <v>1393.2740138804938</v>
      </c>
      <c s="365">
        <f t="shared" si="9"/>
        <v>1019.8155494400039</v>
      </c>
      <c s="365">
        <f t="shared" si="9"/>
        <v>1180.7006377600005</v>
      </c>
      <c s="365">
        <f t="shared" si="9"/>
        <v>1283.1441904482874</v>
      </c>
      <c s="365">
        <f t="shared" si="9"/>
        <v>1317.2359463399907</v>
      </c>
      <c s="365">
        <f t="shared" si="9"/>
        <v>1014.5745371099956</v>
      </c>
      <c s="365">
        <f t="shared" si="9"/>
        <v>1595.5776185354034</v>
      </c>
      <c s="365">
        <f t="shared" si="9"/>
        <v>1721.1834841465334</v>
      </c>
      <c s="365">
        <f t="shared" si="9"/>
        <v>1196.1745222799943</v>
      </c>
      <c s="365">
        <f t="shared" si="9"/>
        <v>1251.9284718299928</v>
      </c>
      <c s="365">
        <f t="shared" si="9"/>
        <v>1307.6691893799923</v>
      </c>
      <c s="365">
        <f t="shared" si="9"/>
        <v>1213.6554303652306</v>
      </c>
      <c s="365">
        <f t="shared" si="9"/>
        <v>1355.4567249599986</v>
      </c>
      <c s="365">
        <f t="shared" si="9"/>
        <v>1321.0314141400036</v>
      </c>
      <c s="365">
        <f t="shared" si="9"/>
        <v>1395.8711828549931</v>
      </c>
      <c s="365">
        <f t="shared" si="9"/>
        <v>1564.5868320167347</v>
      </c>
      <c s="537">
        <f t="shared" si="9"/>
        <v>1706.7938056699295</v>
      </c>
      <c s="365">
        <f t="shared" si="9"/>
        <v>1247.7011409138654</v>
      </c>
      <c s="365">
        <f t="shared" si="9"/>
        <v>1839.5862538849942</v>
      </c>
      <c s="365">
        <f t="shared" si="9"/>
        <v>2222.8284691700001</v>
      </c>
      <c s="365">
        <f t="shared" si="9"/>
        <v>1213.4055744858565</v>
      </c>
      <c s="365">
        <f t="shared" si="9"/>
        <v>1145.9886474325667</v>
      </c>
      <c s="365">
        <f t="shared" si="9"/>
        <v>1272.2194670330778</v>
      </c>
      <c s="365">
        <f t="shared" si="9"/>
        <v>1308.042413699895</v>
      </c>
      <c s="365">
        <f t="shared" si="9"/>
        <v>1478.3691983175672</v>
      </c>
      <c s="365">
        <f t="shared" si="9"/>
        <v>1524.617824780918</v>
      </c>
      <c s="365">
        <f t="shared" si="9"/>
        <v>1546.263913744649</v>
      </c>
      <c s="365">
        <f t="shared" si="9"/>
        <v>1647.668070402289</v>
      </c>
      <c r="EF8" s="365">
        <f t="shared" si="9"/>
        <v>16880.867120374285</v>
      </c>
      <c s="365">
        <f t="shared" si="9"/>
        <v>14771.102573325044</v>
      </c>
      <c s="365">
        <f t="shared" si="9"/>
        <v>16254.945353958863</v>
      </c>
      <c s="365">
        <f t="shared" si="9"/>
        <v>18153.484779535607</v>
      </c>
      <c r="EK8" s="365">
        <f t="shared" si="9"/>
        <v>16880.867120374285</v>
      </c>
      <c s="365">
        <f t="shared" si="9"/>
        <v>14771.102573325044</v>
      </c>
      <c s="365">
        <f t="shared" si="9"/>
        <v>16254.945353958863</v>
      </c>
      <c s="365">
        <f t="shared" si="10" ref="EN8:ES8">EN9+EN15</f>
        <v>18153.484779535607</v>
      </c>
      <c s="365">
        <f t="shared" si="10"/>
        <v>19513.918489622283</v>
      </c>
      <c s="365">
        <f t="shared" si="10"/>
        <v>20049.964296129208</v>
      </c>
      <c s="365">
        <f t="shared" si="10"/>
        <v>20915.059140795445</v>
      </c>
      <c s="365">
        <f t="shared" si="10"/>
        <v>22120.084762752216</v>
      </c>
      <c s="365">
        <f t="shared" si="10"/>
        <v>22961.75554553391</v>
      </c>
    </row>
    <row r="9" spans="1:149" s="370" customFormat="1" ht="15">
      <c r="A9" s="382" t="s">
        <v>552</v>
      </c>
      <c s="382"/>
      <c s="400">
        <f t="shared" si="11" ref="C9:BN9">C11+C12+C10+C13+C14</f>
        <v>1072.3192941771001</v>
      </c>
      <c s="400">
        <f t="shared" si="11"/>
        <v>828.06003163970013</v>
      </c>
      <c s="400">
        <f t="shared" si="11"/>
        <v>929.93841937510001</v>
      </c>
      <c s="400">
        <f t="shared" si="11"/>
        <v>1503.4917214346001</v>
      </c>
      <c s="400">
        <f t="shared" si="11"/>
        <v>941.63932387600005</v>
      </c>
      <c s="400">
        <f t="shared" si="11"/>
        <v>916.39945490939999</v>
      </c>
      <c s="400">
        <f t="shared" si="11"/>
        <v>1024.0153035304002</v>
      </c>
      <c s="400">
        <f t="shared" si="11"/>
        <v>972.47549630390006</v>
      </c>
      <c s="400">
        <f t="shared" si="11"/>
        <v>1020.3416561873</v>
      </c>
      <c s="400">
        <f t="shared" si="11"/>
        <v>898.74658019610001</v>
      </c>
      <c s="400">
        <f t="shared" si="11"/>
        <v>966.56573852449992</v>
      </c>
      <c s="400">
        <f t="shared" si="11"/>
        <v>1096.9871375567</v>
      </c>
      <c s="400">
        <f t="shared" si="11"/>
        <v>1274.7204838189164</v>
      </c>
      <c s="400">
        <f t="shared" si="11"/>
        <v>940.13586771850112</v>
      </c>
      <c s="400">
        <f t="shared" si="11"/>
        <v>1023.2150406807251</v>
      </c>
      <c s="400">
        <f t="shared" si="11"/>
        <v>1723.1130786476556</v>
      </c>
      <c s="400">
        <f t="shared" si="11"/>
        <v>1066.4784972882601</v>
      </c>
      <c s="400">
        <f t="shared" si="11"/>
        <v>998.85084988538256</v>
      </c>
      <c s="400">
        <f t="shared" si="11"/>
        <v>1214.0405557658087</v>
      </c>
      <c s="400">
        <f t="shared" si="11"/>
        <v>1059.1364083492883</v>
      </c>
      <c s="400">
        <f t="shared" si="11"/>
        <v>1147.7813978976244</v>
      </c>
      <c s="400">
        <f t="shared" si="11"/>
        <v>1080.2298844169868</v>
      </c>
      <c s="400">
        <f t="shared" si="11"/>
        <v>1057.9203281853395</v>
      </c>
      <c s="400">
        <f t="shared" si="11"/>
        <v>1081.9317118566471</v>
      </c>
      <c s="400">
        <f t="shared" si="11"/>
        <v>1304.4889510831747</v>
      </c>
      <c s="400">
        <f t="shared" si="11"/>
        <v>986.35903414715517</v>
      </c>
      <c s="400">
        <f t="shared" si="11"/>
        <v>1067.9872679059315</v>
      </c>
      <c s="400">
        <f t="shared" si="11"/>
        <v>1799.5637968521032</v>
      </c>
      <c s="400">
        <f t="shared" si="11"/>
        <v>1099.4685743247842</v>
      </c>
      <c s="400">
        <f t="shared" si="11"/>
        <v>1042.1514084350943</v>
      </c>
      <c s="400">
        <f t="shared" si="11"/>
        <v>1271.1004189937321</v>
      </c>
      <c s="400">
        <f t="shared" si="11"/>
        <v>1114.3102190747873</v>
      </c>
      <c s="400">
        <f t="shared" si="11"/>
        <v>1239.8064216482019</v>
      </c>
      <c s="400">
        <f t="shared" si="11"/>
        <v>1160.1866149840666</v>
      </c>
      <c s="400">
        <f t="shared" si="11"/>
        <v>1171.3697255112018</v>
      </c>
      <c s="400">
        <f t="shared" si="11"/>
        <v>1203.1882832564004</v>
      </c>
      <c s="400">
        <f t="shared" si="11"/>
        <v>1538.7086905717999</v>
      </c>
      <c s="400">
        <f t="shared" si="11"/>
        <v>1094.2170029596</v>
      </c>
      <c s="400">
        <f t="shared" si="11"/>
        <v>1239.7472283054001</v>
      </c>
      <c s="400">
        <f t="shared" si="11"/>
        <v>1972.1512487044497</v>
      </c>
      <c s="400">
        <f t="shared" si="11"/>
        <v>1208.1722590914501</v>
      </c>
      <c s="400">
        <f t="shared" si="11"/>
        <v>1206.4124222426499</v>
      </c>
      <c s="400">
        <f t="shared" si="11"/>
        <v>2052.2624933213501</v>
      </c>
      <c s="400">
        <f t="shared" si="11"/>
        <v>1113.1553401422998</v>
      </c>
      <c s="400">
        <f t="shared" si="11"/>
        <v>1266.3735881021498</v>
      </c>
      <c s="400">
        <f t="shared" si="11"/>
        <v>1091.25689826855</v>
      </c>
      <c s="400">
        <f t="shared" si="11"/>
        <v>1092.2716518499999</v>
      </c>
      <c s="400">
        <f t="shared" si="11"/>
        <v>1086.1525683581499</v>
      </c>
      <c s="400">
        <f t="shared" si="11"/>
        <v>1321.0360965446998</v>
      </c>
      <c s="400">
        <f t="shared" si="11"/>
        <v>900.57339888599995</v>
      </c>
      <c s="400">
        <f t="shared" si="11"/>
        <v>1086.6171352440999</v>
      </c>
      <c s="400">
        <f t="shared" si="11"/>
        <v>1608.9156340500003</v>
      </c>
      <c s="400">
        <f t="shared" si="11"/>
        <v>980.94024110329997</v>
      </c>
      <c s="400">
        <f t="shared" si="11"/>
        <v>1197.690624481</v>
      </c>
      <c s="400">
        <f t="shared" si="11"/>
        <v>1331.7515891919782</v>
      </c>
      <c s="400">
        <f t="shared" si="11"/>
        <v>1266.4351142659998</v>
      </c>
      <c s="400">
        <f t="shared" si="11"/>
        <v>1168.2047293499993</v>
      </c>
      <c s="400">
        <f t="shared" si="11"/>
        <v>1159.5321442057141</v>
      </c>
      <c s="400">
        <f t="shared" si="11"/>
        <v>1077.5859547760001</v>
      </c>
      <c s="400">
        <f t="shared" si="11"/>
        <v>1154.0834914791972</v>
      </c>
      <c s="400">
        <f t="shared" si="11"/>
        <v>1403.1250420192955</v>
      </c>
      <c s="400">
        <f t="shared" si="11"/>
        <v>973.10441996229383</v>
      </c>
      <c s="400">
        <f t="shared" si="11"/>
        <v>1107.1769953431522</v>
      </c>
      <c s="400">
        <f t="shared" si="11"/>
        <v>1787.0661710162956</v>
      </c>
      <c s="400">
        <f t="shared" si="12" ref="BO9:EM9">BO11+BO12+BO10+BO13+BO14</f>
        <v>1061.5438365445461</v>
      </c>
      <c s="400">
        <f t="shared" si="12"/>
        <v>1100.9465698840002</v>
      </c>
      <c s="400">
        <f t="shared" si="12"/>
        <v>1209.6080173277483</v>
      </c>
      <c s="400">
        <f t="shared" si="12"/>
        <v>1099.3930037404923</v>
      </c>
      <c s="400">
        <f t="shared" si="12"/>
        <v>1197.6440710914596</v>
      </c>
      <c s="400">
        <f t="shared" si="12"/>
        <v>1101.8226928974877</v>
      </c>
      <c s="400">
        <f t="shared" si="12"/>
        <v>1161.2980787613192</v>
      </c>
      <c s="400">
        <f t="shared" si="12"/>
        <v>1151.108296995528</v>
      </c>
      <c s="400">
        <f t="shared" si="12"/>
        <v>1397.7067660474581</v>
      </c>
      <c s="400">
        <f t="shared" si="12"/>
        <v>991.77408880186135</v>
      </c>
      <c s="400">
        <f t="shared" si="12"/>
        <v>1149.9215739174654</v>
      </c>
      <c s="400">
        <f t="shared" si="12"/>
        <v>1765.2828541690635</v>
      </c>
      <c s="400">
        <f t="shared" si="12"/>
        <v>1173.8572398492101</v>
      </c>
      <c s="400">
        <f t="shared" si="12"/>
        <v>1078.1491523105735</v>
      </c>
      <c s="400">
        <f t="shared" si="12"/>
        <v>1258.5417453234313</v>
      </c>
      <c s="400">
        <f t="shared" si="12"/>
        <v>1144.9340317214489</v>
      </c>
      <c s="400">
        <f t="shared" si="12"/>
        <v>1212.329265948521</v>
      </c>
      <c s="400">
        <f t="shared" si="12"/>
        <v>1169.7263248197983</v>
      </c>
      <c s="400">
        <f t="shared" si="12"/>
        <v>1140.2929740868278</v>
      </c>
      <c s="400">
        <f t="shared" si="12"/>
        <v>1934.9376837635261</v>
      </c>
      <c s="400">
        <f t="shared" si="12"/>
        <v>1383.247292411995</v>
      </c>
      <c s="400">
        <f t="shared" si="12"/>
        <v>1014.3642638080069</v>
      </c>
      <c s="400">
        <f t="shared" si="12"/>
        <v>1092.1244994480051</v>
      </c>
      <c s="400">
        <f t="shared" si="12"/>
        <v>2006.1399347060042</v>
      </c>
      <c s="400">
        <f t="shared" si="12"/>
        <v>1166.0574267900056</v>
      </c>
      <c s="400">
        <f t="shared" si="12"/>
        <v>1058.5762549380058</v>
      </c>
      <c s="400">
        <f t="shared" si="12"/>
        <v>1172.4063755840098</v>
      </c>
      <c s="400">
        <f t="shared" si="12"/>
        <v>1195.6809833920097</v>
      </c>
      <c s="400">
        <f t="shared" si="12"/>
        <v>1126.0515964915041</v>
      </c>
      <c s="400">
        <f t="shared" si="12"/>
        <v>1147.6275135160029</v>
      </c>
      <c s="400">
        <f t="shared" si="12"/>
        <v>1079.454160794005</v>
      </c>
      <c s="400">
        <f t="shared" si="12"/>
        <v>1043.9084143000057</v>
      </c>
      <c s="400">
        <f t="shared" si="12"/>
        <v>1433.9294408740054</v>
      </c>
      <c s="400">
        <f t="shared" si="12"/>
        <v>919.42574078970563</v>
      </c>
      <c s="400">
        <f t="shared" si="12"/>
        <v>1163.9356701440011</v>
      </c>
      <c s="400">
        <f t="shared" si="12"/>
        <v>1289.5669776400016</v>
      </c>
      <c s="400">
        <f t="shared" si="12"/>
        <v>746.35886761000165</v>
      </c>
      <c s="400">
        <f t="shared" si="12"/>
        <v>795.8718134400051</v>
      </c>
      <c s="400">
        <f t="shared" si="12"/>
        <v>890.88114761000452</v>
      </c>
      <c s="400">
        <f t="shared" si="12"/>
        <v>915.82307103000699</v>
      </c>
      <c s="400">
        <f t="shared" si="12"/>
        <v>1257.1800267004928</v>
      </c>
      <c s="400">
        <f t="shared" si="12"/>
        <v>891.9241180400029</v>
      </c>
      <c s="400">
        <f t="shared" si="12"/>
        <v>988.47707257999889</v>
      </c>
      <c s="400">
        <f t="shared" si="12"/>
        <v>1072.624591748287</v>
      </c>
      <c s="400">
        <f t="shared" si="12"/>
        <v>1297.9537655699908</v>
      </c>
      <c s="400">
        <f t="shared" si="12"/>
        <v>921.35318934999566</v>
      </c>
      <c s="400">
        <f t="shared" si="12"/>
        <v>1182.438831445404</v>
      </c>
      <c s="400">
        <f t="shared" si="12"/>
        <v>1354.0822103865337</v>
      </c>
      <c s="400">
        <f t="shared" si="12"/>
        <v>1039.9023689699943</v>
      </c>
      <c s="400">
        <f t="shared" si="12"/>
        <v>1063.7687394999941</v>
      </c>
      <c s="400">
        <f t="shared" si="12"/>
        <v>1121.1550817899924</v>
      </c>
      <c s="400">
        <f t="shared" si="12"/>
        <v>1076.4336962052294</v>
      </c>
      <c s="400">
        <f t="shared" si="12"/>
        <v>1152.0505441599973</v>
      </c>
      <c s="400">
        <f t="shared" si="12"/>
        <v>1108.0824260900022</v>
      </c>
      <c s="400">
        <f t="shared" si="12"/>
        <v>1114.1503618999941</v>
      </c>
      <c s="400">
        <f t="shared" si="12"/>
        <v>1191.9845260655304</v>
      </c>
      <c s="538">
        <f t="shared" si="12"/>
        <v>1542.0459355699297</v>
      </c>
      <c s="400">
        <f t="shared" si="12"/>
        <v>1029.2425464738653</v>
      </c>
      <c s="400">
        <f t="shared" si="12"/>
        <v>1664.9362538849941</v>
      </c>
      <c s="400">
        <f t="shared" si="12"/>
        <v>2040.8284691700001</v>
      </c>
      <c s="400">
        <f t="shared" si="12"/>
        <v>1000.9790579202436</v>
      </c>
      <c s="400">
        <f t="shared" si="12"/>
        <v>969.7968303254828</v>
      </c>
      <c s="400">
        <f t="shared" si="12"/>
        <v>1022.626415802761</v>
      </c>
      <c s="400">
        <f t="shared" si="12"/>
        <v>1058.524980070385</v>
      </c>
      <c s="400">
        <f t="shared" si="12"/>
        <v>1205.5615456259181</v>
      </c>
      <c s="400">
        <f t="shared" si="12"/>
        <v>1251.9494596712871</v>
      </c>
      <c s="400">
        <f t="shared" si="12"/>
        <v>1255.05150538569</v>
      </c>
      <c s="400">
        <f t="shared" si="12"/>
        <v>1270.9512920868719</v>
      </c>
      <c r="EF9" s="400">
        <f t="shared" si="12"/>
        <v>14485.638716179561</v>
      </c>
      <c s="400">
        <f t="shared" si="12"/>
        <v>12365.998538206513</v>
      </c>
      <c s="400">
        <f t="shared" si="12"/>
        <v>13623.355741432659</v>
      </c>
      <c s="400">
        <f t="shared" si="12"/>
        <v>15312.494291987428</v>
      </c>
      <c r="EK9" s="400">
        <f t="shared" si="12"/>
        <v>14485.638716179561</v>
      </c>
      <c s="400">
        <f t="shared" si="12"/>
        <v>12365.998538206513</v>
      </c>
      <c s="400">
        <f t="shared" si="12"/>
        <v>13623.355741432659</v>
      </c>
      <c s="400">
        <f t="shared" si="13" ref="EN9:ES9">EN11+EN12+EN10+EN13+EN14</f>
        <v>15312.494291987428</v>
      </c>
      <c s="400">
        <f t="shared" si="13"/>
        <v>16256.496998673974</v>
      </c>
      <c s="400">
        <f t="shared" si="13"/>
        <v>16737.277706605586</v>
      </c>
      <c s="400">
        <f t="shared" si="13"/>
        <v>17564.584394516492</v>
      </c>
      <c s="400">
        <f t="shared" si="13"/>
        <v>18622.993554820048</v>
      </c>
      <c s="400">
        <f t="shared" si="13"/>
        <v>19275.211189123074</v>
      </c>
    </row>
    <row r="10" spans="1:149" ht="15">
      <c r="A10" s="345" t="s">
        <v>551</v>
      </c>
      <c s="408"/>
      <c s="384">
        <v>294.73113410702081</v>
      </c>
      <c s="384">
        <v>141.90742949725433</v>
      </c>
      <c s="384">
        <v>235.22192699760222</v>
      </c>
      <c s="384">
        <v>817.89784262615979</v>
      </c>
      <c s="384">
        <v>206.44832656121216</v>
      </c>
      <c s="384">
        <v>169.61716388755286</v>
      </c>
      <c s="384">
        <v>277.77779913880016</v>
      </c>
      <c s="384">
        <v>181.48666322763484</v>
      </c>
      <c s="384">
        <v>290.04203727668909</v>
      </c>
      <c s="384">
        <v>188.2128383343848</v>
      </c>
      <c s="384">
        <v>187.91538008796277</v>
      </c>
      <c s="384">
        <v>228.49874655022109</v>
      </c>
      <c s="384">
        <v>330.71337835804513</v>
      </c>
      <c s="384">
        <v>171.97741725184812</v>
      </c>
      <c s="384">
        <v>256.16809127350962</v>
      </c>
      <c s="384">
        <v>914.52708084644041</v>
      </c>
      <c s="384">
        <v>224.00797783165854</v>
      </c>
      <c s="384">
        <v>197.56256055874584</v>
      </c>
      <c s="384">
        <v>382.88730911206932</v>
      </c>
      <c s="384">
        <v>210.13399183635897</v>
      </c>
      <c s="384">
        <v>335.51689260339447</v>
      </c>
      <c s="384">
        <v>220.47252959137828</v>
      </c>
      <c s="384">
        <v>214.02318224092113</v>
      </c>
      <c s="384">
        <v>264.98527091028706</v>
      </c>
      <c s="384">
        <v>337.3699261222468</v>
      </c>
      <c s="384">
        <v>192.44874330336924</v>
      </c>
      <c s="384">
        <v>288.9646091177799</v>
      </c>
      <c s="384">
        <v>970.86400201868048</v>
      </c>
      <c s="384">
        <v>259.8512292683244</v>
      </c>
      <c s="384">
        <v>213.64147624586681</v>
      </c>
      <c s="384">
        <v>394.258597510794</v>
      </c>
      <c s="384">
        <v>245.50030917364347</v>
      </c>
      <c s="384">
        <v>364.76575179207219</v>
      </c>
      <c s="384">
        <v>249.6983012077433</v>
      </c>
      <c s="384">
        <v>231.02713038297026</v>
      </c>
      <c s="384">
        <v>282.8502464641777</v>
      </c>
      <c s="384">
        <v>409.29122589497183</v>
      </c>
      <c s="384">
        <v>183.27101484463509</v>
      </c>
      <c s="384">
        <v>309.5656366796444</v>
      </c>
      <c s="384">
        <v>1016.7487150322822</v>
      </c>
      <c s="384">
        <v>310.59300242725448</v>
      </c>
      <c s="384">
        <v>317.40980941928939</v>
      </c>
      <c s="384">
        <v>996.6861333807833</v>
      </c>
      <c s="384">
        <v>224.77678947993482</v>
      </c>
      <c s="384">
        <v>376.80938111114767</v>
      </c>
      <c s="384">
        <v>231.79828698799946</v>
      </c>
      <c s="384">
        <v>225.20876250234608</v>
      </c>
      <c s="384">
        <v>252.33601707530349</v>
      </c>
      <c s="384">
        <v>321.23598841777488</v>
      </c>
      <c s="384">
        <v>181.80361096951884</v>
      </c>
      <c s="384">
        <v>332.51172786443027</v>
      </c>
      <c s="384">
        <v>869.98866233704814</v>
      </c>
      <c s="384">
        <v>245.56688301670448</v>
      </c>
      <c s="384">
        <v>218.38148495560407</v>
      </c>
      <c s="384">
        <v>346.59658888451577</v>
      </c>
      <c s="384">
        <v>224.62042465757264</v>
      </c>
      <c s="384">
        <v>346.31408506962299</v>
      </c>
      <c s="384">
        <v>255.23331301275402</v>
      </c>
      <c s="384">
        <v>223.59332544972224</v>
      </c>
      <c s="384">
        <v>247.71386701539504</v>
      </c>
      <c s="384">
        <v>342.31134147107059</v>
      </c>
      <c s="384">
        <v>212.66137738582202</v>
      </c>
      <c s="384">
        <v>302.01601185803167</v>
      </c>
      <c s="384">
        <v>960.54307771071706</v>
      </c>
      <c s="384">
        <v>247.83707668807577</v>
      </c>
      <c s="384">
        <v>239.93981641217718</v>
      </c>
      <c s="384">
        <v>353.09110822392751</v>
      </c>
      <c s="384">
        <v>229.25976791247004</v>
      </c>
      <c s="384">
        <v>362.97463117056424</v>
      </c>
      <c s="384">
        <v>244.5762880271167</v>
      </c>
      <c s="384">
        <v>252.31316851025926</v>
      </c>
      <c s="384">
        <v>258.23773996297439</v>
      </c>
      <c s="384">
        <v>385.91676319000015</v>
      </c>
      <c s="384">
        <v>196.27557220000062</v>
      </c>
      <c s="384">
        <v>315.48898400000053</v>
      </c>
      <c s="384">
        <v>935.14292983999962</v>
      </c>
      <c s="384">
        <v>307.87218666999979</v>
      </c>
      <c s="384">
        <v>234.9068112800006</v>
      </c>
      <c s="384">
        <v>352.52095284000063</v>
      </c>
      <c s="384">
        <v>238.13598508000044</v>
      </c>
      <c s="384">
        <v>372.24877273999994</v>
      </c>
      <c s="384">
        <v>257.16584084000118</v>
      </c>
      <c s="384">
        <v>262.72411712000047</v>
      </c>
      <c s="384">
        <v>944.43569370000102</v>
      </c>
      <c s="384">
        <v>372.56093718000085</v>
      </c>
      <c s="384">
        <v>196.12657967000044</v>
      </c>
      <c s="384">
        <v>303.94822232000104</v>
      </c>
      <c s="384">
        <v>1180.0451213800011</v>
      </c>
      <c s="384">
        <v>275.6880059800007</v>
      </c>
      <c s="384">
        <v>238.94437011000079</v>
      </c>
      <c s="384">
        <v>294.84654059000241</v>
      </c>
      <c s="384">
        <v>320.77289946000008</v>
      </c>
      <c s="384">
        <v>298.12025309000126</v>
      </c>
      <c s="384">
        <v>286.1037535300008</v>
      </c>
      <c s="384">
        <v>290.82498235000139</v>
      </c>
      <c s="384">
        <v>252.67935583000079</v>
      </c>
      <c s="384">
        <v>395.40375375000087</v>
      </c>
      <c s="384">
        <v>204.02315221000069</v>
      </c>
      <c s="384">
        <v>306.24053756000018</v>
      </c>
      <c s="384">
        <v>798.29791130999968</v>
      </c>
      <c s="384">
        <v>284.71275986000029</v>
      </c>
      <c s="384">
        <v>245.56856484000099</v>
      </c>
      <c s="384">
        <v>275.03400848000098</v>
      </c>
      <c s="384">
        <v>275.46679829000198</v>
      </c>
      <c s="384">
        <v>528.1911560399991</v>
      </c>
      <c s="384">
        <v>214.54583630000138</v>
      </c>
      <c s="384">
        <v>239.50970984999822</v>
      </c>
      <c s="384">
        <v>267.17280004999913</v>
      </c>
      <c s="384">
        <v>409.63143594000002</v>
      </c>
      <c s="384">
        <v>233.60070687999908</v>
      </c>
      <c s="384">
        <v>317.99307192999868</v>
      </c>
      <c s="384">
        <v>605.61206622000009</v>
      </c>
      <c s="384">
        <v>299.44462304000047</v>
      </c>
      <c s="384">
        <v>287.13784129000027</v>
      </c>
      <c s="384">
        <v>281.28804234999888</v>
      </c>
      <c s="384">
        <v>278.36542925999993</v>
      </c>
      <c s="384">
        <v>282.39341410000003</v>
      </c>
      <c s="384">
        <v>283.93897105000048</v>
      </c>
      <c s="384">
        <v>270.67281577000006</v>
      </c>
      <c s="384">
        <v>304.05269148029413</v>
      </c>
      <c s="536">
        <v>424.91676079000075</v>
      </c>
      <c s="384">
        <v>250.95136863999997</v>
      </c>
      <c s="384">
        <v>380.96806826999949</v>
      </c>
      <c s="384">
        <v>905.49009196000009</v>
      </c>
      <c s="384">
        <v>280.76225883125494</v>
      </c>
      <c s="384">
        <v>265.46474378659093</v>
      </c>
      <c s="384">
        <v>292.78258572587202</v>
      </c>
      <c s="384">
        <v>312.28155676587699</v>
      </c>
      <c s="384">
        <v>362.88099652945402</v>
      </c>
      <c s="384">
        <v>395.79428600927002</v>
      </c>
      <c s="384">
        <v>402.92572269377996</v>
      </c>
      <c s="384">
        <v>424.68125386519102</v>
      </c>
      <c r="EF10" s="384">
        <f t="shared" si="14" ref="EF10:EI14">SUMIF($CI$1:$ED$1,EF$2,$CI10:$ED10)</f>
        <v>4310.661021490012</v>
      </c>
      <c s="384">
        <f t="shared" si="14"/>
        <v>4034.1669885400038</v>
      </c>
      <c s="384">
        <f t="shared" si="14"/>
        <v>3854.1311093102918</v>
      </c>
      <c s="384">
        <f t="shared" si="14"/>
        <v>4699.8996938672899</v>
      </c>
      <c r="EK10" s="384">
        <f t="shared" si="15" ref="EK10:EN17">EF10</f>
        <v>4310.661021490012</v>
      </c>
      <c s="384">
        <f t="shared" si="15"/>
        <v>4034.1669885400038</v>
      </c>
      <c s="384">
        <f t="shared" si="15"/>
        <v>3854.1311093102918</v>
      </c>
      <c s="384">
        <f t="shared" si="15"/>
        <v>4699.8996938672899</v>
      </c>
      <c s="391">
        <v>5331.4558944280225</v>
      </c>
      <c s="391">
        <v>5592.57863012282</v>
      </c>
      <c s="391">
        <v>5821.1646628575463</v>
      </c>
      <c s="391">
        <v>6164.6525266217859</v>
      </c>
      <c s="391">
        <v>6386.379791507662</v>
      </c>
    </row>
    <row r="11" spans="1:149" ht="15">
      <c r="A11" s="345" t="s">
        <v>550</v>
      </c>
      <c s="408"/>
      <c s="384">
        <v>509.73761323468977</v>
      </c>
      <c s="384">
        <v>407.15218559011646</v>
      </c>
      <c s="384">
        <v>408.62336040690536</v>
      </c>
      <c s="384">
        <v>407.29798284768646</v>
      </c>
      <c s="384">
        <v>449.44943384865951</v>
      </c>
      <c s="384">
        <v>440.48298631650448</v>
      </c>
      <c s="384">
        <v>449.14462263078951</v>
      </c>
      <c s="384">
        <v>474.53089873981901</v>
      </c>
      <c s="384">
        <v>440.99348283951861</v>
      </c>
      <c s="384">
        <v>437.98415397317848</v>
      </c>
      <c s="384">
        <v>473.69572277747307</v>
      </c>
      <c s="384">
        <v>522.21994305369549</v>
      </c>
      <c s="384">
        <v>606.75291934146492</v>
      </c>
      <c s="384">
        <v>450.27912983024402</v>
      </c>
      <c s="384">
        <v>449.86970528794978</v>
      </c>
      <c s="384">
        <v>490.45555323147005</v>
      </c>
      <c s="384">
        <v>518.11817456600807</v>
      </c>
      <c s="384">
        <v>486.88698534483217</v>
      </c>
      <c s="384">
        <v>507.62009082029539</v>
      </c>
      <c s="384">
        <v>521.36231628644236</v>
      </c>
      <c s="384">
        <v>495.21109702540497</v>
      </c>
      <c s="384">
        <v>533.99589503203322</v>
      </c>
      <c s="384">
        <v>517.91307041147388</v>
      </c>
      <c s="384">
        <v>499.37644378439506</v>
      </c>
      <c s="384">
        <v>629.67452313278443</v>
      </c>
      <c s="384">
        <v>490.07815240530624</v>
      </c>
      <c s="384">
        <v>470.86347482672096</v>
      </c>
      <c s="384">
        <v>513.44853163923233</v>
      </c>
      <c s="384">
        <v>517.20478889676406</v>
      </c>
      <c s="384">
        <v>511.63300982671581</v>
      </c>
      <c s="384">
        <v>543.3170809756258</v>
      </c>
      <c s="384">
        <v>528.27624553181204</v>
      </c>
      <c s="384">
        <v>535.72521359954328</v>
      </c>
      <c s="384">
        <v>558.75203150054676</v>
      </c>
      <c s="384">
        <v>551.11150712003132</v>
      </c>
      <c s="384">
        <v>562.83816777433321</v>
      </c>
      <c s="384">
        <v>721.59929134072684</v>
      </c>
      <c s="384">
        <v>565.41315926369589</v>
      </c>
      <c s="384">
        <v>552.99441740398993</v>
      </c>
      <c s="384">
        <v>571.71590980828341</v>
      </c>
      <c s="384">
        <v>506.79872927949157</v>
      </c>
      <c s="384">
        <v>492.25225200173207</v>
      </c>
      <c s="384">
        <v>569.57374932014659</v>
      </c>
      <c s="384">
        <v>511.06621140725298</v>
      </c>
      <c s="384">
        <v>511.59053189233339</v>
      </c>
      <c s="384">
        <v>494.34532444431051</v>
      </c>
      <c s="384">
        <v>515.54146399296224</v>
      </c>
      <c s="384">
        <v>489.02481586579881</v>
      </c>
      <c s="384">
        <v>597.32444670506993</v>
      </c>
      <c s="384">
        <v>418.72602218085422</v>
      </c>
      <c s="384">
        <v>444.8495392935784</v>
      </c>
      <c s="384">
        <v>430.33805826751075</v>
      </c>
      <c s="384">
        <v>432.67337329920275</v>
      </c>
      <c s="384">
        <v>475.54745574023167</v>
      </c>
      <c s="384">
        <v>432.40436838657422</v>
      </c>
      <c s="384">
        <v>481.51936077629449</v>
      </c>
      <c s="384">
        <v>450.79882552845089</v>
      </c>
      <c s="384">
        <v>501.05689751040717</v>
      </c>
      <c s="384">
        <v>483.85128308184937</v>
      </c>
      <c s="384">
        <v>511.61406201100749</v>
      </c>
      <c s="384">
        <v>680.80117629350673</v>
      </c>
      <c s="384">
        <v>435.31212213847317</v>
      </c>
      <c s="384">
        <v>471.37913977541064</v>
      </c>
      <c s="384">
        <v>495.83180790849087</v>
      </c>
      <c s="384">
        <v>493.81045822127334</v>
      </c>
      <c s="384">
        <v>511.48439686109168</v>
      </c>
      <c s="384">
        <v>521.18949825340997</v>
      </c>
      <c s="384">
        <v>525.09636681727659</v>
      </c>
      <c s="384">
        <v>499.08177416132219</v>
      </c>
      <c s="384">
        <v>518.53617601284111</v>
      </c>
      <c s="384">
        <v>541.71314078228795</v>
      </c>
      <c s="384">
        <v>535.33425236222035</v>
      </c>
      <c s="384">
        <v>645.47072463145798</v>
      </c>
      <c s="384">
        <v>464.49635792286097</v>
      </c>
      <c s="384">
        <v>485.33508216946501</v>
      </c>
      <c s="384">
        <v>493.69289964106395</v>
      </c>
      <c s="384">
        <v>512.04136334321038</v>
      </c>
      <c s="384">
        <v>504.40390579857274</v>
      </c>
      <c s="384">
        <v>536.16535065143069</v>
      </c>
      <c s="384">
        <v>560.43882296544859</v>
      </c>
      <c s="384">
        <v>506.39592678852108</v>
      </c>
      <c s="384">
        <v>558.20759437379706</v>
      </c>
      <c s="384">
        <v>529.84278028682752</v>
      </c>
      <c s="384">
        <v>584.62847928752535</v>
      </c>
      <c s="384">
        <v>656.06268956999395</v>
      </c>
      <c s="384">
        <v>498.92406292000595</v>
      </c>
      <c s="384">
        <v>468.11021841000365</v>
      </c>
      <c s="384">
        <v>508.98726941000291</v>
      </c>
      <c s="384">
        <v>554.21191683000461</v>
      </c>
      <c s="384">
        <v>497.59225542000479</v>
      </c>
      <c s="384">
        <v>529.91521868000746</v>
      </c>
      <c s="384">
        <v>544.13122052000949</v>
      </c>
      <c s="384">
        <v>504.02817457000288</v>
      </c>
      <c s="384">
        <v>532.98843615000226</v>
      </c>
      <c s="384">
        <v>486.85214306000364</v>
      </c>
      <c s="384">
        <v>488.16628604000488</v>
      </c>
      <c s="384">
        <v>700.81699445000481</v>
      </c>
      <c s="384">
        <v>446.40418915170494</v>
      </c>
      <c s="384">
        <v>446.95263604000138</v>
      </c>
      <c s="384">
        <v>323.5984316000019</v>
      </c>
      <c s="384">
        <v>298.06796579000138</v>
      </c>
      <c s="384">
        <v>321.51565287000471</v>
      </c>
      <c s="384">
        <v>371.58199138000401</v>
      </c>
      <c s="384">
        <v>400.64661396000503</v>
      </c>
      <c s="384">
        <v>490.02524679999362</v>
      </c>
      <c s="384">
        <v>417.45955060000159</v>
      </c>
      <c s="384">
        <v>471.53907911000067</v>
      </c>
      <c s="384">
        <v>512.23584632828783</v>
      </c>
      <c s="384">
        <v>597.45282807999058</v>
      </c>
      <c s="384">
        <v>433.55203219999601</v>
      </c>
      <c s="384">
        <v>422.5901468654049</v>
      </c>
      <c s="384">
        <v>458.32572519653348</v>
      </c>
      <c s="384">
        <v>480.45615668999312</v>
      </c>
      <c s="384">
        <v>463.22687229999326</v>
      </c>
      <c s="384">
        <v>501.46078123999308</v>
      </c>
      <c s="384">
        <v>499.37599545999518</v>
      </c>
      <c s="384">
        <v>530.28576943999724</v>
      </c>
      <c s="384">
        <v>515.85935556000243</v>
      </c>
      <c s="384">
        <v>530.14537400999393</v>
      </c>
      <c s="384">
        <v>553.20458056736413</v>
      </c>
      <c s="536">
        <v>795.0872095549289</v>
      </c>
      <c s="384">
        <v>507.27711467886508</v>
      </c>
      <c s="384">
        <v>492.85930815999393</v>
      </c>
      <c s="384">
        <v>493.18244521999998</v>
      </c>
      <c s="384">
        <v>466.56812430806644</v>
      </c>
      <c s="384">
        <v>450.45746272332144</v>
      </c>
      <c s="384">
        <v>466.276591738685</v>
      </c>
      <c s="384">
        <v>478.97453326246369</v>
      </c>
      <c s="384">
        <v>490.04357981564903</v>
      </c>
      <c s="384">
        <v>492.45993925814997</v>
      </c>
      <c s="384">
        <v>495.96071204675599</v>
      </c>
      <c s="384">
        <v>482.799270536449</v>
      </c>
      <c r="EF11" s="384">
        <f t="shared" si="14"/>
        <v>6269.9698915800473</v>
      </c>
      <c s="384">
        <f t="shared" si="14"/>
        <v>5200.8441980800126</v>
      </c>
      <c s="384">
        <f t="shared" si="14"/>
        <v>5985.9356176092579</v>
      </c>
      <c s="384">
        <f t="shared" si="14"/>
        <v>6111.9462913033276</v>
      </c>
      <c r="EK11" s="384">
        <f t="shared" si="15"/>
        <v>6269.9698915800473</v>
      </c>
      <c s="384">
        <f t="shared" si="15"/>
        <v>5200.8441980800126</v>
      </c>
      <c s="384">
        <f t="shared" si="15"/>
        <v>5985.9356176092579</v>
      </c>
      <c s="384">
        <f t="shared" si="15"/>
        <v>6111.9462913033276</v>
      </c>
      <c s="391">
        <v>6551.6532377580588</v>
      </c>
      <c s="391">
        <v>6961.4459762421275</v>
      </c>
      <c s="391">
        <v>7353.679954116722</v>
      </c>
      <c s="391">
        <v>7830.7010026933276</v>
      </c>
      <c s="391">
        <v>8095.811359488308</v>
      </c>
    </row>
    <row r="12" spans="1:149" ht="15">
      <c r="A12" s="345" t="s">
        <v>549</v>
      </c>
      <c s="408"/>
      <c s="384">
        <v>55.829263789999999</v>
      </c>
      <c s="384">
        <v>46.2367439</v>
      </c>
      <c s="384">
        <v>49.474811369999998</v>
      </c>
      <c s="384">
        <v>57.113831019999992</v>
      </c>
      <c s="384">
        <v>56.77349688000001</v>
      </c>
      <c s="384">
        <v>60.980271419999994</v>
      </c>
      <c s="384">
        <v>62.249162140000003</v>
      </c>
      <c s="384">
        <v>60.899451600000006</v>
      </c>
      <c s="384">
        <v>57.061126490000014</v>
      </c>
      <c s="384">
        <v>52.063033529999998</v>
      </c>
      <c s="384">
        <v>58.966389759999998</v>
      </c>
      <c s="384">
        <v>66.85524873</v>
      </c>
      <c s="384">
        <v>65.247513480000009</v>
      </c>
      <c s="384">
        <v>63.163610270000007</v>
      </c>
      <c s="384">
        <v>57.787619129999996</v>
      </c>
      <c s="384">
        <v>59.947515330000009</v>
      </c>
      <c s="384">
        <v>62.341382699999997</v>
      </c>
      <c s="384">
        <v>59.401357259999997</v>
      </c>
      <c s="384">
        <v>60.518204690000012</v>
      </c>
      <c s="384">
        <v>59.362393900000001</v>
      </c>
      <c s="384">
        <v>61.652928799999998</v>
      </c>
      <c s="384">
        <v>62.504902400000006</v>
      </c>
      <c s="384">
        <v>64.36233141000001</v>
      </c>
      <c s="384">
        <v>67.336541519999997</v>
      </c>
      <c s="384">
        <v>74.90400824999999</v>
      </c>
      <c s="384">
        <v>56.995754590000004</v>
      </c>
      <c s="384">
        <v>59.587161999999999</v>
      </c>
      <c s="384">
        <v>60.143474630000007</v>
      </c>
      <c s="384">
        <v>65.191193610000013</v>
      </c>
      <c s="384">
        <v>64.730327529999997</v>
      </c>
      <c s="384">
        <v>67.68981399089094</v>
      </c>
      <c s="384">
        <v>69.15978677999999</v>
      </c>
      <c s="384">
        <v>70.780676820000011</v>
      </c>
      <c s="384">
        <v>75.549212319999995</v>
      </c>
      <c s="384">
        <v>70.020565820000002</v>
      </c>
      <c s="384">
        <v>68.593982969999999</v>
      </c>
      <c s="384">
        <v>90.851896629999999</v>
      </c>
      <c s="384">
        <v>61.974237349999989</v>
      </c>
      <c s="384">
        <v>66.139727322100001</v>
      </c>
      <c s="384">
        <v>67.82670014</v>
      </c>
      <c s="384">
        <v>60.282218659999998</v>
      </c>
      <c s="384">
        <v>73.184453230000003</v>
      </c>
      <c s="384">
        <v>117.51248132000002</v>
      </c>
      <c s="384">
        <v>63.903900369999995</v>
      </c>
      <c s="384">
        <v>58.806418390000005</v>
      </c>
      <c s="384">
        <v>59.661314485200002</v>
      </c>
      <c s="384">
        <v>65.33031957</v>
      </c>
      <c s="384">
        <v>60.269768000000006</v>
      </c>
      <c s="384">
        <v>83.645505799999995</v>
      </c>
      <c s="384">
        <v>52.282146320000003</v>
      </c>
      <c s="384">
        <v>49.251528780000008</v>
      </c>
      <c s="384">
        <v>60.318892480000017</v>
      </c>
      <c s="384">
        <v>56.578706919999988</v>
      </c>
      <c s="384">
        <v>59.809219809999995</v>
      </c>
      <c s="384">
        <v>77.113597889978024</v>
      </c>
      <c s="384">
        <v>66.871872139999994</v>
      </c>
      <c s="384">
        <v>67.755179530000007</v>
      </c>
      <c s="384">
        <v>85.479687960000007</v>
      </c>
      <c s="384">
        <v>73.485748290000004</v>
      </c>
      <c s="384">
        <v>65.737593052397031</v>
      </c>
      <c s="384">
        <v>93.366265800000036</v>
      </c>
      <c s="384">
        <v>67.943489920000005</v>
      </c>
      <c s="384">
        <v>64.181259080000004</v>
      </c>
      <c s="384">
        <v>73.967615760000029</v>
      </c>
      <c s="384">
        <v>73.656080770000017</v>
      </c>
      <c s="384">
        <v>81.030909789999981</v>
      </c>
      <c s="384">
        <v>81.887642180000014</v>
      </c>
      <c s="384">
        <v>79.713303719999999</v>
      </c>
      <c s="384">
        <v>80.899974640000011</v>
      </c>
      <c s="384">
        <v>77.589201299999999</v>
      </c>
      <c s="384">
        <v>92.555302930000025</v>
      </c>
      <c s="384">
        <v>82.611080639999983</v>
      </c>
      <c s="384">
        <v>96.496510499999999</v>
      </c>
      <c s="384">
        <v>78.125899060000023</v>
      </c>
      <c s="384">
        <v>81.036068239999977</v>
      </c>
      <c s="384">
        <v>75.723250409999991</v>
      </c>
      <c s="384">
        <v>84.65495826999998</v>
      </c>
      <c s="384">
        <v>82.454988920000005</v>
      </c>
      <c s="384">
        <v>87.839340880000009</v>
      </c>
      <c s="384">
        <v>78.424829479999985</v>
      </c>
      <c s="384">
        <v>78.703839529999996</v>
      </c>
      <c s="384">
        <v>82.314215539999992</v>
      </c>
      <c s="384">
        <v>79.605979100000013</v>
      </c>
      <c s="384">
        <v>72.871012319999977</v>
      </c>
      <c s="384">
        <v>87.42677765000002</v>
      </c>
      <c s="384">
        <v>68.485465879999978</v>
      </c>
      <c s="384">
        <v>70.677768140000012</v>
      </c>
      <c s="384">
        <v>71.249335540000004</v>
      </c>
      <c s="384">
        <v>77.265209220000031</v>
      </c>
      <c s="384">
        <v>76.752986829999955</v>
      </c>
      <c s="384">
        <v>78.911611190000002</v>
      </c>
      <c s="384">
        <v>74.75043385000005</v>
      </c>
      <c s="384">
        <v>73.772498830000004</v>
      </c>
      <c s="384">
        <v>77.735661680000021</v>
      </c>
      <c s="384">
        <v>69.034820170000046</v>
      </c>
      <c s="384">
        <v>72.432037190000003</v>
      </c>
      <c s="384">
        <v>91.140610330000001</v>
      </c>
      <c s="384">
        <v>65.104965009999958</v>
      </c>
      <c s="384">
        <v>76.136839920000014</v>
      </c>
      <c s="384">
        <v>36.947875719999999</v>
      </c>
      <c s="384">
        <v>32.289112240000009</v>
      </c>
      <c s="384">
        <v>50.062179970000003</v>
      </c>
      <c s="384">
        <v>55.272709290000009</v>
      </c>
      <c s="384">
        <v>59.124632459999965</v>
      </c>
      <c s="384">
        <v>57.303118609999963</v>
      </c>
      <c s="384">
        <v>68.47745879</v>
      </c>
      <c s="384">
        <v>69.565154730000017</v>
      </c>
      <c s="384">
        <v>76.090966299999977</v>
      </c>
      <c s="384">
        <v>77.351005440000023</v>
      </c>
      <c s="384">
        <v>60.805711809999998</v>
      </c>
      <c s="384">
        <v>63.705604479999977</v>
      </c>
      <c s="384">
        <v>63.995600790000012</v>
      </c>
      <c s="384">
        <v>59.045876550000003</v>
      </c>
      <c s="384">
        <v>63.575529129999964</v>
      </c>
      <c s="384">
        <v>81.036755029999981</v>
      </c>
      <c s="384">
        <v>64.39963539</v>
      </c>
      <c s="384">
        <v>67.076204999999987</v>
      </c>
      <c s="384">
        <v>78.328088250000008</v>
      </c>
      <c s="384">
        <v>67.762729369999988</v>
      </c>
      <c s="384">
        <v>74.347308909999981</v>
      </c>
      <c s="536">
        <v>90.64065396999996</v>
      </c>
      <c s="384">
        <v>52.462303220000052</v>
      </c>
      <c s="384">
        <v>77.008486009999999</v>
      </c>
      <c s="384">
        <v>67.27662844999999</v>
      </c>
      <c s="384">
        <v>61.4207773011466</v>
      </c>
      <c s="384">
        <v>60.223854134426105</v>
      </c>
      <c s="384">
        <v>66.885936349664107</v>
      </c>
      <c s="384">
        <v>67.5276725797724</v>
      </c>
      <c s="384">
        <v>81.187395994269096</v>
      </c>
      <c s="384">
        <v>80.475939434063406</v>
      </c>
      <c s="384">
        <v>73.413416849883504</v>
      </c>
      <c s="384">
        <v>78.789043542425304</v>
      </c>
      <c r="EF12" s="384">
        <f t="shared" si="14"/>
        <v>898.49460617000011</v>
      </c>
      <c s="384">
        <f t="shared" si="14"/>
        <v>737.51562336999996</v>
      </c>
      <c s="384">
        <f t="shared" si="14"/>
        <v>821.43005014999994</v>
      </c>
      <c s="384">
        <f t="shared" si="14"/>
        <v>857.31210783565052</v>
      </c>
      <c r="EK12" s="384">
        <f t="shared" si="15"/>
        <v>898.49460617000011</v>
      </c>
      <c s="384">
        <f t="shared" si="15"/>
        <v>737.51562336999996</v>
      </c>
      <c s="384">
        <f t="shared" si="15"/>
        <v>821.43005014999994</v>
      </c>
      <c s="384">
        <f t="shared" si="15"/>
        <v>857.31210783565052</v>
      </c>
      <c s="391">
        <v>892.78662895910111</v>
      </c>
      <c s="391">
        <v>929.86040649717279</v>
      </c>
      <c s="391">
        <v>962.9923819581519</v>
      </c>
      <c s="391">
        <v>1025.460104061804</v>
      </c>
      <c s="391">
        <v>1060.1773144333069</v>
      </c>
    </row>
    <row r="13" spans="1:149" ht="15">
      <c r="A13" s="345" t="s">
        <v>548</v>
      </c>
      <c s="408"/>
      <c s="384">
        <v>96.38246498000008</v>
      </c>
      <c s="384">
        <v>94.374759470000043</v>
      </c>
      <c s="384">
        <v>102.72361870000002</v>
      </c>
      <c s="384">
        <v>91.54494643000001</v>
      </c>
      <c s="384">
        <v>108.03510921999994</v>
      </c>
      <c s="384">
        <v>115.67739738999988</v>
      </c>
      <c s="384">
        <v>109.44774058000004</v>
      </c>
      <c s="384">
        <v>125.23143068000007</v>
      </c>
      <c s="384">
        <v>102.52909275000005</v>
      </c>
      <c s="384">
        <v>102.40873336000004</v>
      </c>
      <c s="384">
        <v>114.84278603000003</v>
      </c>
      <c s="384">
        <v>100.57656243000004</v>
      </c>
      <c s="384">
        <v>115.50047403744964</v>
      </c>
      <c s="384">
        <v>95.05465429833437</v>
      </c>
      <c s="384">
        <v>101.09794190965856</v>
      </c>
      <c s="384">
        <v>110.57733737448888</v>
      </c>
      <c s="384">
        <v>113.66448829889352</v>
      </c>
      <c s="384">
        <v>104.13756486291588</v>
      </c>
      <c s="384">
        <v>112.30017980154217</v>
      </c>
      <c s="384">
        <v>116.29767507782168</v>
      </c>
      <c s="384">
        <v>105.3344778129577</v>
      </c>
      <c s="384">
        <v>122.03480850331989</v>
      </c>
      <c s="384">
        <v>118.85043483497284</v>
      </c>
      <c s="384">
        <v>108.84145364998052</v>
      </c>
      <c s="384">
        <v>100.24429131954142</v>
      </c>
      <c s="384">
        <v>96.482735219021691</v>
      </c>
      <c s="384">
        <v>93.901687636298277</v>
      </c>
      <c s="384">
        <v>107.34283525966922</v>
      </c>
      <c s="384">
        <v>120.90350670195082</v>
      </c>
      <c s="384">
        <v>111.52215125406076</v>
      </c>
      <c s="384">
        <v>113.81037539989897</v>
      </c>
      <c s="384">
        <v>121.38865973255392</v>
      </c>
      <c s="384">
        <v>124.15829376276869</v>
      </c>
      <c s="384">
        <v>126.66620855803333</v>
      </c>
      <c s="384">
        <v>128.37260326796849</v>
      </c>
      <c s="384">
        <v>131.936461899367</v>
      </c>
      <c s="384">
        <v>141.49126326999999</v>
      </c>
      <c s="384">
        <v>120.46300646</v>
      </c>
      <c s="384">
        <v>147.73852851000004</v>
      </c>
      <c s="384">
        <v>166.28510786000001</v>
      </c>
      <c s="384">
        <v>191.77568137</v>
      </c>
      <c s="384">
        <v>191.47865032999999</v>
      </c>
      <c s="384">
        <v>194.28770459999996</v>
      </c>
      <c s="384">
        <v>178.24171144000002</v>
      </c>
      <c s="384">
        <v>187.96096488000001</v>
      </c>
      <c s="384">
        <v>175.78747989000001</v>
      </c>
      <c s="384">
        <v>166.97669441999997</v>
      </c>
      <c s="384">
        <v>163.98791373999998</v>
      </c>
      <c s="384">
        <v>136.515839</v>
      </c>
      <c s="384">
        <v>116.152815</v>
      </c>
      <c s="384">
        <v>124.66985500000001</v>
      </c>
      <c s="384">
        <v>120.897913</v>
      </c>
      <c s="384">
        <v>130.669861</v>
      </c>
      <c s="384">
        <v>116.12064699999999</v>
      </c>
      <c s="384">
        <v>131.589719</v>
      </c>
      <c s="384">
        <v>149.21020300000001</v>
      </c>
      <c s="384">
        <v>134.34695600000001</v>
      </c>
      <c s="384">
        <v>167.62572700000001</v>
      </c>
      <c s="384">
        <v>155.65939</v>
      </c>
      <c s="384">
        <v>147.64512599999998</v>
      </c>
      <c s="384">
        <v>143.18166692</v>
      </c>
      <c s="384">
        <v>118.92138323000007</v>
      </c>
      <c s="384">
        <v>131.38961001999996</v>
      </c>
      <c s="384">
        <v>116.18211405000007</v>
      </c>
      <c s="384">
        <v>109.52584430999998</v>
      </c>
      <c s="384">
        <v>119.24219761999983</v>
      </c>
      <c s="384">
        <v>115.90942146000015</v>
      </c>
      <c s="384">
        <v>127.43355724000004</v>
      </c>
      <c s="384">
        <v>111.40688339</v>
      </c>
      <c s="384">
        <v>125.40577178999969</v>
      </c>
      <c s="384">
        <v>141.33939534000012</v>
      </c>
      <c s="384">
        <v>115.04482887000009</v>
      </c>
      <c s="384">
        <v>128.61224970000004</v>
      </c>
      <c s="384">
        <v>112.33673998999986</v>
      </c>
      <c s="384">
        <v>117.47112630999989</v>
      </c>
      <c s="384">
        <v>120.03403996999999</v>
      </c>
      <c s="384">
        <v>129.69689621000001</v>
      </c>
      <c s="384">
        <v>125.06215862000018</v>
      </c>
      <c s="384">
        <v>140.11758988000008</v>
      </c>
      <c s="384">
        <v>142.58451462000002</v>
      </c>
      <c s="384">
        <v>122.49999033</v>
      </c>
      <c s="384">
        <v>155.7976436600002</v>
      </c>
      <c s="384">
        <v>144.75721018000007</v>
      </c>
      <c s="384">
        <v>120.38282716999996</v>
      </c>
      <c s="384">
        <v>131.28475924999989</v>
      </c>
      <c s="384">
        <v>111.73364143000009</v>
      </c>
      <c s="384">
        <v>110.26789639000005</v>
      </c>
      <c s="384">
        <v>114.84042188000001</v>
      </c>
      <c s="384">
        <v>128.09400136000014</v>
      </c>
      <c s="384">
        <v>108.65937203000003</v>
      </c>
      <c s="384">
        <v>133.69995300999997</v>
      </c>
      <c s="384">
        <v>123.7295854499999</v>
      </c>
      <c s="384">
        <v>113.18203334999986</v>
      </c>
      <c s="384">
        <v>126.74651210999993</v>
      </c>
      <c s="384">
        <v>112.91695990000005</v>
      </c>
      <c s="384">
        <v>98.464400430000055</v>
      </c>
      <c s="384">
        <v>116.48697939000009</v>
      </c>
      <c s="384">
        <v>80.789610300000092</v>
      </c>
      <c s="384">
        <v>76.886158219999942</v>
      </c>
      <c s="384">
        <v>40.971478579999946</v>
      </c>
      <c s="384">
        <v>51.998295889999952</v>
      </c>
      <c s="384">
        <v>69.917839950000044</v>
      </c>
      <c s="384">
        <v>66.683807449999961</v>
      </c>
      <c s="384">
        <v>72.70442237999994</v>
      </c>
      <c s="384">
        <v>77.884225210000182</v>
      </c>
      <c s="384">
        <v>88.636729790000018</v>
      </c>
      <c s="384">
        <v>95.439837890000021</v>
      </c>
      <c s="384">
        <v>106.05737784999994</v>
      </c>
      <c s="384">
        <v>94.214292389999997</v>
      </c>
      <c s="384">
        <v>82.090000000000003</v>
      </c>
      <c s="384">
        <v>96.480000000000004</v>
      </c>
      <c s="384">
        <v>90.549999999999997</v>
      </c>
      <c s="384">
        <v>93.58484476000001</v>
      </c>
      <c s="384">
        <v>110.79307782000001</v>
      </c>
      <c s="384">
        <v>114.04645246</v>
      </c>
      <c s="384">
        <v>101.82857951523411</v>
      </c>
      <c s="384">
        <v>103.84373706000002</v>
      </c>
      <c s="384">
        <v>101.53318267000002</v>
      </c>
      <c s="384">
        <v>105.12277147</v>
      </c>
      <c s="384">
        <v>113.02251029</v>
      </c>
      <c s="536">
        <v>94.957842590000027</v>
      </c>
      <c s="384">
        <v>83.13314668000001</v>
      </c>
      <c s="384">
        <v>100.33861569000001</v>
      </c>
      <c s="384">
        <v>91.327872599999992</v>
      </c>
      <c s="384">
        <v>94.106305678037003</v>
      </c>
      <c s="384">
        <v>96.322467768997001</v>
      </c>
      <c s="384">
        <v>94.950931655575005</v>
      </c>
      <c s="384">
        <v>97.197019019227994</v>
      </c>
      <c s="384">
        <v>125.95198976795901</v>
      </c>
      <c s="384">
        <v>135.39023627056298</v>
      </c>
      <c s="384">
        <v>133.60615342821001</v>
      </c>
      <c s="384">
        <v>133.339810777975</v>
      </c>
      <c r="EF13" s="384">
        <f t="shared" si="14"/>
        <v>1413.6195365900001</v>
      </c>
      <c s="384">
        <f t="shared" si="14"/>
        <v>944.45676290000017</v>
      </c>
      <c s="384">
        <f t="shared" si="14"/>
        <v>1207.1094484352341</v>
      </c>
      <c s="384">
        <f t="shared" si="14"/>
        <v>1280.622391926544</v>
      </c>
      <c r="EK13" s="384">
        <f t="shared" si="15"/>
        <v>1413.6195365900001</v>
      </c>
      <c s="384">
        <f t="shared" si="15"/>
        <v>944.45676290000017</v>
      </c>
      <c s="384">
        <f t="shared" si="15"/>
        <v>1207.1094484352341</v>
      </c>
      <c s="384">
        <f t="shared" si="15"/>
        <v>1280.622391926544</v>
      </c>
      <c s="391">
        <v>1344.3567846579742</v>
      </c>
      <c s="391">
        <v>1411.2631294358882</v>
      </c>
      <c s="391">
        <v>1459.6039998722194</v>
      </c>
      <c s="391">
        <v>1501.1084590779478</v>
      </c>
      <c s="391">
        <v>1518.4062827496537</v>
      </c>
    </row>
    <row r="14" spans="1:149" ht="15">
      <c r="A14" s="345" t="s">
        <v>547</v>
      </c>
      <c s="408"/>
      <c s="384">
        <v>115.63881806538943</v>
      </c>
      <c s="384">
        <v>138.38891318232922</v>
      </c>
      <c s="384">
        <v>133.89470190059239</v>
      </c>
      <c s="384">
        <v>129.63711851075391</v>
      </c>
      <c s="384">
        <v>120.93295736612838</v>
      </c>
      <c s="384">
        <v>129.64163589534266</v>
      </c>
      <c s="384">
        <v>125.39597904081039</v>
      </c>
      <c s="384">
        <v>130.32705205644615</v>
      </c>
      <c s="384">
        <v>129.7159168310923</v>
      </c>
      <c s="384">
        <v>118.07782099853675</v>
      </c>
      <c s="384">
        <v>131.14545986906415</v>
      </c>
      <c s="384">
        <v>178.83663679278342</v>
      </c>
      <c s="384">
        <v>156.5061986019567</v>
      </c>
      <c s="384">
        <v>159.66105606807454</v>
      </c>
      <c s="384">
        <v>158.29168307960717</v>
      </c>
      <c s="384">
        <v>147.60559186525617</v>
      </c>
      <c s="384">
        <v>148.34647389169996</v>
      </c>
      <c s="384">
        <v>150.86238185888865</v>
      </c>
      <c s="384">
        <v>150.71477134190204</v>
      </c>
      <c s="384">
        <v>151.98003124866517</v>
      </c>
      <c s="384">
        <v>150.06600165586718</v>
      </c>
      <c s="384">
        <v>141.2217488902553</v>
      </c>
      <c s="384">
        <v>142.77130928797163</v>
      </c>
      <c s="384">
        <v>141.39200199198453</v>
      </c>
      <c s="384">
        <v>162.29620225860214</v>
      </c>
      <c s="384">
        <v>150.35364862945784</v>
      </c>
      <c s="384">
        <v>154.67033432513242</v>
      </c>
      <c s="384">
        <v>147.76495330452087</v>
      </c>
      <c s="384">
        <v>136.31785584774491</v>
      </c>
      <c s="384">
        <v>140.62444357845084</v>
      </c>
      <c s="384">
        <v>152.02455111652247</v>
      </c>
      <c s="384">
        <v>149.98521785677784</v>
      </c>
      <c s="384">
        <v>144.37648567381783</v>
      </c>
      <c s="384">
        <v>149.52086139774326</v>
      </c>
      <c s="384">
        <v>190.83791892023169</v>
      </c>
      <c s="384">
        <v>156.96942414852248</v>
      </c>
      <c s="384">
        <v>175.47501343610134</v>
      </c>
      <c s="384">
        <v>163.09558504126906</v>
      </c>
      <c s="384">
        <v>163.30891838966562</v>
      </c>
      <c s="384">
        <v>149.57481586388411</v>
      </c>
      <c s="384">
        <v>138.72262735470395</v>
      </c>
      <c s="384">
        <v>132.08725726162854</v>
      </c>
      <c s="384">
        <v>174.20242470042032</v>
      </c>
      <c s="384">
        <v>135.16672744511209</v>
      </c>
      <c s="384">
        <v>131.2062918286689</v>
      </c>
      <c s="384">
        <v>129.66449246104006</v>
      </c>
      <c s="384">
        <v>119.2144113646917</v>
      </c>
      <c s="384">
        <v>120.53405367704759</v>
      </c>
      <c s="384">
        <v>182.31431662185517</v>
      </c>
      <c s="384">
        <v>131.60880441562688</v>
      </c>
      <c s="384">
        <v>135.33448430609127</v>
      </c>
      <c s="384">
        <v>127.3721079654412</v>
      </c>
      <c s="384">
        <v>115.45141686739281</v>
      </c>
      <c s="384">
        <v>327.83181697516426</v>
      </c>
      <c s="384">
        <v>344.04731503091006</v>
      </c>
      <c s="384">
        <v>344.21325369213275</v>
      </c>
      <c s="384">
        <v>168.98968322192547</v>
      </c>
      <c s="384">
        <v>150.13651872255292</v>
      </c>
      <c s="384">
        <v>140.99620795442834</v>
      </c>
      <c s="384">
        <v>181.3728434003975</v>
      </c>
      <c s="384">
        <v>143.46459153471801</v>
      </c>
      <c s="384">
        <v>138.26604728799856</v>
      </c>
      <c s="384">
        <v>138.21097460970987</v>
      </c>
      <c s="384">
        <v>140.54155558708746</v>
      </c>
      <c s="384">
        <v>136.71437655519691</v>
      </c>
      <c s="384">
        <v>149.2492492007315</v>
      </c>
      <c s="384">
        <v>137.53034721041047</v>
      </c>
      <c s="384">
        <v>137.89000805074562</v>
      </c>
      <c s="384">
        <v>143.28080772957304</v>
      </c>
      <c s="384">
        <v>135.71525576753021</v>
      </c>
      <c s="384">
        <v>133.37707119877166</v>
      </c>
      <c s="384">
        <v>159.88039516033331</v>
      </c>
      <c s="384">
        <v>141.21051802599973</v>
      </c>
      <c s="384">
        <v>140.5395196289999</v>
      </c>
      <c s="384">
        <v>150.59031319799996</v>
      </c>
      <c s="384">
        <v>140.68973430799994</v>
      </c>
      <c s="384">
        <v>139.59183535599996</v>
      </c>
      <c s="384">
        <v>131.32128769199988</v>
      </c>
      <c s="384">
        <v>141.89851107200013</v>
      </c>
      <c s="384">
        <v>125.34987957600001</v>
      </c>
      <c s="384">
        <v>132.48073656000003</v>
      </c>
      <c s="384">
        <v>116.24103040599984</v>
      </c>
      <c s="384">
        <v>123.36288739999968</v>
      </c>
      <c s="384">
        <v>212.61967128599983</v>
      </c>
      <c s="384">
        <v>135.91212876200035</v>
      </c>
      <c s="384">
        <v>139.09451390800038</v>
      </c>
      <c s="384">
        <v>139.12039418800023</v>
      </c>
      <c s="384">
        <v>131.01778649600016</v>
      </c>
      <c s="384">
        <v>130.79829339999989</v>
      </c>
      <c s="384">
        <v>136.62727054800033</v>
      </c>
      <c s="384">
        <v>135.03305211399996</v>
      </c>
      <c s="384">
        <v>132.29684411200006</v>
      </c>
      <c s="384">
        <v>136.94863665150004</v>
      </c>
      <c s="384">
        <v>124.05315004599997</v>
      </c>
      <c s="384">
        <v>119.82525531399986</v>
      </c>
      <c s="384">
        <v>132.16633481000005</v>
      </c>
      <c s="384">
        <v>130.08110295399979</v>
      </c>
      <c s="384">
        <v>123.10382411799999</v>
      </c>
      <c s="384">
        <v>257.71949840399958</v>
      </c>
      <c s="384">
        <v>89.751280429999909</v>
      </c>
      <c s="384">
        <v>79.290733829999851</v>
      </c>
      <c s="384">
        <v>108.80757580999931</v>
      </c>
      <c s="384">
        <v>122.30863100999954</v>
      </c>
      <c s="384">
        <v>107.88060393999997</v>
      </c>
      <c s="384">
        <v>103.77628004049993</v>
      </c>
      <c s="384">
        <v>102.80454255999992</v>
      </c>
      <c s="384">
        <v>112.42329099999999</v>
      </c>
      <c s="384">
        <v>111.06760122000007</v>
      </c>
      <c s="384">
        <v>119.3042037200001</v>
      </c>
      <c s="384">
        <v>111.30473846000054</v>
      </c>
      <c s="384">
        <v>281.67000817000064</v>
      </c>
      <c s="384">
        <v>135.59881818000031</v>
      </c>
      <c s="384">
        <v>107.37086793000063</v>
      </c>
      <c s="384">
        <v>139.03541896000078</v>
      </c>
      <c s="384">
        <v>143.32305071000064</v>
      </c>
      <c s="384">
        <v>132.46405658000018</v>
      </c>
      <c s="384">
        <v>168.45141856000012</v>
      </c>
      <c s="384">
        <v>128.42282855999949</v>
      </c>
      <c s="384">
        <v>140.44667128000012</v>
      </c>
      <c s="384">
        <v>147.3574348178723</v>
      </c>
      <c s="536">
        <v>136.44346866500018</v>
      </c>
      <c s="384">
        <v>135.4186132550002</v>
      </c>
      <c s="384">
        <v>613.7617757550006</v>
      </c>
      <c s="384">
        <v>483.55143093999982</v>
      </c>
      <c s="384">
        <v>98.121591801738646</v>
      </c>
      <c s="384">
        <v>97.328301912147367</v>
      </c>
      <c s="384">
        <v>101.73037033296498</v>
      </c>
      <c s="384">
        <v>102.5441984430438</v>
      </c>
      <c s="384">
        <v>145.49758351858691</v>
      </c>
      <c s="384">
        <v>147.8290586992407</v>
      </c>
      <c s="384">
        <v>149.14550036706055</v>
      </c>
      <c s="384">
        <v>151.34191336483173</v>
      </c>
      <c r="EF14" s="384">
        <f t="shared" si="14"/>
        <v>1592.8936603495013</v>
      </c>
      <c s="384">
        <f t="shared" si="14"/>
        <v>1449.0149653164979</v>
      </c>
      <c s="384">
        <f t="shared" si="14"/>
        <v>1754.7495159278758</v>
      </c>
      <c s="384">
        <f t="shared" si="14"/>
        <v>2362.7138070546157</v>
      </c>
      <c r="EK14" s="384">
        <f t="shared" si="15"/>
        <v>1592.8936603495013</v>
      </c>
      <c s="384">
        <f t="shared" si="15"/>
        <v>1449.0149653164979</v>
      </c>
      <c s="384">
        <f t="shared" si="15"/>
        <v>1754.7495159278758</v>
      </c>
      <c s="384">
        <f t="shared" si="15"/>
        <v>2362.7138070546157</v>
      </c>
      <c s="391">
        <v>2136.2444528708183</v>
      </c>
      <c s="391">
        <v>1842.1295643075775</v>
      </c>
      <c s="391">
        <v>1967.1433957118534</v>
      </c>
      <c s="391">
        <v>2101.0714623651852</v>
      </c>
      <c s="391">
        <v>2214.4364409441428</v>
      </c>
    </row>
    <row r="15" spans="1:149" ht="15">
      <c r="A15" s="382" t="s">
        <v>577</v>
      </c>
      <c s="385"/>
      <c s="384">
        <f t="shared" si="16" ref="C15:BN15">C16+C17</f>
        <v>71.599371140000002</v>
      </c>
      <c s="384">
        <f t="shared" si="16"/>
        <v>106.81535643000001</v>
      </c>
      <c s="384">
        <f t="shared" si="16"/>
        <v>131.09377646000007</v>
      </c>
      <c s="384">
        <f t="shared" si="16"/>
        <v>106.08565504000001</v>
      </c>
      <c s="384">
        <f t="shared" si="16"/>
        <v>174.10311379999993</v>
      </c>
      <c s="384">
        <f t="shared" si="16"/>
        <v>123.53293691000016</v>
      </c>
      <c s="384">
        <f t="shared" si="16"/>
        <v>133.56182360999983</v>
      </c>
      <c s="384">
        <f t="shared" si="16"/>
        <v>110.59889941999994</v>
      </c>
      <c s="384">
        <f t="shared" si="16"/>
        <v>97.540246070000038</v>
      </c>
      <c s="384">
        <f t="shared" si="16"/>
        <v>111.18767764999996</v>
      </c>
      <c s="384">
        <f t="shared" si="16"/>
        <v>131.04759569999993</v>
      </c>
      <c s="384">
        <f t="shared" si="16"/>
        <v>191.91948683306458</v>
      </c>
      <c s="384">
        <f t="shared" si="16"/>
        <v>133.68767579333334</v>
      </c>
      <c s="384">
        <f t="shared" si="16"/>
        <v>149.22805261333335</v>
      </c>
      <c s="384">
        <f t="shared" si="16"/>
        <v>135.62052167333337</v>
      </c>
      <c s="384">
        <f t="shared" si="16"/>
        <v>187.44535402333344</v>
      </c>
      <c s="384">
        <f t="shared" si="16"/>
        <v>275.44420491333335</v>
      </c>
      <c s="384">
        <f t="shared" si="16"/>
        <v>159.05257214333344</v>
      </c>
      <c s="384">
        <f t="shared" si="16"/>
        <v>143.86619983333324</v>
      </c>
      <c s="384">
        <f t="shared" si="16"/>
        <v>182.37454264366295</v>
      </c>
      <c s="384">
        <f t="shared" si="16"/>
        <v>137.92834747333342</v>
      </c>
      <c s="384">
        <f t="shared" si="16"/>
        <v>208.51782696333342</v>
      </c>
      <c s="384">
        <f t="shared" si="16"/>
        <v>167.33812386333335</v>
      </c>
      <c s="384">
        <f t="shared" si="16"/>
        <v>175.1241110733333</v>
      </c>
      <c s="384">
        <f t="shared" si="16"/>
        <v>161.5323731266667</v>
      </c>
      <c s="384">
        <f t="shared" si="16"/>
        <v>206.53551344666667</v>
      </c>
      <c s="384">
        <f t="shared" si="16"/>
        <v>150.54563925666665</v>
      </c>
      <c s="384">
        <f t="shared" si="16"/>
        <v>158.38425912666662</v>
      </c>
      <c s="384">
        <f t="shared" si="16"/>
        <v>197.9621651866666</v>
      </c>
      <c s="384">
        <f t="shared" si="16"/>
        <v>166.63814423666665</v>
      </c>
      <c s="384">
        <f t="shared" si="16"/>
        <v>184.17222646666673</v>
      </c>
      <c s="384">
        <f t="shared" si="16"/>
        <v>162.93853276666655</v>
      </c>
      <c s="384">
        <f t="shared" si="16"/>
        <v>192.94373342666663</v>
      </c>
      <c s="384">
        <f t="shared" si="16"/>
        <v>188.52590915666664</v>
      </c>
      <c s="384">
        <f t="shared" si="16"/>
        <v>192.65538663666666</v>
      </c>
      <c s="384">
        <f t="shared" si="16"/>
        <v>192.91015451666644</v>
      </c>
      <c s="384">
        <f t="shared" si="16"/>
        <v>59.010324750000009</v>
      </c>
      <c s="384">
        <f t="shared" si="16"/>
        <v>513.5688056099998</v>
      </c>
      <c s="384">
        <f t="shared" si="16"/>
        <v>207.62103444999994</v>
      </c>
      <c s="384">
        <f t="shared" si="16"/>
        <v>171.36479295000001</v>
      </c>
      <c s="384">
        <f t="shared" si="16"/>
        <v>275.02184073999996</v>
      </c>
      <c s="384">
        <f t="shared" si="16"/>
        <v>147.81437726999999</v>
      </c>
      <c s="384">
        <f t="shared" si="16"/>
        <v>153.61426499000009</v>
      </c>
      <c s="384">
        <f t="shared" si="16"/>
        <v>149.26438740999993</v>
      </c>
      <c s="384">
        <f t="shared" si="16"/>
        <v>133.05680826000005</v>
      </c>
      <c s="384">
        <f t="shared" si="16"/>
        <v>214.01146935000011</v>
      </c>
      <c s="384">
        <f t="shared" si="16"/>
        <v>161.25248641999994</v>
      </c>
      <c s="384">
        <f t="shared" si="16"/>
        <v>259.07798364999985</v>
      </c>
      <c s="384">
        <f t="shared" si="16"/>
        <v>94.807647670000023</v>
      </c>
      <c s="384">
        <f t="shared" si="16"/>
        <v>244.89638984999993</v>
      </c>
      <c s="384">
        <f t="shared" si="16"/>
        <v>186.55755203999996</v>
      </c>
      <c s="384">
        <f t="shared" si="16"/>
        <v>232.14811808000007</v>
      </c>
      <c s="384">
        <f t="shared" si="16"/>
        <v>206.01527214999999</v>
      </c>
      <c s="384">
        <f t="shared" si="16"/>
        <v>187.70243129999992</v>
      </c>
      <c s="384">
        <f t="shared" si="16"/>
        <v>132.54825084000007</v>
      </c>
      <c s="384">
        <f t="shared" si="16"/>
        <v>192.44192149</v>
      </c>
      <c s="384">
        <f t="shared" si="16"/>
        <v>160.24793914999995</v>
      </c>
      <c s="384">
        <f t="shared" si="16"/>
        <v>182.22999467000005</v>
      </c>
      <c s="384">
        <f t="shared" si="16"/>
        <v>189.51871276999998</v>
      </c>
      <c s="384">
        <f t="shared" si="16"/>
        <v>495.77318012805279</v>
      </c>
      <c s="384">
        <f t="shared" si="16"/>
        <v>102.06745581999995</v>
      </c>
      <c s="384">
        <f t="shared" si="16"/>
        <v>145.43272937000003</v>
      </c>
      <c s="384">
        <f t="shared" si="16"/>
        <v>188.27660343999992</v>
      </c>
      <c s="384">
        <f t="shared" si="16"/>
        <v>181.46822385000004</v>
      </c>
      <c s="384">
        <f t="shared" si="17" ref="BO15:DZ15">BO16+BO17</f>
        <v>287.7126466900001</v>
      </c>
      <c s="384">
        <f t="shared" si="17"/>
        <v>134.46276330000001</v>
      </c>
      <c s="384">
        <f t="shared" si="17"/>
        <v>340.91132601000004</v>
      </c>
      <c s="384">
        <f t="shared" si="17"/>
        <v>185.83131446000004</v>
      </c>
      <c s="384">
        <f t="shared" si="17"/>
        <v>125.11360496000009</v>
      </c>
      <c s="384">
        <f t="shared" si="17"/>
        <v>191.49627546000013</v>
      </c>
      <c s="384">
        <f t="shared" si="17"/>
        <v>164.32568613999996</v>
      </c>
      <c s="384">
        <f t="shared" si="17"/>
        <v>198.43248776000007</v>
      </c>
      <c s="384">
        <f t="shared" si="17"/>
        <v>107.08196646000002</v>
      </c>
      <c s="384">
        <f t="shared" si="17"/>
        <v>157.18162939000007</v>
      </c>
      <c s="384">
        <f t="shared" si="17"/>
        <v>151.89625148000005</v>
      </c>
      <c s="384">
        <f t="shared" si="17"/>
        <v>255.29758987000002</v>
      </c>
      <c s="384">
        <f t="shared" si="17"/>
        <v>433.69125776000004</v>
      </c>
      <c s="384">
        <f t="shared" si="17"/>
        <v>161.79377903999989</v>
      </c>
      <c s="384">
        <f t="shared" si="17"/>
        <v>239.86806941999998</v>
      </c>
      <c s="384">
        <f t="shared" si="17"/>
        <v>224.03880823000006</v>
      </c>
      <c s="384">
        <f t="shared" si="17"/>
        <v>277.10229891999995</v>
      </c>
      <c s="384">
        <f t="shared" si="17"/>
        <v>195.95667118000006</v>
      </c>
      <c s="384">
        <f t="shared" si="17"/>
        <v>246.59199791000009</v>
      </c>
      <c s="384">
        <f t="shared" si="17"/>
        <v>268.71310824000017</v>
      </c>
      <c s="384">
        <f t="shared" si="17"/>
        <v>125.43357234322592</v>
      </c>
      <c s="384">
        <f t="shared" si="17"/>
        <v>162.24092410322589</v>
      </c>
      <c s="384">
        <f t="shared" si="17"/>
        <v>163.11634696322579</v>
      </c>
      <c s="384">
        <f t="shared" si="17"/>
        <v>152.51409216924102</v>
      </c>
      <c s="384">
        <f t="shared" si="17"/>
        <v>264.28137776322581</v>
      </c>
      <c s="384">
        <f t="shared" si="17"/>
        <v>218.13452415322595</v>
      </c>
      <c s="384">
        <f t="shared" si="17"/>
        <v>191.25010077322602</v>
      </c>
      <c s="384">
        <f t="shared" si="17"/>
        <v>155.08588726322597</v>
      </c>
      <c s="384">
        <f t="shared" si="17"/>
        <v>174.98986052322587</v>
      </c>
      <c s="384">
        <f t="shared" si="17"/>
        <v>407.32606972322623</v>
      </c>
      <c s="384">
        <f t="shared" si="17"/>
        <v>125.97442559322587</v>
      </c>
      <c s="384">
        <f t="shared" si="17"/>
        <v>254.8812228232259</v>
      </c>
      <c s="384">
        <f t="shared" si="17"/>
        <v>126.13926075000079</v>
      </c>
      <c s="384">
        <f t="shared" si="17"/>
        <v>163.94188472000141</v>
      </c>
      <c s="384">
        <f t="shared" si="17"/>
        <v>640.29657695000026</v>
      </c>
      <c s="384">
        <f t="shared" si="17"/>
        <v>192.87267685999996</v>
      </c>
      <c s="384">
        <f t="shared" si="17"/>
        <v>121.13304604999969</v>
      </c>
      <c s="384">
        <f t="shared" si="17"/>
        <v>72.058789189263521</v>
      </c>
      <c s="384">
        <f t="shared" si="17"/>
        <v>116.57726667926153</v>
      </c>
      <c s="384">
        <f t="shared" si="17"/>
        <v>305.35595146000048</v>
      </c>
      <c s="384">
        <f t="shared" si="17"/>
        <v>136.09398718000105</v>
      </c>
      <c s="384">
        <f t="shared" si="17"/>
        <v>127.89143140000104</v>
      </c>
      <c s="384">
        <f t="shared" si="17"/>
        <v>192.22356518000157</v>
      </c>
      <c s="384">
        <f t="shared" si="17"/>
        <v>210.51959870000036</v>
      </c>
      <c s="384">
        <f t="shared" si="17"/>
        <v>19.282180769999936</v>
      </c>
      <c s="384">
        <f t="shared" si="17"/>
        <v>93.221347759999929</v>
      </c>
      <c s="384">
        <f t="shared" si="17"/>
        <v>413.13878708999925</v>
      </c>
      <c s="384">
        <f t="shared" si="17"/>
        <v>367.10127375999969</v>
      </c>
      <c s="384">
        <f t="shared" si="17"/>
        <v>156.27215331000005</v>
      </c>
      <c s="384">
        <f t="shared" si="17"/>
        <v>188.15973232999866</v>
      </c>
      <c s="384">
        <f t="shared" si="17"/>
        <v>186.51410758999978</v>
      </c>
      <c s="384">
        <f t="shared" si="17"/>
        <v>137.22173416000115</v>
      </c>
      <c s="384">
        <f t="shared" si="17"/>
        <v>203.40618080000138</v>
      </c>
      <c s="384">
        <f t="shared" si="17"/>
        <v>212.94898805000139</v>
      </c>
      <c s="384">
        <f t="shared" si="17"/>
        <v>281.720820954999</v>
      </c>
      <c s="384">
        <f t="shared" si="17"/>
        <v>372.60230595120413</v>
      </c>
      <c s="536">
        <f t="shared" si="17"/>
        <v>164.74787009999974</v>
      </c>
      <c s="384">
        <f t="shared" si="17"/>
        <v>218.45859443999996</v>
      </c>
      <c s="384">
        <f t="shared" si="17"/>
        <v>174.65000000000001</v>
      </c>
      <c s="384">
        <f t="shared" si="17"/>
        <v>182</v>
      </c>
      <c s="384">
        <f t="shared" si="17"/>
        <v>212.42651656561299</v>
      </c>
      <c s="384">
        <f t="shared" si="17"/>
        <v>176.19181710708398</v>
      </c>
      <c s="384">
        <f t="shared" si="17"/>
        <v>249.59305123031672</v>
      </c>
      <c s="384">
        <f t="shared" si="17"/>
        <v>249.51743362951001</v>
      </c>
      <c s="384">
        <f>EA16+EA17</f>
        <v>272.80765269164897</v>
      </c>
      <c s="384">
        <f>EB16+EB17</f>
        <v>272.668365109631</v>
      </c>
      <c s="384">
        <f>EC16+EC17</f>
        <v>291.21240835895901</v>
      </c>
      <c s="384">
        <f>ED16+ED17</f>
        <v>376.71677831541706</v>
      </c>
      <c r="EF15" s="384">
        <f t="shared" si="18" ref="EF15:ES15">EF16+EF17</f>
        <v>2395.228404194726</v>
      </c>
      <c s="384">
        <f t="shared" si="18"/>
        <v>2405.1040351185316</v>
      </c>
      <c s="384">
        <f t="shared" si="18"/>
        <v>2631.5896125262043</v>
      </c>
      <c s="384">
        <f t="shared" si="18"/>
        <v>2840.9904875481793</v>
      </c>
      <c r="EK15" s="384">
        <f t="shared" si="18"/>
        <v>2395.228404194726</v>
      </c>
      <c s="384">
        <f t="shared" si="18"/>
        <v>2405.1040351185316</v>
      </c>
      <c s="384">
        <f t="shared" si="18"/>
        <v>2631.5896125262043</v>
      </c>
      <c s="384">
        <f t="shared" si="18"/>
        <v>2840.9904875481793</v>
      </c>
      <c s="384">
        <f t="shared" si="18"/>
        <v>3257.421490948308</v>
      </c>
      <c s="384">
        <f t="shared" si="18"/>
        <v>3312.6865895236238</v>
      </c>
      <c s="384">
        <f t="shared" si="18"/>
        <v>3350.4747462789519</v>
      </c>
      <c s="384">
        <f t="shared" si="18"/>
        <v>3497.0912079321674</v>
      </c>
      <c s="384">
        <f t="shared" si="18"/>
        <v>3686.5443564108355</v>
      </c>
    </row>
    <row r="16" spans="1:149" ht="15">
      <c r="A16" s="398" t="s">
        <v>578</v>
      </c>
      <c s="410"/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54.355956733064502</v>
      </c>
      <c s="384">
        <v>0</v>
      </c>
      <c s="384">
        <v>0</v>
      </c>
      <c s="384">
        <v>0</v>
      </c>
      <c s="384">
        <v>0</v>
      </c>
      <c s="384">
        <v>52.452223229999994</v>
      </c>
      <c s="384">
        <v>12.50556774</v>
      </c>
      <c s="384">
        <v>0</v>
      </c>
      <c s="384">
        <v>30.170329670329668</v>
      </c>
      <c s="384">
        <v>0</v>
      </c>
      <c s="384">
        <v>0</v>
      </c>
      <c s="384">
        <v>0</v>
      </c>
      <c s="384">
        <v>0</v>
      </c>
      <c s="384">
        <v>24.950502409999999</v>
      </c>
      <c s="384">
        <v>56.995020449999998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13.050000000000001</v>
      </c>
      <c s="384">
        <v>0</v>
      </c>
      <c s="384">
        <v>0</v>
      </c>
      <c s="384">
        <v>0</v>
      </c>
      <c s="384">
        <v>210.28902400000001</v>
      </c>
      <c s="384">
        <v>82.006774829999998</v>
      </c>
      <c s="384">
        <v>60.990511999999995</v>
      </c>
      <c s="384">
        <v>50.593093999999994</v>
      </c>
      <c s="384">
        <v>0.144512</v>
      </c>
      <c s="384">
        <v>18.640511999999998</v>
      </c>
      <c s="384">
        <v>5.6445119999999998</v>
      </c>
      <c s="384">
        <v>13.64109391</v>
      </c>
      <c s="384">
        <v>0.144512</v>
      </c>
      <c s="384">
        <v>8.6405120000000011</v>
      </c>
      <c s="384">
        <v>20.583126610000001</v>
      </c>
      <c s="384">
        <v>15.349</v>
      </c>
      <c s="384">
        <v>43.954000000000001</v>
      </c>
      <c s="384">
        <v>15.946818349999999</v>
      </c>
      <c s="384">
        <v>70.175810560000002</v>
      </c>
      <c s="384">
        <v>48.506778990000001</v>
      </c>
      <c s="384">
        <v>15.07</v>
      </c>
      <c s="384">
        <v>15</v>
      </c>
      <c s="384">
        <v>10.699999999999999</v>
      </c>
      <c s="384">
        <v>15</v>
      </c>
      <c s="384">
        <v>15.696837</v>
      </c>
      <c s="384">
        <v>47.5</v>
      </c>
      <c s="384">
        <v>70.088900928052496</v>
      </c>
      <c s="384">
        <v>0</v>
      </c>
      <c s="384">
        <v>30</v>
      </c>
      <c s="384">
        <v>12.5</v>
      </c>
      <c s="384">
        <v>63.239703740000003</v>
      </c>
      <c s="384">
        <v>12.5</v>
      </c>
      <c s="384">
        <v>12.611000000000001</v>
      </c>
      <c s="384">
        <v>103.07012400000001</v>
      </c>
      <c s="384">
        <v>12.5</v>
      </c>
      <c s="384">
        <v>12.612429000000001</v>
      </c>
      <c s="384">
        <v>12.5</v>
      </c>
      <c s="384">
        <v>12.5</v>
      </c>
      <c s="384">
        <v>33.658055000000004</v>
      </c>
      <c s="384">
        <v>0</v>
      </c>
      <c s="384">
        <v>0</v>
      </c>
      <c s="384">
        <v>10</v>
      </c>
      <c s="384">
        <v>65.991864480000004</v>
      </c>
      <c s="384">
        <v>116.42079556</v>
      </c>
      <c s="384">
        <v>30</v>
      </c>
      <c s="384">
        <v>60</v>
      </c>
      <c s="384">
        <v>68.935603350000008</v>
      </c>
      <c s="384">
        <v>20</v>
      </c>
      <c s="384">
        <v>0</v>
      </c>
      <c s="384">
        <v>85.736642259999996</v>
      </c>
      <c s="384">
        <v>102.88881499999999</v>
      </c>
      <c s="384">
        <v>13</v>
      </c>
      <c s="384">
        <v>45</v>
      </c>
      <c s="384">
        <v>15</v>
      </c>
      <c s="384">
        <v>14.971596086015015</v>
      </c>
      <c s="384">
        <v>85</v>
      </c>
      <c s="384">
        <v>42</v>
      </c>
      <c s="384">
        <v>10</v>
      </c>
      <c s="384">
        <v>10</v>
      </c>
      <c s="384">
        <v>10</v>
      </c>
      <c s="384">
        <v>10.133321499999999</v>
      </c>
      <c s="384">
        <v>10</v>
      </c>
      <c s="384">
        <v>65</v>
      </c>
      <c s="384">
        <v>0</v>
      </c>
      <c s="384">
        <v>10</v>
      </c>
      <c s="384">
        <v>323.05631376999997</v>
      </c>
      <c s="384">
        <v>88.700000000000003</v>
      </c>
      <c s="384">
        <v>10</v>
      </c>
      <c s="384">
        <v>10.049331589262188</v>
      </c>
      <c s="384">
        <v>10.049331589262188</v>
      </c>
      <c s="384">
        <v>10</v>
      </c>
      <c s="384">
        <v>31.95673</v>
      </c>
      <c s="384">
        <v>0</v>
      </c>
      <c s="384">
        <v>0</v>
      </c>
      <c s="384">
        <v>0</v>
      </c>
      <c s="384">
        <v>3.92221441</v>
      </c>
      <c s="384">
        <v>11.909143160000006</v>
      </c>
      <c s="384">
        <v>170.85512231000001</v>
      </c>
      <c s="384">
        <v>166.90000000000001</v>
      </c>
      <c s="384">
        <v>11.24</v>
      </c>
      <c s="384">
        <v>12.479999999999999</v>
      </c>
      <c s="384">
        <v>8.629999999999999</v>
      </c>
      <c s="384">
        <v>1.0300000000000002</v>
      </c>
      <c s="384">
        <v>11.280000000000001</v>
      </c>
      <c s="384">
        <v>9.0299999999999994</v>
      </c>
      <c s="384">
        <v>10</v>
      </c>
      <c s="384">
        <v>120.64282745000037</v>
      </c>
      <c s="536">
        <v>12.265321649999976</v>
      </c>
      <c s="384">
        <v>82.885587719999933</v>
      </c>
      <c s="384">
        <v>22.739999999999998</v>
      </c>
      <c s="384">
        <v>21</v>
      </c>
      <c s="384">
        <v>70.239999999999995</v>
      </c>
      <c s="384">
        <v>27.329999999999998</v>
      </c>
      <c s="384">
        <v>18.630000000000003</v>
      </c>
      <c s="384">
        <v>31.030000000000001</v>
      </c>
      <c s="384">
        <v>41.280000000000001</v>
      </c>
      <c s="384">
        <v>38</v>
      </c>
      <c s="384">
        <v>45.115120000000005</v>
      </c>
      <c s="384">
        <v>129.29661551000001</v>
      </c>
      <c r="EF16" s="384">
        <f t="shared" si="19" ref="EF16:EI17">SUMIF($CI$1:$ED$1,EF$2,$CI16:$ED16)</f>
        <v>330.10491758601501</v>
      </c>
      <c s="384">
        <f t="shared" si="19"/>
        <v>493.81170694852432</v>
      </c>
      <c s="384">
        <f t="shared" si="19"/>
        <v>537.91930733000038</v>
      </c>
      <c s="384">
        <f t="shared" si="19"/>
        <v>539.81264487999988</v>
      </c>
      <c r="EK16" s="384">
        <f t="shared" si="15"/>
        <v>330.10491758601501</v>
      </c>
      <c s="384">
        <f t="shared" si="15"/>
        <v>493.81170694852432</v>
      </c>
      <c s="384">
        <f t="shared" si="15"/>
        <v>537.91930733000038</v>
      </c>
      <c s="384">
        <f t="shared" si="15"/>
        <v>539.81264487999988</v>
      </c>
      <c s="391">
        <v>648.36431116300696</v>
      </c>
      <c s="391">
        <v>675.78252672115798</v>
      </c>
      <c s="391">
        <v>704.57165305721605</v>
      </c>
      <c s="391">
        <v>750</v>
      </c>
      <c s="391">
        <v>778.40162023511243</v>
      </c>
    </row>
    <row r="17" spans="1:149" s="370" customFormat="1" ht="15">
      <c r="A17" s="398" t="s">
        <v>579</v>
      </c>
      <c s="398"/>
      <c s="400">
        <v>71.599371140000002</v>
      </c>
      <c s="400">
        <v>106.81535643000001</v>
      </c>
      <c s="400">
        <v>131.09377646000007</v>
      </c>
      <c s="400">
        <v>106.08565504000001</v>
      </c>
      <c s="400">
        <v>174.10311379999993</v>
      </c>
      <c s="400">
        <v>123.53293691000016</v>
      </c>
      <c s="400">
        <v>133.56182360999983</v>
      </c>
      <c s="400">
        <v>110.59889941999994</v>
      </c>
      <c s="400">
        <v>97.540246070000038</v>
      </c>
      <c s="400">
        <v>111.18767764999996</v>
      </c>
      <c s="400">
        <v>131.04759569999993</v>
      </c>
      <c s="400">
        <v>137.56353010000007</v>
      </c>
      <c s="400">
        <v>133.68767579333334</v>
      </c>
      <c s="400">
        <v>149.22805261333335</v>
      </c>
      <c s="400">
        <v>135.62052167333337</v>
      </c>
      <c s="400">
        <v>187.44535402333344</v>
      </c>
      <c s="400">
        <v>222.99198168333336</v>
      </c>
      <c s="400">
        <v>146.54700440333343</v>
      </c>
      <c s="400">
        <v>143.86619983333324</v>
      </c>
      <c s="400">
        <v>152.20421297333328</v>
      </c>
      <c s="400">
        <v>137.92834747333342</v>
      </c>
      <c s="400">
        <v>208.51782696333342</v>
      </c>
      <c s="400">
        <v>167.33812386333335</v>
      </c>
      <c s="400">
        <v>175.1241110733333</v>
      </c>
      <c s="400">
        <v>136.58187071666669</v>
      </c>
      <c s="400">
        <v>149.54049299666667</v>
      </c>
      <c s="400">
        <v>150.54563925666665</v>
      </c>
      <c s="400">
        <v>158.38425912666662</v>
      </c>
      <c s="400">
        <v>197.9621651866666</v>
      </c>
      <c s="400">
        <v>166.63814423666665</v>
      </c>
      <c s="400">
        <v>184.17222646666673</v>
      </c>
      <c s="400">
        <v>162.93853276666655</v>
      </c>
      <c s="400">
        <v>192.94373342666663</v>
      </c>
      <c s="400">
        <v>175.47590915666663</v>
      </c>
      <c s="400">
        <v>192.65538663666666</v>
      </c>
      <c s="400">
        <v>192.91015451666644</v>
      </c>
      <c s="400">
        <v>59.010324750000009</v>
      </c>
      <c s="400">
        <v>303.27978160999976</v>
      </c>
      <c s="400">
        <v>125.61425961999994</v>
      </c>
      <c s="400">
        <v>110.37428095000001</v>
      </c>
      <c s="400">
        <v>224.42874673999995</v>
      </c>
      <c s="400">
        <v>147.66986527</v>
      </c>
      <c s="400">
        <v>134.97375299000009</v>
      </c>
      <c s="400">
        <v>143.61987540999993</v>
      </c>
      <c s="400">
        <v>119.41571435000004</v>
      </c>
      <c s="400">
        <v>213.86695735000012</v>
      </c>
      <c s="400">
        <v>152.61197441999994</v>
      </c>
      <c s="400">
        <v>238.49485703999983</v>
      </c>
      <c s="400">
        <v>79.458647670000019</v>
      </c>
      <c s="400">
        <v>200.94238984999993</v>
      </c>
      <c s="400">
        <v>170.61073368999996</v>
      </c>
      <c s="400">
        <v>161.97230752000007</v>
      </c>
      <c s="400">
        <v>157.50849316</v>
      </c>
      <c s="400">
        <v>172.63243129999992</v>
      </c>
      <c s="400">
        <v>117.54825084000007</v>
      </c>
      <c s="400">
        <v>181.74192149000001</v>
      </c>
      <c s="400">
        <v>145.24793914999995</v>
      </c>
      <c s="400">
        <v>166.53315767000007</v>
      </c>
      <c s="400">
        <v>142.01871276999998</v>
      </c>
      <c s="400">
        <v>425.68427920000028</v>
      </c>
      <c s="400">
        <v>102.06745581999995</v>
      </c>
      <c s="400">
        <v>115.43272937000003</v>
      </c>
      <c s="400">
        <v>175.77660343999992</v>
      </c>
      <c s="400">
        <v>118.22852011000005</v>
      </c>
      <c s="400">
        <v>275.2126466900001</v>
      </c>
      <c s="400">
        <v>121.85176330000002</v>
      </c>
      <c s="400">
        <v>237.84120201000002</v>
      </c>
      <c s="400">
        <v>173.33131446000004</v>
      </c>
      <c s="400">
        <v>112.50117596000008</v>
      </c>
      <c s="400">
        <v>178.99627546000013</v>
      </c>
      <c s="400">
        <v>151.82568613999996</v>
      </c>
      <c s="400">
        <v>164.77443276000005</v>
      </c>
      <c s="400">
        <v>107.08196646000002</v>
      </c>
      <c s="400">
        <v>157.18162939000007</v>
      </c>
      <c s="400">
        <v>141.89625148000005</v>
      </c>
      <c s="400">
        <v>189.30572539000002</v>
      </c>
      <c s="400">
        <v>317.27046220000005</v>
      </c>
      <c s="400">
        <v>131.79377903999989</v>
      </c>
      <c s="400">
        <v>179.86806941999998</v>
      </c>
      <c s="400">
        <v>155.10320488000005</v>
      </c>
      <c s="400">
        <v>257.10229891999995</v>
      </c>
      <c s="400">
        <v>195.95667118000006</v>
      </c>
      <c s="400">
        <v>160.85535565000009</v>
      </c>
      <c s="400">
        <v>165.82429324000017</v>
      </c>
      <c s="384">
        <v>112.43357234322592</v>
      </c>
      <c s="384">
        <v>117.24092410322591</v>
      </c>
      <c s="384">
        <v>148.11634696322579</v>
      </c>
      <c s="384">
        <v>137.54249608322601</v>
      </c>
      <c s="384">
        <v>179.28137776322581</v>
      </c>
      <c s="384">
        <v>176.13452415322595</v>
      </c>
      <c s="384">
        <v>181.25010077322602</v>
      </c>
      <c s="384">
        <v>145.08588726322597</v>
      </c>
      <c s="384">
        <v>164.98986052322587</v>
      </c>
      <c s="384">
        <v>397.1927482232262</v>
      </c>
      <c s="384">
        <v>115.97442559322587</v>
      </c>
      <c s="384">
        <v>189.8812228232259</v>
      </c>
      <c s="384">
        <v>126.13926075000079</v>
      </c>
      <c s="384">
        <v>153.94188472000141</v>
      </c>
      <c s="384">
        <v>317.24026318000028</v>
      </c>
      <c s="384">
        <v>104.17267685999994</v>
      </c>
      <c s="384">
        <v>111.13304604999969</v>
      </c>
      <c s="384">
        <v>62.009457600001333</v>
      </c>
      <c s="384">
        <v>106.52793508999933</v>
      </c>
      <c s="384">
        <v>295.35595146000048</v>
      </c>
      <c s="384">
        <v>104.13725718000106</v>
      </c>
      <c s="384">
        <v>127.89143140000104</v>
      </c>
      <c s="384">
        <v>192.22356518000157</v>
      </c>
      <c s="384">
        <v>210.51959870000036</v>
      </c>
      <c s="384">
        <v>15.359966359999936</v>
      </c>
      <c s="384">
        <v>81.31220459999993</v>
      </c>
      <c s="384">
        <v>242.28366477999927</v>
      </c>
      <c s="384">
        <v>200.20127375999968</v>
      </c>
      <c s="384">
        <v>145.03215331000004</v>
      </c>
      <c s="384">
        <v>175.67973232999867</v>
      </c>
      <c s="384">
        <v>177.88410758999979</v>
      </c>
      <c s="384">
        <v>136.19173416000115</v>
      </c>
      <c s="384">
        <v>192.12618080000138</v>
      </c>
      <c s="384">
        <v>203.91898805000139</v>
      </c>
      <c s="384">
        <v>271.720820954999</v>
      </c>
      <c s="384">
        <v>251.95947850120376</v>
      </c>
      <c s="536">
        <v>152.48254844999977</v>
      </c>
      <c s="384">
        <v>135.57300672000002</v>
      </c>
      <c s="384">
        <v>151.91</v>
      </c>
      <c s="384">
        <v>161</v>
      </c>
      <c s="384">
        <v>142.186516565613</v>
      </c>
      <c s="384">
        <v>148.86181710708399</v>
      </c>
      <c s="384">
        <v>230.96305123031672</v>
      </c>
      <c s="384">
        <v>218.48743362951001</v>
      </c>
      <c s="384">
        <v>231.527652691649</v>
      </c>
      <c s="384">
        <v>234.668365109631</v>
      </c>
      <c s="384">
        <v>246.09728835895899</v>
      </c>
      <c s="384">
        <v>247.42016280541702</v>
      </c>
      <c r="EF17" s="400">
        <f t="shared" si="19"/>
        <v>2065.1234866087111</v>
      </c>
      <c s="400">
        <f t="shared" si="19"/>
        <v>1911.2923281700073</v>
      </c>
      <c s="400">
        <f t="shared" si="19"/>
        <v>2093.670305196204</v>
      </c>
      <c s="400">
        <f t="shared" si="19"/>
        <v>2301.1778426681794</v>
      </c>
      <c r="EK17" s="400">
        <f t="shared" si="15"/>
        <v>2065.1234866087111</v>
      </c>
      <c s="400">
        <f t="shared" si="15"/>
        <v>1911.2923281700073</v>
      </c>
      <c s="400">
        <f t="shared" si="15"/>
        <v>2093.670305196204</v>
      </c>
      <c s="400">
        <f t="shared" si="15"/>
        <v>2301.1778426681794</v>
      </c>
      <c s="391">
        <v>2609.0571797853013</v>
      </c>
      <c s="391">
        <v>2636.9040628024659</v>
      </c>
      <c s="391">
        <v>2645.9030932217361</v>
      </c>
      <c s="391">
        <v>2747.0912079321674</v>
      </c>
      <c s="391">
        <v>2908.1427361757228</v>
      </c>
    </row>
    <row r="18" spans="1:149" s="370" customFormat="1" ht="15">
      <c r="A18" s="413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r="EF18" s="400"/>
      <c s="400"/>
      <c s="400"/>
      <c s="400"/>
      <c r="EK18" s="400"/>
      <c s="400"/>
      <c s="400"/>
      <c s="400"/>
      <c s="400"/>
      <c s="400"/>
      <c s="400"/>
      <c s="400"/>
      <c s="400"/>
    </row>
    <row r="19" spans="1:149" s="370" customFormat="1" ht="15">
      <c r="A19" s="415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416"/>
      <c s="416"/>
      <c s="416"/>
      <c s="416"/>
      <c s="416"/>
      <c s="416"/>
      <c s="416"/>
      <c s="416"/>
      <c s="416"/>
      <c s="416"/>
      <c s="416"/>
      <c s="416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r="EF19" s="400"/>
      <c s="400"/>
      <c s="400"/>
      <c s="400"/>
      <c r="EK19" s="400"/>
      <c s="400"/>
      <c s="400"/>
      <c s="400">
        <f>+EN23+EN24+EN27+EN31</f>
        <v>22943.0316736514</v>
      </c>
      <c s="400"/>
      <c s="400"/>
      <c s="400"/>
      <c s="400"/>
      <c s="400"/>
    </row>
    <row r="20" spans="1:149" s="370" customFormat="1" ht="15">
      <c r="A20" s="369" t="s">
        <v>541</v>
      </c>
      <c s="369"/>
      <c s="365">
        <f t="shared" si="20" ref="C20:BN20">C21+C44</f>
        <v>1889.4834753534647</v>
      </c>
      <c s="365">
        <f t="shared" si="20"/>
        <v>1739.5010135243556</v>
      </c>
      <c s="365">
        <f t="shared" si="20"/>
        <v>2181.7839256043299</v>
      </c>
      <c s="365">
        <f t="shared" si="20"/>
        <v>2107.4585762942233</v>
      </c>
      <c s="365">
        <f t="shared" si="20"/>
        <v>2116.9020055020469</v>
      </c>
      <c s="365">
        <f t="shared" si="20"/>
        <v>2285.4733205545463</v>
      </c>
      <c s="365">
        <f t="shared" si="20"/>
        <v>1894.1593387110947</v>
      </c>
      <c s="365">
        <f t="shared" si="20"/>
        <v>2303.4715445641546</v>
      </c>
      <c s="365">
        <f t="shared" si="20"/>
        <v>2069.1191753717735</v>
      </c>
      <c s="365">
        <f t="shared" si="20"/>
        <v>2404.2989727553004</v>
      </c>
      <c s="365">
        <f t="shared" si="20"/>
        <v>2464.2218956417546</v>
      </c>
      <c s="365">
        <f t="shared" si="20"/>
        <v>3269.9229389263764</v>
      </c>
      <c s="365">
        <f t="shared" si="20"/>
        <v>1819.024631864401</v>
      </c>
      <c s="365">
        <f t="shared" si="20"/>
        <v>2435.423854956025</v>
      </c>
      <c s="365">
        <f t="shared" si="20"/>
        <v>2500.7643944488509</v>
      </c>
      <c s="365">
        <f t="shared" si="20"/>
        <v>2414.2142058380723</v>
      </c>
      <c s="365">
        <f t="shared" si="20"/>
        <v>2307.293701502947</v>
      </c>
      <c s="365">
        <f t="shared" si="20"/>
        <v>2533.101806951709</v>
      </c>
      <c s="365">
        <f t="shared" si="20"/>
        <v>2258.6825560780876</v>
      </c>
      <c s="365">
        <f t="shared" si="20"/>
        <v>2687.3294505072095</v>
      </c>
      <c s="365">
        <f t="shared" si="20"/>
        <v>2785.0514126398675</v>
      </c>
      <c s="365">
        <f t="shared" si="20"/>
        <v>2942.2289206994583</v>
      </c>
      <c s="365">
        <f t="shared" si="20"/>
        <v>3049.5665692151579</v>
      </c>
      <c s="365">
        <f t="shared" si="20"/>
        <v>3941.1364001391739</v>
      </c>
      <c s="365">
        <f t="shared" si="20"/>
        <v>2046.0419393838888</v>
      </c>
      <c s="365">
        <f t="shared" si="20"/>
        <v>2457.9048153824938</v>
      </c>
      <c s="365">
        <f t="shared" si="20"/>
        <v>2428.6890116879854</v>
      </c>
      <c s="365">
        <f t="shared" si="20"/>
        <v>2801.8762559059096</v>
      </c>
      <c s="365">
        <f t="shared" si="20"/>
        <v>2325.2123212307743</v>
      </c>
      <c s="365">
        <f t="shared" si="20"/>
        <v>2580.8684589982599</v>
      </c>
      <c s="365">
        <f t="shared" si="20"/>
        <v>2639.8783766266597</v>
      </c>
      <c s="365">
        <f t="shared" si="20"/>
        <v>2656.1409447114665</v>
      </c>
      <c s="365">
        <f t="shared" si="20"/>
        <v>2918.3632057037321</v>
      </c>
      <c s="365">
        <f t="shared" si="20"/>
        <v>3072.5058127995285</v>
      </c>
      <c s="365">
        <f t="shared" si="20"/>
        <v>2986.2185640599787</v>
      </c>
      <c s="365">
        <f t="shared" si="20"/>
        <v>4141.1818798049871</v>
      </c>
      <c s="365">
        <f t="shared" si="20"/>
        <v>1489.6659044725523</v>
      </c>
      <c s="365">
        <f t="shared" si="20"/>
        <v>2360.1386198454406</v>
      </c>
      <c s="365">
        <f t="shared" si="20"/>
        <v>2502.4147843093428</v>
      </c>
      <c s="365">
        <f t="shared" si="20"/>
        <v>2077.2045075050205</v>
      </c>
      <c s="365">
        <f t="shared" si="20"/>
        <v>2529.0527933367775</v>
      </c>
      <c s="365">
        <f t="shared" si="20"/>
        <v>2599.2547363434683</v>
      </c>
      <c s="365">
        <f t="shared" si="20"/>
        <v>2437.0229044707089</v>
      </c>
      <c s="365">
        <f t="shared" si="20"/>
        <v>1916.4495378328713</v>
      </c>
      <c s="365">
        <f t="shared" si="20"/>
        <v>2074.8317016957226</v>
      </c>
      <c s="365">
        <f t="shared" si="20"/>
        <v>2345.3645798681896</v>
      </c>
      <c s="365">
        <f t="shared" si="20"/>
        <v>1990.8181549164476</v>
      </c>
      <c s="365">
        <f t="shared" si="20"/>
        <v>4355.6792189391035</v>
      </c>
      <c s="365">
        <f t="shared" si="20"/>
        <v>1420.5989244178038</v>
      </c>
      <c s="365">
        <f t="shared" si="20"/>
        <v>1991.3049764345878</v>
      </c>
      <c s="365">
        <f t="shared" si="20"/>
        <v>2456.9731550192682</v>
      </c>
      <c s="365">
        <f t="shared" si="20"/>
        <v>2111.9123773385959</v>
      </c>
      <c s="365">
        <f t="shared" si="20"/>
        <v>1618.5376217431399</v>
      </c>
      <c s="365">
        <f t="shared" si="20"/>
        <v>2350.9305530732067</v>
      </c>
      <c s="365">
        <f t="shared" si="20"/>
        <v>2123.2118351858321</v>
      </c>
      <c s="365">
        <f t="shared" si="20"/>
        <v>2273.8349989274739</v>
      </c>
      <c s="365">
        <f t="shared" si="20"/>
        <v>2499.5349305342543</v>
      </c>
      <c s="365">
        <f t="shared" si="20"/>
        <v>2113.9602806240123</v>
      </c>
      <c s="365">
        <f t="shared" si="20"/>
        <v>2627.4801960226578</v>
      </c>
      <c s="365">
        <f t="shared" si="20"/>
        <v>4190.2907823688747</v>
      </c>
      <c s="365">
        <f t="shared" si="20"/>
        <v>1468.737820283236</v>
      </c>
      <c s="365">
        <f t="shared" si="20"/>
        <v>1988.6654161394961</v>
      </c>
      <c s="365">
        <f t="shared" si="20"/>
        <v>2791.3720469989798</v>
      </c>
      <c s="365">
        <f t="shared" si="20"/>
        <v>2239.8652718537405</v>
      </c>
      <c s="365">
        <f t="shared" si="21" ref="BO20:DZ20">BO21+BO44</f>
        <v>2057.3503177273851</v>
      </c>
      <c s="365">
        <f t="shared" si="21"/>
        <v>2108.4132853714423</v>
      </c>
      <c s="365">
        <f t="shared" si="21"/>
        <v>1721.5199668694875</v>
      </c>
      <c s="365">
        <f t="shared" si="21"/>
        <v>2029.6579220471997</v>
      </c>
      <c s="365">
        <f t="shared" si="21"/>
        <v>1984.9225213158006</v>
      </c>
      <c s="365">
        <f t="shared" si="21"/>
        <v>2260.0233576747992</v>
      </c>
      <c s="365">
        <f t="shared" si="21"/>
        <v>2446.7727806521198</v>
      </c>
      <c s="365">
        <f t="shared" si="21"/>
        <v>4308.3186240129689</v>
      </c>
      <c s="365">
        <f t="shared" si="21"/>
        <v>1510.1150158923335</v>
      </c>
      <c s="365">
        <f t="shared" si="21"/>
        <v>1868.2139593064505</v>
      </c>
      <c s="365">
        <f t="shared" si="21"/>
        <v>2666.780042047134</v>
      </c>
      <c s="365">
        <f t="shared" si="21"/>
        <v>2533.2783129505328</v>
      </c>
      <c s="365">
        <f t="shared" si="21"/>
        <v>2262.9347301444959</v>
      </c>
      <c s="365">
        <f t="shared" si="21"/>
        <v>2083.9604238252464</v>
      </c>
      <c s="365">
        <f t="shared" si="21"/>
        <v>2194.490711689733</v>
      </c>
      <c s="365">
        <f t="shared" si="21"/>
        <v>2349.9083125899328</v>
      </c>
      <c s="365">
        <f t="shared" si="21"/>
        <v>2443.8587818797332</v>
      </c>
      <c s="365">
        <f t="shared" si="21"/>
        <v>2286.3923347501336</v>
      </c>
      <c s="365">
        <f t="shared" si="21"/>
        <v>2261.8563977505337</v>
      </c>
      <c s="365">
        <f t="shared" si="21"/>
        <v>4360.5142579097319</v>
      </c>
      <c s="365">
        <f t="shared" si="21"/>
        <v>1957.0538497496439</v>
      </c>
      <c s="365">
        <f t="shared" si="21"/>
        <v>2041.4056983956009</v>
      </c>
      <c s="365">
        <f t="shared" si="21"/>
        <v>2121.3579349438269</v>
      </c>
      <c s="365">
        <f t="shared" si="21"/>
        <v>2520.8640666633769</v>
      </c>
      <c s="365">
        <f t="shared" si="21"/>
        <v>2462.603757858777</v>
      </c>
      <c s="365">
        <f t="shared" si="21"/>
        <v>2408.1785856045776</v>
      </c>
      <c s="365">
        <f t="shared" si="21"/>
        <v>2524.8522075823776</v>
      </c>
      <c s="365">
        <f t="shared" si="21"/>
        <v>2230.6517947915763</v>
      </c>
      <c s="365">
        <f t="shared" si="21"/>
        <v>2456.950525357377</v>
      </c>
      <c s="365">
        <f t="shared" si="21"/>
        <v>2246.4726400006593</v>
      </c>
      <c s="365">
        <f t="shared" si="21"/>
        <v>2197.9790722230932</v>
      </c>
      <c s="365">
        <f t="shared" si="21"/>
        <v>4240.8078318980688</v>
      </c>
      <c s="365">
        <f t="shared" si="21"/>
        <v>1934.9307638697173</v>
      </c>
      <c s="365">
        <f t="shared" si="21"/>
        <v>2021.1107933291364</v>
      </c>
      <c s="365">
        <f t="shared" si="21"/>
        <v>2141.9986195426618</v>
      </c>
      <c s="365">
        <f t="shared" si="21"/>
        <v>2149.5444681903537</v>
      </c>
      <c s="365">
        <f t="shared" si="21"/>
        <v>2546.5120838030498</v>
      </c>
      <c s="365">
        <f t="shared" si="21"/>
        <v>2043.3853488250174</v>
      </c>
      <c s="365">
        <f t="shared" si="21"/>
        <v>1992.4135560154798</v>
      </c>
      <c s="365">
        <f t="shared" si="21"/>
        <v>2199.2417174068933</v>
      </c>
      <c s="365">
        <f t="shared" si="21"/>
        <v>1677.8648790909447</v>
      </c>
      <c s="365">
        <f t="shared" si="21"/>
        <v>2016.0554539175214</v>
      </c>
      <c s="365">
        <f t="shared" si="21"/>
        <v>1993.6143907723549</v>
      </c>
      <c s="365">
        <f t="shared" si="21"/>
        <v>3491.5481966908524</v>
      </c>
      <c s="365">
        <f t="shared" si="21"/>
        <v>1764.1745015818001</v>
      </c>
      <c s="365">
        <f t="shared" si="21"/>
        <v>1757.0962184468008</v>
      </c>
      <c s="365">
        <f t="shared" si="21"/>
        <v>2317.4894238327915</v>
      </c>
      <c s="365">
        <f t="shared" si="21"/>
        <v>2152.1278887450849</v>
      </c>
      <c s="365">
        <f t="shared" si="21"/>
        <v>2241.5378549772181</v>
      </c>
      <c s="365">
        <f t="shared" si="21"/>
        <v>2282.19097770691</v>
      </c>
      <c s="365">
        <f t="shared" si="21"/>
        <v>2264.1119680267611</v>
      </c>
      <c s="365">
        <f t="shared" si="21"/>
        <v>2383.9349062809115</v>
      </c>
      <c s="365">
        <f t="shared" si="21"/>
        <v>1856.116177110174</v>
      </c>
      <c s="365">
        <f t="shared" si="21"/>
        <v>2324.8926201429281</v>
      </c>
      <c s="365">
        <f t="shared" si="21"/>
        <v>2162.7006221065926</v>
      </c>
      <c s="365">
        <f t="shared" si="21"/>
        <v>4469.4001154268526</v>
      </c>
      <c s="537">
        <f t="shared" si="21"/>
        <v>1746.1863151889347</v>
      </c>
      <c s="365">
        <f t="shared" si="21"/>
        <v>2452.0917459701459</v>
      </c>
      <c s="365">
        <f t="shared" si="21"/>
        <v>2485.071361015569</v>
      </c>
      <c s="365">
        <f t="shared" si="21"/>
        <v>2659.3353920968348</v>
      </c>
      <c s="365">
        <f t="shared" si="21"/>
        <v>2588.3109040834679</v>
      </c>
      <c s="365">
        <f t="shared" si="21"/>
        <v>2630.3108053518799</v>
      </c>
      <c s="365">
        <f t="shared" si="21"/>
        <v>2664.8637289632647</v>
      </c>
      <c s="365">
        <f t="shared" si="21"/>
        <v>2616.8413069347694</v>
      </c>
      <c s="365">
        <f>EA21+EA44</f>
        <v>2435.6256807363461</v>
      </c>
      <c s="365">
        <f>EB21+EB44</f>
        <v>2527.0470936005504</v>
      </c>
      <c s="365">
        <f>EC21+EC44</f>
        <v>2366.2930392365661</v>
      </c>
      <c s="365">
        <f>ED21+ED44</f>
        <v>2928.9987055040556</v>
      </c>
      <c r="EF20" s="365">
        <f>EF21+EF44</f>
        <v>29409.177965068957</v>
      </c>
      <c s="365">
        <f>EG21+EG44</f>
        <v>26208.220271453982</v>
      </c>
      <c s="365">
        <f>EH21+EH44</f>
        <v>27975.773274384825</v>
      </c>
      <c s="365">
        <f>EI21+EI44</f>
        <v>30100.976078682383</v>
      </c>
      <c s="371"/>
      <c s="365">
        <f t="shared" si="22" ref="EK20:ES20">EK21+EK44</f>
        <v>30122.458746588956</v>
      </c>
      <c s="365">
        <f t="shared" si="22"/>
        <v>27043.038242013979</v>
      </c>
      <c s="365">
        <f t="shared" si="22"/>
        <v>28519.676064114821</v>
      </c>
      <c s="365">
        <f t="shared" si="22"/>
        <v>30100.976078682383</v>
      </c>
      <c s="365">
        <f t="shared" si="22"/>
        <v>29893.021752958928</v>
      </c>
      <c s="365">
        <f t="shared" si="22"/>
        <v>29750.43975731785</v>
      </c>
      <c s="365">
        <f t="shared" si="22"/>
        <v>29882.047001025108</v>
      </c>
      <c s="365">
        <f t="shared" si="22"/>
        <v>30280.816251726174</v>
      </c>
      <c s="365">
        <f t="shared" si="22"/>
        <v>30852.458047173757</v>
      </c>
    </row>
    <row r="21" spans="1:149" s="370" customFormat="1" ht="15">
      <c r="A21" s="369" t="s">
        <v>540</v>
      </c>
      <c s="369"/>
      <c s="400">
        <f t="shared" si="23" ref="C21:BN21">C22+C33+C47</f>
        <v>1880.2374325834646</v>
      </c>
      <c s="400">
        <f t="shared" si="23"/>
        <v>1690.8714828743555</v>
      </c>
      <c s="400">
        <f t="shared" si="23"/>
        <v>2116.5638718043297</v>
      </c>
      <c s="400">
        <f t="shared" si="23"/>
        <v>1989.5867446550089</v>
      </c>
      <c s="400">
        <f t="shared" si="23"/>
        <v>2014.8090900320467</v>
      </c>
      <c s="400">
        <f t="shared" si="23"/>
        <v>2159.7812014145461</v>
      </c>
      <c s="400">
        <f t="shared" si="23"/>
        <v>1884.9006562110947</v>
      </c>
      <c s="400">
        <f t="shared" si="23"/>
        <v>2258.9325438641545</v>
      </c>
      <c s="400">
        <f t="shared" si="23"/>
        <v>2005.9628235532393</v>
      </c>
      <c s="400">
        <f t="shared" si="23"/>
        <v>2317.5187768451665</v>
      </c>
      <c s="400">
        <f t="shared" si="23"/>
        <v>2366.331894997305</v>
      </c>
      <c s="400">
        <f t="shared" si="23"/>
        <v>3136.893298014993</v>
      </c>
      <c s="400">
        <f t="shared" si="23"/>
        <v>1801.3299667923668</v>
      </c>
      <c s="400">
        <f t="shared" si="23"/>
        <v>2389.6631555126664</v>
      </c>
      <c s="400">
        <f t="shared" si="23"/>
        <v>2397.2512824721666</v>
      </c>
      <c s="400">
        <f t="shared" si="23"/>
        <v>2323.2498416208664</v>
      </c>
      <c s="400">
        <f t="shared" si="23"/>
        <v>2199.7806392739667</v>
      </c>
      <c s="400">
        <f t="shared" si="23"/>
        <v>2325.9341798701666</v>
      </c>
      <c s="400">
        <f t="shared" si="23"/>
        <v>2248.216126490167</v>
      </c>
      <c s="400">
        <f t="shared" si="23"/>
        <v>2638.2383725908662</v>
      </c>
      <c s="400">
        <f t="shared" si="23"/>
        <v>2660.5730785892956</v>
      </c>
      <c s="400">
        <f t="shared" si="23"/>
        <v>2846.958977044033</v>
      </c>
      <c s="400">
        <f t="shared" si="23"/>
        <v>2939.531645229998</v>
      </c>
      <c s="400">
        <f t="shared" si="23"/>
        <v>3734.4807563409654</v>
      </c>
      <c s="400">
        <f t="shared" si="23"/>
        <v>2015.9192008900002</v>
      </c>
      <c s="400">
        <f t="shared" si="23"/>
        <v>2394.8482082000005</v>
      </c>
      <c s="400">
        <f t="shared" si="23"/>
        <v>2275.0699209700001</v>
      </c>
      <c s="400">
        <f t="shared" si="23"/>
        <v>2686.998367090001</v>
      </c>
      <c s="400">
        <f t="shared" si="23"/>
        <v>2209.2909418899999</v>
      </c>
      <c s="400">
        <f t="shared" si="23"/>
        <v>2411.7747682800004</v>
      </c>
      <c s="400">
        <f t="shared" si="23"/>
        <v>2609.8519806199997</v>
      </c>
      <c s="400">
        <f t="shared" si="23"/>
        <v>2596.3133432499994</v>
      </c>
      <c s="400">
        <f t="shared" si="23"/>
        <v>2765.2464159200003</v>
      </c>
      <c s="400">
        <f t="shared" si="23"/>
        <v>2958.2147968500008</v>
      </c>
      <c s="400">
        <f t="shared" si="23"/>
        <v>2858.0019929700002</v>
      </c>
      <c s="400">
        <f t="shared" si="23"/>
        <v>3876.3879363599999</v>
      </c>
      <c s="400">
        <f t="shared" si="23"/>
        <v>1456.2309699233333</v>
      </c>
      <c s="400">
        <f t="shared" si="23"/>
        <v>2292.8920366833331</v>
      </c>
      <c s="400">
        <f t="shared" si="23"/>
        <v>2266.6751434633338</v>
      </c>
      <c s="400">
        <f t="shared" si="23"/>
        <v>1963.5831441133334</v>
      </c>
      <c s="400">
        <f t="shared" si="23"/>
        <v>2392.8138353933336</v>
      </c>
      <c s="400">
        <f t="shared" si="23"/>
        <v>2329.636485933333</v>
      </c>
      <c s="400">
        <f t="shared" si="23"/>
        <v>2392.6609602033332</v>
      </c>
      <c s="400">
        <f t="shared" si="23"/>
        <v>1847.1615254333333</v>
      </c>
      <c s="400">
        <f t="shared" si="23"/>
        <v>1806.5983811033332</v>
      </c>
      <c s="400">
        <f t="shared" si="23"/>
        <v>2225.2171944333336</v>
      </c>
      <c s="400">
        <f t="shared" si="23"/>
        <v>1856.7795258233332</v>
      </c>
      <c s="400">
        <f t="shared" si="23"/>
        <v>4088.2922589133327</v>
      </c>
      <c s="400">
        <f t="shared" si="23"/>
        <v>1363.0953091833333</v>
      </c>
      <c s="400">
        <f t="shared" si="23"/>
        <v>1922.1701094866664</v>
      </c>
      <c s="400">
        <f t="shared" si="23"/>
        <v>2186.7498368966667</v>
      </c>
      <c s="400">
        <f t="shared" si="23"/>
        <v>1992.9646109866667</v>
      </c>
      <c s="400">
        <f t="shared" si="23"/>
        <v>1470.5066318166666</v>
      </c>
      <c s="400">
        <f t="shared" si="23"/>
        <v>2087.670842136667</v>
      </c>
      <c s="400">
        <f t="shared" si="23"/>
        <v>2050.4906662366666</v>
      </c>
      <c s="400">
        <f t="shared" si="23"/>
        <v>2203.3224526533336</v>
      </c>
      <c s="400">
        <f t="shared" si="23"/>
        <v>2224.8059460933337</v>
      </c>
      <c s="400">
        <f t="shared" si="23"/>
        <v>1965.3826310733327</v>
      </c>
      <c s="400">
        <f t="shared" si="23"/>
        <v>2487.0907989033331</v>
      </c>
      <c s="400">
        <f t="shared" si="23"/>
        <v>3885.918997953333</v>
      </c>
      <c s="400">
        <f t="shared" si="23"/>
        <v>1375.9471769500001</v>
      </c>
      <c s="400">
        <f t="shared" si="23"/>
        <v>1915.8339242499997</v>
      </c>
      <c s="400">
        <f t="shared" si="23"/>
        <v>2371.0926037700001</v>
      </c>
      <c s="400">
        <f t="shared" si="23"/>
        <v>2099.0725965799998</v>
      </c>
      <c s="400">
        <f t="shared" si="24" ref="BO21:DZ21">BO22+BO33+BO47</f>
        <v>1883.01472231</v>
      </c>
      <c s="400">
        <f t="shared" si="24"/>
        <v>1802.9343864699997</v>
      </c>
      <c s="400">
        <f t="shared" si="24"/>
        <v>1626.9167947400003</v>
      </c>
      <c s="400">
        <f t="shared" si="24"/>
        <v>1935.2112671899997</v>
      </c>
      <c s="400">
        <f t="shared" si="24"/>
        <v>1580.5939136200006</v>
      </c>
      <c s="400">
        <f t="shared" si="24"/>
        <v>2118.2733099799993</v>
      </c>
      <c s="400">
        <f t="shared" si="24"/>
        <v>2298.8467900599994</v>
      </c>
      <c s="400">
        <f t="shared" si="24"/>
        <v>3917.1245575113694</v>
      </c>
      <c s="400">
        <f t="shared" si="24"/>
        <v>1397.8306701133336</v>
      </c>
      <c s="400">
        <f t="shared" si="24"/>
        <v>1770.7474978733335</v>
      </c>
      <c s="400">
        <f t="shared" si="24"/>
        <v>2271.6157463033337</v>
      </c>
      <c s="400">
        <f t="shared" si="24"/>
        <v>2269.5332887433328</v>
      </c>
      <c s="400">
        <f t="shared" si="24"/>
        <v>2014.0177233533334</v>
      </c>
      <c s="400">
        <f t="shared" si="24"/>
        <v>1800.1811690633328</v>
      </c>
      <c s="400">
        <f t="shared" si="24"/>
        <v>1962.0085647233332</v>
      </c>
      <c s="400">
        <f t="shared" si="24"/>
        <v>2247.210472783333</v>
      </c>
      <c s="400">
        <f t="shared" si="24"/>
        <v>2053.8724601333333</v>
      </c>
      <c s="400">
        <f t="shared" si="24"/>
        <v>2009.9421028833335</v>
      </c>
      <c s="400">
        <f t="shared" si="24"/>
        <v>2002.3583186133337</v>
      </c>
      <c s="400">
        <f t="shared" si="24"/>
        <v>4044.5285030033342</v>
      </c>
      <c s="400">
        <f t="shared" si="24"/>
        <v>1709.3766350736439</v>
      </c>
      <c s="400">
        <f t="shared" si="24"/>
        <v>1935.6498998349771</v>
      </c>
      <c s="400">
        <f t="shared" si="24"/>
        <v>1737.3674973350271</v>
      </c>
      <c s="400">
        <f t="shared" si="24"/>
        <v>2243.0780373709767</v>
      </c>
      <c s="400">
        <f t="shared" si="24"/>
        <v>2197.193109006977</v>
      </c>
      <c s="400">
        <f t="shared" si="24"/>
        <v>2080.5911578549776</v>
      </c>
      <c s="400">
        <f t="shared" si="24"/>
        <v>2166.8608388009775</v>
      </c>
      <c s="400">
        <f t="shared" si="24"/>
        <v>2118.1982859249765</v>
      </c>
      <c s="400">
        <f t="shared" si="24"/>
        <v>2132.556195852977</v>
      </c>
      <c s="400">
        <f t="shared" si="24"/>
        <v>1960.5836615070591</v>
      </c>
      <c s="400">
        <f t="shared" si="24"/>
        <v>1944.249640716977</v>
      </c>
      <c s="400">
        <f t="shared" si="24"/>
        <v>3928.4330804965848</v>
      </c>
      <c s="400">
        <f t="shared" si="24"/>
        <v>1584.7637401386669</v>
      </c>
      <c s="400">
        <f t="shared" si="24"/>
        <v>1902.711496180666</v>
      </c>
      <c s="400">
        <f t="shared" si="24"/>
        <v>1740.7586020266644</v>
      </c>
      <c s="400">
        <f t="shared" si="24"/>
        <v>1814.0513859066687</v>
      </c>
      <c s="400">
        <f t="shared" si="24"/>
        <v>2393.1617205566663</v>
      </c>
      <c s="400">
        <f t="shared" si="24"/>
        <v>1624.2435591766682</v>
      </c>
      <c s="400">
        <f t="shared" si="24"/>
        <v>1631.0450543866687</v>
      </c>
      <c s="400">
        <f t="shared" si="24"/>
        <v>1682.8330648566634</v>
      </c>
      <c s="400">
        <f t="shared" si="24"/>
        <v>1505.5999723766647</v>
      </c>
      <c s="400">
        <f t="shared" si="24"/>
        <v>1853.829776888668</v>
      </c>
      <c s="400">
        <f t="shared" si="24"/>
        <v>1859.8909003946644</v>
      </c>
      <c s="400">
        <f t="shared" si="24"/>
        <v>3318.4635994566684</v>
      </c>
      <c s="400">
        <f t="shared" si="24"/>
        <v>1601.7465218731923</v>
      </c>
      <c s="400">
        <f t="shared" si="24"/>
        <v>1627.0916831186778</v>
      </c>
      <c s="400">
        <f t="shared" si="24"/>
        <v>2149.9688309766789</v>
      </c>
      <c s="400">
        <f t="shared" si="24"/>
        <v>1973.4341056366545</v>
      </c>
      <c s="400">
        <f t="shared" si="24"/>
        <v>2074.3589282966718</v>
      </c>
      <c s="400">
        <f t="shared" si="24"/>
        <v>2130.7294826366533</v>
      </c>
      <c s="400">
        <f t="shared" si="24"/>
        <v>2114.6733851766244</v>
      </c>
      <c s="400">
        <f t="shared" si="24"/>
        <v>2246.8142850166669</v>
      </c>
      <c s="400">
        <f t="shared" si="24"/>
        <v>1693.4024860667071</v>
      </c>
      <c s="400">
        <f t="shared" si="24"/>
        <v>2088.1569831766856</v>
      </c>
      <c s="400">
        <f t="shared" si="24"/>
        <v>2004.3229314166667</v>
      </c>
      <c s="400">
        <f t="shared" si="24"/>
        <v>4321.4634083266574</v>
      </c>
      <c s="538">
        <f t="shared" si="24"/>
        <v>1493.3562161466648</v>
      </c>
      <c s="400">
        <f t="shared" si="24"/>
        <v>2301.9272692466561</v>
      </c>
      <c s="400">
        <f t="shared" si="24"/>
        <v>2323.0654185566605</v>
      </c>
      <c s="400">
        <f t="shared" si="24"/>
        <v>2372.7818977079814</v>
      </c>
      <c s="400">
        <f t="shared" si="24"/>
        <v>2462.0485248528685</v>
      </c>
      <c s="400">
        <f t="shared" si="24"/>
        <v>2440.5864025376086</v>
      </c>
      <c s="400">
        <f t="shared" si="24"/>
        <v>2374.2282892169223</v>
      </c>
      <c s="400">
        <f t="shared" si="24"/>
        <v>2508.5061966204576</v>
      </c>
      <c s="400">
        <f>EA22+EA33+EA47</f>
        <v>2279.3455180088472</v>
      </c>
      <c s="400">
        <f>EB22+EB33+EB47</f>
        <v>2242.4137092693004</v>
      </c>
      <c s="400">
        <f>EC22+EC33+EC47</f>
        <v>2238.8006332501741</v>
      </c>
      <c s="400">
        <f>ED22+ED33+ED47</f>
        <v>2771.9526601350976</v>
      </c>
      <c r="EF21" s="400">
        <f>EF22+EF33+EF47</f>
        <v>26154.138039776131</v>
      </c>
      <c s="400">
        <f>EG22+EG33+EG47</f>
        <v>22911.352872345997</v>
      </c>
      <c s="400">
        <f>EH22+EH33+EH47</f>
        <v>26026.163031718537</v>
      </c>
      <c s="400">
        <f>EI22+EI33+EI47</f>
        <v>27809.012735549237</v>
      </c>
      <c s="371"/>
      <c s="400">
        <f t="shared" si="25" ref="EK21:ES21">EK22+EK33+EK47</f>
        <v>26867.418821296131</v>
      </c>
      <c s="400">
        <f t="shared" si="25"/>
        <v>23746.170842905995</v>
      </c>
      <c s="400">
        <f t="shared" si="25"/>
        <v>26570.065821448534</v>
      </c>
      <c s="400">
        <f t="shared" si="25"/>
        <v>27809.012735549237</v>
      </c>
      <c s="400">
        <f t="shared" si="25"/>
        <v>27391.49171469764</v>
      </c>
      <c s="400">
        <f t="shared" si="25"/>
        <v>26994.388803564565</v>
      </c>
      <c s="400">
        <f t="shared" si="25"/>
        <v>26869.192247868821</v>
      </c>
      <c s="400">
        <f t="shared" si="25"/>
        <v>27101.693110399887</v>
      </c>
      <c s="400">
        <f t="shared" si="25"/>
        <v>27452.31590673274</v>
      </c>
    </row>
    <row r="22" spans="1:149" s="370" customFormat="1" ht="15">
      <c r="A22" s="369" t="s">
        <v>539</v>
      </c>
      <c s="369"/>
      <c s="365">
        <f t="shared" si="26" ref="C22:BN22">C23+C24+C27+C31</f>
        <v>1081.9086526434646</v>
      </c>
      <c s="365">
        <f t="shared" si="26"/>
        <v>1147.1914008543554</v>
      </c>
      <c s="365">
        <f t="shared" si="26"/>
        <v>1352.9681430443295</v>
      </c>
      <c s="365">
        <f t="shared" si="26"/>
        <v>1315.299351325009</v>
      </c>
      <c s="365">
        <f t="shared" si="26"/>
        <v>1366.2110952620465</v>
      </c>
      <c s="365">
        <f t="shared" si="26"/>
        <v>1296.5850506845463</v>
      </c>
      <c s="365">
        <f t="shared" si="26"/>
        <v>1289.9306411810946</v>
      </c>
      <c s="365">
        <f t="shared" si="26"/>
        <v>1483.0958171141542</v>
      </c>
      <c s="365">
        <f t="shared" si="26"/>
        <v>1320.9604251032395</v>
      </c>
      <c s="365">
        <f t="shared" si="26"/>
        <v>1456.6310044251661</v>
      </c>
      <c s="365">
        <f t="shared" si="26"/>
        <v>1480.2556504173053</v>
      </c>
      <c s="365">
        <f t="shared" si="26"/>
        <v>1940.482201084993</v>
      </c>
      <c s="365">
        <f t="shared" si="26"/>
        <v>1217.5959392923664</v>
      </c>
      <c s="365">
        <f t="shared" si="26"/>
        <v>1530.8264839026665</v>
      </c>
      <c s="365">
        <f t="shared" si="26"/>
        <v>1622.1852166521667</v>
      </c>
      <c s="365">
        <f t="shared" si="26"/>
        <v>1488.7935832108665</v>
      </c>
      <c s="365">
        <f t="shared" si="26"/>
        <v>1444.2839730239666</v>
      </c>
      <c s="365">
        <f t="shared" si="26"/>
        <v>1520.4347119901665</v>
      </c>
      <c s="365">
        <f t="shared" si="26"/>
        <v>1438.3868208801664</v>
      </c>
      <c s="365">
        <f t="shared" si="26"/>
        <v>1698.0222095208669</v>
      </c>
      <c s="365">
        <f t="shared" si="26"/>
        <v>1522.7809808392956</v>
      </c>
      <c s="365">
        <f t="shared" si="26"/>
        <v>1629.9970267440322</v>
      </c>
      <c s="365">
        <f t="shared" si="26"/>
        <v>1591.055800109998</v>
      </c>
      <c s="365">
        <f t="shared" si="26"/>
        <v>2230.457555970966</v>
      </c>
      <c s="365">
        <f t="shared" si="26"/>
        <v>1444.7959533599999</v>
      </c>
      <c s="365">
        <f t="shared" si="26"/>
        <v>1466.6321588700002</v>
      </c>
      <c s="365">
        <f t="shared" si="26"/>
        <v>1434.0723546700001</v>
      </c>
      <c s="365">
        <f t="shared" si="26"/>
        <v>1855.1909468300003</v>
      </c>
      <c s="365">
        <f t="shared" si="26"/>
        <v>1435.1206123799998</v>
      </c>
      <c s="365">
        <f t="shared" si="26"/>
        <v>1502.2002069200005</v>
      </c>
      <c s="365">
        <f t="shared" si="26"/>
        <v>1674.1239319399997</v>
      </c>
      <c s="365">
        <f t="shared" si="26"/>
        <v>1637.1716273899999</v>
      </c>
      <c s="365">
        <f t="shared" si="26"/>
        <v>1495.2838538599997</v>
      </c>
      <c s="365">
        <f t="shared" si="26"/>
        <v>1747.3193910400003</v>
      </c>
      <c s="365">
        <f t="shared" si="26"/>
        <v>1641.44374167</v>
      </c>
      <c s="365">
        <f t="shared" si="26"/>
        <v>2492.9832932200002</v>
      </c>
      <c s="365">
        <f t="shared" si="26"/>
        <v>1045.5033822633334</v>
      </c>
      <c s="365">
        <f t="shared" si="26"/>
        <v>1415.1217818633334</v>
      </c>
      <c s="365">
        <f t="shared" si="26"/>
        <v>1512.2225135233334</v>
      </c>
      <c s="365">
        <f t="shared" si="26"/>
        <v>1304.8365417533332</v>
      </c>
      <c s="365">
        <f t="shared" si="26"/>
        <v>1305.4560116933333</v>
      </c>
      <c s="365">
        <f t="shared" si="26"/>
        <v>1382.529380583333</v>
      </c>
      <c s="365">
        <f t="shared" si="26"/>
        <v>1473.2702815833331</v>
      </c>
      <c s="365">
        <f t="shared" si="26"/>
        <v>1387.290915053333</v>
      </c>
      <c s="365">
        <f t="shared" si="26"/>
        <v>1355.1923042333331</v>
      </c>
      <c s="365">
        <f t="shared" si="26"/>
        <v>1321.6435450533336</v>
      </c>
      <c s="365">
        <f t="shared" si="26"/>
        <v>1350.6739958433332</v>
      </c>
      <c s="365">
        <f t="shared" si="26"/>
        <v>1900.7866182533328</v>
      </c>
      <c s="365">
        <f t="shared" si="26"/>
        <v>991.0200149533332</v>
      </c>
      <c s="365">
        <f t="shared" si="26"/>
        <v>1430.0258589166667</v>
      </c>
      <c s="365">
        <f t="shared" si="26"/>
        <v>1280.8830434266665</v>
      </c>
      <c s="365">
        <f t="shared" si="26"/>
        <v>1268.2848269766666</v>
      </c>
      <c s="365">
        <f t="shared" si="26"/>
        <v>1172.9958630466667</v>
      </c>
      <c s="365">
        <f t="shared" si="26"/>
        <v>1169.5241900866667</v>
      </c>
      <c s="365">
        <f t="shared" si="26"/>
        <v>1073.2097540566665</v>
      </c>
      <c s="365">
        <f t="shared" si="26"/>
        <v>1330.9083831733337</v>
      </c>
      <c s="365">
        <f t="shared" si="26"/>
        <v>1209.7307400333339</v>
      </c>
      <c s="365">
        <f t="shared" si="26"/>
        <v>1246.1027705933327</v>
      </c>
      <c s="365">
        <f t="shared" si="26"/>
        <v>1305.166213893333</v>
      </c>
      <c s="365">
        <f t="shared" si="26"/>
        <v>1805.9576562033333</v>
      </c>
      <c s="365">
        <f t="shared" si="26"/>
        <v>973.69845122000015</v>
      </c>
      <c s="365">
        <f t="shared" si="26"/>
        <v>1149.5593171899995</v>
      </c>
      <c s="365">
        <f t="shared" si="26"/>
        <v>1442.20506183</v>
      </c>
      <c s="365">
        <f t="shared" si="26"/>
        <v>1364.2049734999998</v>
      </c>
      <c s="365">
        <f t="shared" si="27" ref="BO22:DZ22">BO23+BO24+BO27+BO31</f>
        <v>1304.08071404</v>
      </c>
      <c s="365">
        <f t="shared" si="27"/>
        <v>1269.1213895599999</v>
      </c>
      <c s="365">
        <f t="shared" si="27"/>
        <v>1202.3620580700006</v>
      </c>
      <c s="365">
        <f t="shared" si="27"/>
        <v>1414.4393042699996</v>
      </c>
      <c s="365">
        <f t="shared" si="27"/>
        <v>1217.5463125700005</v>
      </c>
      <c s="365">
        <f t="shared" si="27"/>
        <v>1320.7008983999997</v>
      </c>
      <c s="365">
        <f t="shared" si="27"/>
        <v>1378.1126596399999</v>
      </c>
      <c s="365">
        <f t="shared" si="27"/>
        <v>2130.485723131369</v>
      </c>
      <c s="365">
        <f t="shared" si="27"/>
        <v>1156.9354234733335</v>
      </c>
      <c s="365">
        <f t="shared" si="27"/>
        <v>1338.0927341133336</v>
      </c>
      <c s="365">
        <f t="shared" si="27"/>
        <v>1430.7260913333337</v>
      </c>
      <c s="365">
        <f t="shared" si="27"/>
        <v>1480.9433871933331</v>
      </c>
      <c s="365">
        <f t="shared" si="27"/>
        <v>1489.3223531933336</v>
      </c>
      <c s="365">
        <f t="shared" si="27"/>
        <v>1327.9656938133328</v>
      </c>
      <c s="365">
        <f t="shared" si="27"/>
        <v>1442.8871356233333</v>
      </c>
      <c s="365">
        <f t="shared" si="27"/>
        <v>1739.1918317133332</v>
      </c>
      <c s="365">
        <f t="shared" si="27"/>
        <v>1425.0100164833334</v>
      </c>
      <c s="365">
        <f t="shared" si="27"/>
        <v>1524.1249707533334</v>
      </c>
      <c s="365">
        <f t="shared" si="27"/>
        <v>1483.8898832333336</v>
      </c>
      <c s="365">
        <f t="shared" si="27"/>
        <v>2361.2460800333333</v>
      </c>
      <c s="365">
        <f t="shared" si="27"/>
        <v>1455.2239102536441</v>
      </c>
      <c s="365">
        <f t="shared" si="27"/>
        <v>1593.0368490049771</v>
      </c>
      <c s="365">
        <f t="shared" si="27"/>
        <v>1595.8450491250271</v>
      </c>
      <c s="365">
        <f t="shared" si="27"/>
        <v>1669.3978389209772</v>
      </c>
      <c s="365">
        <f t="shared" si="27"/>
        <v>1652.5334431969773</v>
      </c>
      <c s="365">
        <f t="shared" si="27"/>
        <v>1590.0688378549771</v>
      </c>
      <c s="365">
        <f t="shared" si="27"/>
        <v>1690.9079763509772</v>
      </c>
      <c s="365">
        <f t="shared" si="27"/>
        <v>1694.909049654977</v>
      </c>
      <c s="365">
        <f t="shared" si="27"/>
        <v>1610.8630340329771</v>
      </c>
      <c s="365">
        <f t="shared" si="27"/>
        <v>1651.9417813770594</v>
      </c>
      <c s="365">
        <f t="shared" si="27"/>
        <v>1672.1041340969773</v>
      </c>
      <c s="365">
        <f t="shared" si="27"/>
        <v>2570.0934741965843</v>
      </c>
      <c s="365">
        <f t="shared" si="27"/>
        <v>1530.945295908667</v>
      </c>
      <c s="365">
        <f t="shared" si="27"/>
        <v>1506.7505323906662</v>
      </c>
      <c s="365">
        <f t="shared" si="27"/>
        <v>1585.1919708066646</v>
      </c>
      <c s="365">
        <f t="shared" si="27"/>
        <v>1607.1450923566686</v>
      </c>
      <c s="365">
        <f t="shared" si="27"/>
        <v>1430.5078309566666</v>
      </c>
      <c s="365">
        <f t="shared" si="27"/>
        <v>1342.3051696966681</v>
      </c>
      <c s="365">
        <f t="shared" si="27"/>
        <v>1308.8387456266687</v>
      </c>
      <c s="365">
        <f t="shared" si="27"/>
        <v>1376.7916790166635</v>
      </c>
      <c s="365">
        <f t="shared" si="27"/>
        <v>1140.1671127866657</v>
      </c>
      <c s="365">
        <f t="shared" si="27"/>
        <v>1411.0336441886691</v>
      </c>
      <c s="365">
        <f t="shared" si="27"/>
        <v>1326.4317588346644</v>
      </c>
      <c s="365">
        <f t="shared" si="27"/>
        <v>2170.2968004066665</v>
      </c>
      <c s="365">
        <f t="shared" si="27"/>
        <v>1282.3675400746556</v>
      </c>
      <c s="365">
        <f t="shared" si="27"/>
        <v>1299.9402359186777</v>
      </c>
      <c s="365">
        <f t="shared" si="27"/>
        <v>1616.8304281066787</v>
      </c>
      <c s="365">
        <f t="shared" si="27"/>
        <v>1504.3719332466546</v>
      </c>
      <c s="365">
        <f t="shared" si="27"/>
        <v>1443.163764606672</v>
      </c>
      <c s="365">
        <f t="shared" si="27"/>
        <v>1498.1775911066529</v>
      </c>
      <c s="365">
        <f t="shared" si="27"/>
        <v>1569.4699826166243</v>
      </c>
      <c s="365">
        <f t="shared" si="27"/>
        <v>1690.8299739966667</v>
      </c>
      <c s="365">
        <f t="shared" si="27"/>
        <v>1363.8757104267074</v>
      </c>
      <c s="365">
        <f t="shared" si="27"/>
        <v>1384.6014029166859</v>
      </c>
      <c s="365">
        <f t="shared" si="27"/>
        <v>1432.7939160366668</v>
      </c>
      <c s="365">
        <f t="shared" si="27"/>
        <v>2534.9872580066681</v>
      </c>
      <c s="537">
        <f t="shared" si="27"/>
        <v>1422.2434780466647</v>
      </c>
      <c s="365">
        <f t="shared" si="27"/>
        <v>1837.8629877866565</v>
      </c>
      <c s="365">
        <f t="shared" si="27"/>
        <v>2030.0389951166608</v>
      </c>
      <c s="365">
        <f t="shared" si="27"/>
        <v>2083.650320947982</v>
      </c>
      <c s="365">
        <f t="shared" si="27"/>
        <v>1973.6806199269629</v>
      </c>
      <c s="365">
        <f t="shared" si="27"/>
        <v>1951.0584372273693</v>
      </c>
      <c s="365">
        <f t="shared" si="27"/>
        <v>1885.4944087055067</v>
      </c>
      <c s="365">
        <f t="shared" si="27"/>
        <v>2029.4548669502858</v>
      </c>
      <c s="365">
        <f>EA23+EA24+EA27+EA31</f>
        <v>1838.3380746453856</v>
      </c>
      <c s="365">
        <f>EB23+EB24+EB27+EB31</f>
        <v>1824.4120049820881</v>
      </c>
      <c s="365">
        <f>EC23+EC24+EC27+EC31</f>
        <v>1824.3225341305847</v>
      </c>
      <c s="365">
        <f>ED23+ED24+ED27+ED31</f>
        <v>2242.4749451852508</v>
      </c>
      <c r="EF22" s="365">
        <f>EF23+EF24+EF27+EF31</f>
        <v>20446.925378066131</v>
      </c>
      <c s="365">
        <f>EG23+EG24+EG27+EG31</f>
        <v>17736.405632975999</v>
      </c>
      <c s="365">
        <f>EH23+EH24+EH27+EH31</f>
        <v>18621.40973706001</v>
      </c>
      <c s="365">
        <f>EI23+EI24+EI27+EI31</f>
        <v>22943.0316736514</v>
      </c>
      <c s="371"/>
      <c s="365">
        <f t="shared" si="28" ref="EK22:ES22">EK23+EK24+EK27+EK31</f>
        <v>21160.206159586131</v>
      </c>
      <c s="365">
        <f t="shared" si="28"/>
        <v>18812.063603535997</v>
      </c>
      <c s="365">
        <f t="shared" si="28"/>
        <v>19921.502526790009</v>
      </c>
      <c s="365">
        <f t="shared" si="28"/>
        <v>22943.0316736514</v>
      </c>
      <c s="365">
        <f t="shared" si="28"/>
        <v>22653.555818152541</v>
      </c>
      <c s="365">
        <f t="shared" si="28"/>
        <v>22291.010088748502</v>
      </c>
      <c s="365">
        <f t="shared" si="28"/>
        <v>22374.284310486059</v>
      </c>
      <c s="365">
        <f t="shared" si="28"/>
        <v>22384.242003440238</v>
      </c>
      <c s="365">
        <f t="shared" si="28"/>
        <v>22809.217663086045</v>
      </c>
    </row>
    <row r="23" spans="1:149" ht="15">
      <c r="A23" s="382" t="s">
        <v>538</v>
      </c>
      <c s="385"/>
      <c s="384">
        <v>446.72754647999989</v>
      </c>
      <c s="384">
        <v>585.01754888999994</v>
      </c>
      <c s="384">
        <v>627.04217783000001</v>
      </c>
      <c s="384">
        <v>546.87313525000002</v>
      </c>
      <c s="384">
        <v>557.90322349000007</v>
      </c>
      <c s="384">
        <v>538.20075646000032</v>
      </c>
      <c s="384">
        <v>573.78417499999989</v>
      </c>
      <c s="384">
        <v>650.27995661</v>
      </c>
      <c s="384">
        <v>553.08560573999978</v>
      </c>
      <c s="384">
        <v>604.58017203000043</v>
      </c>
      <c s="384">
        <v>617.80560237999998</v>
      </c>
      <c s="384">
        <v>1051.6239860399999</v>
      </c>
      <c s="384">
        <v>521.43094506999978</v>
      </c>
      <c s="384">
        <v>597.71281077999981</v>
      </c>
      <c s="384">
        <v>687.63933809999992</v>
      </c>
      <c s="384">
        <v>597.61202747999994</v>
      </c>
      <c s="384">
        <v>594.31920062999995</v>
      </c>
      <c s="384">
        <v>582.9796934699998</v>
      </c>
      <c s="384">
        <v>625.05854091999993</v>
      </c>
      <c s="384">
        <v>702.51525219000018</v>
      </c>
      <c s="384">
        <v>598.22457033999979</v>
      </c>
      <c s="384">
        <v>624.61578137000026</v>
      </c>
      <c s="384">
        <v>640.16002811999999</v>
      </c>
      <c s="384">
        <v>1124.8596795299995</v>
      </c>
      <c s="384">
        <v>480.98930135000001</v>
      </c>
      <c s="384">
        <v>682.8622650100001</v>
      </c>
      <c s="384">
        <v>662.90637733999995</v>
      </c>
      <c s="384">
        <v>678.17216862000021</v>
      </c>
      <c s="384">
        <v>627.35385686000006</v>
      </c>
      <c s="384">
        <v>540.76297032000025</v>
      </c>
      <c s="384">
        <v>727.36894656999993</v>
      </c>
      <c s="384">
        <v>756.85933614000021</v>
      </c>
      <c s="384">
        <v>598.32468816999972</v>
      </c>
      <c s="384">
        <v>723.37327137000023</v>
      </c>
      <c s="384">
        <v>678.03062543000021</v>
      </c>
      <c s="384">
        <v>1201.96041414</v>
      </c>
      <c s="384">
        <v>484.47902788999994</v>
      </c>
      <c s="384">
        <v>740.27502467000011</v>
      </c>
      <c s="384">
        <v>744.34803613999998</v>
      </c>
      <c s="384">
        <v>701.32390413999974</v>
      </c>
      <c s="384">
        <v>654.87358064000011</v>
      </c>
      <c s="384">
        <v>679.56728442999986</v>
      </c>
      <c s="384">
        <v>689.98851581999963</v>
      </c>
      <c s="384">
        <v>794.44154658999958</v>
      </c>
      <c s="384">
        <v>684.21994067000003</v>
      </c>
      <c s="384">
        <v>703.89118841000004</v>
      </c>
      <c s="384">
        <v>687.93855764000011</v>
      </c>
      <c s="384">
        <v>1196.1711944099993</v>
      </c>
      <c s="384">
        <v>591.2355193599999</v>
      </c>
      <c s="384">
        <v>735.98534977000008</v>
      </c>
      <c s="384">
        <v>757.96890371999984</v>
      </c>
      <c s="384">
        <v>705.91754621999996</v>
      </c>
      <c s="384">
        <v>677.78226505999999</v>
      </c>
      <c s="384">
        <v>687.93865503000006</v>
      </c>
      <c s="384">
        <v>676.25028539999994</v>
      </c>
      <c s="384">
        <v>804.86107978000018</v>
      </c>
      <c s="384">
        <v>680.58968589000006</v>
      </c>
      <c s="384">
        <v>706.3211906199997</v>
      </c>
      <c s="384">
        <v>698.47632543999964</v>
      </c>
      <c s="384">
        <v>1146.78879781</v>
      </c>
      <c s="384">
        <v>639.21110586000009</v>
      </c>
      <c s="384">
        <v>716.9347189199998</v>
      </c>
      <c s="384">
        <v>753.57785562999993</v>
      </c>
      <c s="384">
        <v>753.56320714000003</v>
      </c>
      <c s="384">
        <v>697.31507667000017</v>
      </c>
      <c s="384">
        <v>707.20360255999981</v>
      </c>
      <c s="384">
        <v>702.90441082000018</v>
      </c>
      <c s="384">
        <v>832.8169197999996</v>
      </c>
      <c s="384">
        <v>702.37404398000047</v>
      </c>
      <c s="384">
        <v>725.05991336999966</v>
      </c>
      <c s="384">
        <v>715.26896166999995</v>
      </c>
      <c s="384">
        <v>1193.3793115700003</v>
      </c>
      <c s="384">
        <v>662.86029394000002</v>
      </c>
      <c s="384">
        <v>739.14703476000022</v>
      </c>
      <c s="384">
        <v>779.22450711000022</v>
      </c>
      <c s="384">
        <v>730.34227321999992</v>
      </c>
      <c s="384">
        <v>780.15790838999999</v>
      </c>
      <c s="384">
        <v>736.86756931999969</v>
      </c>
      <c s="384">
        <v>736.28036575999977</v>
      </c>
      <c s="384">
        <v>842.33751944000005</v>
      </c>
      <c s="384">
        <v>722.1430974299999</v>
      </c>
      <c s="384">
        <v>750.61496284000032</v>
      </c>
      <c s="384">
        <v>740.21614241999987</v>
      </c>
      <c s="384">
        <v>1230.3463405499999</v>
      </c>
      <c s="384">
        <v>621</v>
      </c>
      <c s="384">
        <v>791</v>
      </c>
      <c s="384">
        <v>767</v>
      </c>
      <c s="384">
        <v>739</v>
      </c>
      <c s="384">
        <v>724</v>
      </c>
      <c s="384">
        <v>721</v>
      </c>
      <c s="384">
        <v>720</v>
      </c>
      <c s="384">
        <v>840</v>
      </c>
      <c s="384">
        <v>719</v>
      </c>
      <c s="384">
        <v>731</v>
      </c>
      <c s="384">
        <v>725</v>
      </c>
      <c s="384">
        <v>1200</v>
      </c>
      <c s="384">
        <v>650.36419643000022</v>
      </c>
      <c s="384">
        <v>730.28311356999973</v>
      </c>
      <c s="384">
        <v>770.15772534999792</v>
      </c>
      <c s="384">
        <v>707.6320023300018</v>
      </c>
      <c s="384">
        <v>651.95308154999998</v>
      </c>
      <c s="384">
        <v>670.72336275000123</v>
      </c>
      <c s="384">
        <v>691.11043908000215</v>
      </c>
      <c s="384">
        <v>806.09874343999661</v>
      </c>
      <c s="384">
        <v>598.98601537999912</v>
      </c>
      <c s="384">
        <v>655.94714835000275</v>
      </c>
      <c s="384">
        <v>603.94990625999696</v>
      </c>
      <c s="384">
        <v>1054.9683429000004</v>
      </c>
      <c s="384">
        <v>574.86587667798904</v>
      </c>
      <c s="384">
        <v>587.32160551201105</v>
      </c>
      <c s="384">
        <v>723.75062096000988</v>
      </c>
      <c s="384">
        <v>642.38156684998989</v>
      </c>
      <c s="384">
        <v>672.92306300000018</v>
      </c>
      <c s="384">
        <v>617.81018687003996</v>
      </c>
      <c s="384">
        <v>656.76273785994954</v>
      </c>
      <c s="384">
        <v>733.71000000000004</v>
      </c>
      <c s="384">
        <v>648.09614782000062</v>
      </c>
      <c s="384">
        <v>649.89783666998846</v>
      </c>
      <c s="384">
        <v>634.07000000000005</v>
      </c>
      <c s="384">
        <v>1075.6428285300001</v>
      </c>
      <c s="536">
        <v>600.95132836999801</v>
      </c>
      <c s="384">
        <v>777.01131241998996</v>
      </c>
      <c s="384">
        <v>773.20982859999549</v>
      </c>
      <c s="384">
        <v>721.49000000000001</v>
      </c>
      <c s="384">
        <v>772.78255126837189</v>
      </c>
      <c s="384">
        <v>771.39811654012601</v>
      </c>
      <c s="384">
        <v>770.69484642293503</v>
      </c>
      <c s="384">
        <v>876.60294352826895</v>
      </c>
      <c s="384">
        <v>768.55349100125795</v>
      </c>
      <c s="384">
        <v>767.24137150001195</v>
      </c>
      <c s="384">
        <v>769.56142673093598</v>
      </c>
      <c s="384">
        <v>1081.5029547030799</v>
      </c>
      <c r="EF23" s="384">
        <f>SUMIF($CI$1:$ED$1,EF$2,$CI23:$ED23)</f>
        <v>9298</v>
      </c>
      <c s="384">
        <f>SUMIF($CI$1:$ED$1,EG$2,$CI23:$ED23)</f>
        <v>8592.1740773899983</v>
      </c>
      <c s="384">
        <f>SUMIF($CI$1:$ED$1,EH$2,$CI23:$ED23)</f>
        <v>8217.2324707499793</v>
      </c>
      <c s="384">
        <f>SUMIF($CI$1:$ED$1,EI$2,$CI23:$ED23)</f>
        <v>9451.000171084972</v>
      </c>
      <c s="417"/>
      <c s="418">
        <f>EF23+EF41</f>
        <v>9891.9864599799985</v>
      </c>
      <c s="418">
        <f>EG23+EG41</f>
        <v>9544.4439022299975</v>
      </c>
      <c s="418">
        <f>EH23+EH41</f>
        <v>9339.7368289599799</v>
      </c>
      <c s="535">
        <f>EI23</f>
        <v>9451.000171084972</v>
      </c>
      <c s="418">
        <v>9473.7534332314717</v>
      </c>
      <c s="418">
        <v>9567.4460405283717</v>
      </c>
      <c s="418">
        <v>9724.2610302761695</v>
      </c>
      <c s="418">
        <v>9843.6631370830146</v>
      </c>
      <c s="418">
        <v>10093.573243199606</v>
      </c>
    </row>
    <row r="24" spans="1:149" ht="15">
      <c r="A24" s="382" t="s">
        <v>536</v>
      </c>
      <c s="385"/>
      <c s="384">
        <f t="shared" si="29" ref="C24:BN24">C25+C26</f>
        <v>495.03441842000001</v>
      </c>
      <c s="384">
        <f t="shared" si="29"/>
        <v>408.94078826000003</v>
      </c>
      <c s="384">
        <f t="shared" si="29"/>
        <v>499.73474548000007</v>
      </c>
      <c s="384">
        <f t="shared" si="29"/>
        <v>595.46773558000007</v>
      </c>
      <c s="384">
        <f t="shared" si="29"/>
        <v>632.08545595999999</v>
      </c>
      <c s="384">
        <f t="shared" si="29"/>
        <v>606.24465484999996</v>
      </c>
      <c s="384">
        <f t="shared" si="29"/>
        <v>527.17056064000008</v>
      </c>
      <c s="384">
        <f t="shared" si="29"/>
        <v>619.11226500999999</v>
      </c>
      <c s="384">
        <f t="shared" si="29"/>
        <v>601.68930231000002</v>
      </c>
      <c s="384">
        <f t="shared" si="29"/>
        <v>658.56779860970391</v>
      </c>
      <c s="384">
        <f t="shared" si="29"/>
        <v>678.88534679999998</v>
      </c>
      <c s="384">
        <f t="shared" si="29"/>
        <v>697.95462038000005</v>
      </c>
      <c s="384">
        <f t="shared" si="29"/>
        <v>457.54450289569991</v>
      </c>
      <c s="384">
        <f t="shared" si="29"/>
        <v>653.62361177599996</v>
      </c>
      <c s="384">
        <f t="shared" si="29"/>
        <v>683.16269830549993</v>
      </c>
      <c s="384">
        <f t="shared" si="29"/>
        <v>613.49439262420003</v>
      </c>
      <c s="384">
        <f t="shared" si="29"/>
        <v>608.76968713730002</v>
      </c>
      <c s="384">
        <f t="shared" si="29"/>
        <v>704.13130021350003</v>
      </c>
      <c s="384">
        <f t="shared" si="29"/>
        <v>548.14153763349987</v>
      </c>
      <c s="384">
        <f t="shared" si="29"/>
        <v>723.84415504419997</v>
      </c>
      <c s="384">
        <f t="shared" si="29"/>
        <v>645.89045714262909</v>
      </c>
      <c s="384">
        <f t="shared" si="29"/>
        <v>721.33809048736509</v>
      </c>
      <c s="384">
        <f t="shared" si="29"/>
        <v>693.34819542333105</v>
      </c>
      <c s="384">
        <f t="shared" si="29"/>
        <v>777.41697026429972</v>
      </c>
      <c s="384">
        <f t="shared" si="29"/>
        <v>660.52127943999994</v>
      </c>
      <c s="384">
        <f t="shared" si="29"/>
        <v>567.53278515999989</v>
      </c>
      <c s="384">
        <f t="shared" si="29"/>
        <v>535.40674551000006</v>
      </c>
      <c s="384">
        <f t="shared" si="29"/>
        <v>958.70109286000002</v>
      </c>
      <c s="384">
        <f t="shared" si="29"/>
        <v>633.23529196000004</v>
      </c>
      <c s="384">
        <f t="shared" si="29"/>
        <v>722.44682599000021</v>
      </c>
      <c s="384">
        <f t="shared" si="29"/>
        <v>744.45764522999991</v>
      </c>
      <c s="384">
        <f t="shared" si="29"/>
        <v>662.11394659999996</v>
      </c>
      <c s="384">
        <f t="shared" si="29"/>
        <v>722.26135448999992</v>
      </c>
      <c s="384">
        <f t="shared" si="29"/>
        <v>770.85212577999982</v>
      </c>
      <c s="384">
        <f t="shared" si="29"/>
        <v>763.64996592999989</v>
      </c>
      <c s="384">
        <f t="shared" si="29"/>
        <v>991.36543616000017</v>
      </c>
      <c s="384">
        <f t="shared" si="29"/>
        <v>408.85163895000005</v>
      </c>
      <c s="384">
        <f t="shared" si="29"/>
        <v>491.03697650999993</v>
      </c>
      <c s="384">
        <f t="shared" si="29"/>
        <v>512.98168305000002</v>
      </c>
      <c s="384">
        <f t="shared" si="29"/>
        <v>518.34683794999989</v>
      </c>
      <c s="384">
        <f t="shared" si="29"/>
        <v>554.49971606999998</v>
      </c>
      <c s="384">
        <f t="shared" si="29"/>
        <v>584.82992697999998</v>
      </c>
      <c s="384">
        <f t="shared" si="29"/>
        <v>646.47229532999995</v>
      </c>
      <c s="384">
        <f t="shared" si="29"/>
        <v>484.77747873999999</v>
      </c>
      <c s="384">
        <f t="shared" si="29"/>
        <v>583.12109501999998</v>
      </c>
      <c s="384">
        <f t="shared" si="29"/>
        <v>514.58371413000009</v>
      </c>
      <c s="384">
        <f t="shared" si="29"/>
        <v>580.86901714999999</v>
      </c>
      <c s="384">
        <f t="shared" si="29"/>
        <v>558.8826241999999</v>
      </c>
      <c s="384">
        <f t="shared" si="29"/>
        <v>286.00085667999997</v>
      </c>
      <c s="384">
        <f t="shared" si="29"/>
        <v>534.33881608999991</v>
      </c>
      <c s="384">
        <f t="shared" si="29"/>
        <v>372.96131858000012</v>
      </c>
      <c s="384">
        <f t="shared" si="29"/>
        <v>372.96290355999997</v>
      </c>
      <c s="384">
        <f t="shared" si="29"/>
        <v>360.41255004999999</v>
      </c>
      <c s="384">
        <f t="shared" si="29"/>
        <v>358.81418619000004</v>
      </c>
      <c s="384">
        <f t="shared" si="29"/>
        <v>259.45663444000002</v>
      </c>
      <c s="384">
        <f t="shared" si="29"/>
        <v>374.13806520000003</v>
      </c>
      <c s="384">
        <f t="shared" si="29"/>
        <v>392.55538767000007</v>
      </c>
      <c s="384">
        <f t="shared" si="29"/>
        <v>384.80186900000001</v>
      </c>
      <c s="384">
        <f t="shared" si="29"/>
        <v>465.37346362999995</v>
      </c>
      <c s="384">
        <f t="shared" si="29"/>
        <v>481.44133844999988</v>
      </c>
      <c s="384">
        <f t="shared" si="29"/>
        <v>242.84844319000001</v>
      </c>
      <c s="384">
        <f t="shared" si="29"/>
        <v>306.33983438999991</v>
      </c>
      <c s="384">
        <f t="shared" si="29"/>
        <v>522.6385799000002</v>
      </c>
      <c s="384">
        <f t="shared" si="29"/>
        <v>474.13599351999994</v>
      </c>
      <c s="384">
        <f t="shared" si="30" ref="BO24:EM24">BO25+BO26</f>
        <v>460.32660296999995</v>
      </c>
      <c s="384">
        <f t="shared" si="30"/>
        <v>438.82176493000009</v>
      </c>
      <c s="384">
        <f t="shared" si="30"/>
        <v>379.76420316000008</v>
      </c>
      <c s="384">
        <f t="shared" si="30"/>
        <v>450.1880308100001</v>
      </c>
      <c s="384">
        <f t="shared" si="30"/>
        <v>394.00800394000004</v>
      </c>
      <c s="384">
        <f t="shared" si="30"/>
        <v>399.89907619000002</v>
      </c>
      <c s="384">
        <f t="shared" si="30"/>
        <v>455.23525911999991</v>
      </c>
      <c s="384">
        <f t="shared" si="30"/>
        <v>632.84818426000015</v>
      </c>
      <c s="384">
        <f t="shared" si="30"/>
        <v>344.28306702999998</v>
      </c>
      <c s="384">
        <f t="shared" si="30"/>
        <v>408.43315053999993</v>
      </c>
      <c s="384">
        <f t="shared" si="30"/>
        <v>457.41877452000006</v>
      </c>
      <c s="384">
        <f t="shared" si="30"/>
        <v>534.43412695999996</v>
      </c>
      <c s="384">
        <f t="shared" si="30"/>
        <v>538.18501229000003</v>
      </c>
      <c s="384">
        <f t="shared" si="30"/>
        <v>445.33961614999998</v>
      </c>
      <c s="384">
        <f t="shared" si="30"/>
        <v>544.97556430000009</v>
      </c>
      <c s="384">
        <f t="shared" si="30"/>
        <v>701.04238592999991</v>
      </c>
      <c s="384">
        <f t="shared" si="30"/>
        <v>543.91587985000001</v>
      </c>
      <c s="384">
        <f t="shared" si="30"/>
        <v>587.2160194999999</v>
      </c>
      <c s="384">
        <f t="shared" si="30"/>
        <v>557.52902914999993</v>
      </c>
      <c s="384">
        <f t="shared" si="30"/>
        <v>797.43879587000015</v>
      </c>
      <c s="384">
        <f t="shared" si="30"/>
        <v>561.29999999999995</v>
      </c>
      <c s="384">
        <f t="shared" si="30"/>
        <v>502</v>
      </c>
      <c s="384">
        <f t="shared" si="30"/>
        <v>500.19999999999999</v>
      </c>
      <c s="384">
        <f t="shared" si="30"/>
        <v>550.20000000000005</v>
      </c>
      <c s="384">
        <f t="shared" si="30"/>
        <v>614.89999999999998</v>
      </c>
      <c s="384">
        <f t="shared" si="30"/>
        <v>529.60000000000002</v>
      </c>
      <c s="384">
        <f t="shared" si="30"/>
        <v>651.60000000000002</v>
      </c>
      <c s="384">
        <f t="shared" si="30"/>
        <v>497.80000000000001</v>
      </c>
      <c s="384">
        <f t="shared" si="30"/>
        <v>547.79999999999995</v>
      </c>
      <c s="384">
        <f t="shared" si="30"/>
        <v>563.79999999999995</v>
      </c>
      <c s="384">
        <f t="shared" si="30"/>
        <v>596</v>
      </c>
      <c s="384">
        <f t="shared" si="30"/>
        <v>634.29999999999995</v>
      </c>
      <c s="384">
        <f t="shared" si="30"/>
        <v>574.74141758000007</v>
      </c>
      <c s="384">
        <f t="shared" si="30"/>
        <v>434.59179859999989</v>
      </c>
      <c s="384">
        <f t="shared" si="30"/>
        <v>434.74799956000004</v>
      </c>
      <c s="384">
        <f t="shared" si="30"/>
        <v>531.85535345000017</v>
      </c>
      <c s="384">
        <f t="shared" si="30"/>
        <v>397.51268487999982</v>
      </c>
      <c s="384">
        <f t="shared" si="30"/>
        <v>344.52344000000005</v>
      </c>
      <c s="384">
        <f t="shared" si="30"/>
        <v>266.81154692999985</v>
      </c>
      <c s="384">
        <f t="shared" si="30"/>
        <v>187.68768571000018</v>
      </c>
      <c s="384">
        <f t="shared" si="30"/>
        <v>208.5326662999999</v>
      </c>
      <c s="384">
        <f t="shared" si="30"/>
        <v>430.96883942999989</v>
      </c>
      <c s="384">
        <f t="shared" si="30"/>
        <v>406.25372130000085</v>
      </c>
      <c s="384">
        <f t="shared" si="30"/>
        <v>656.43798787999958</v>
      </c>
      <c s="384">
        <f t="shared" si="30"/>
        <v>393.17305339000006</v>
      </c>
      <c s="384">
        <f t="shared" si="30"/>
        <v>366.38407806999993</v>
      </c>
      <c s="384">
        <f t="shared" si="30"/>
        <v>502.79703477000203</v>
      </c>
      <c s="384">
        <f t="shared" si="30"/>
        <v>501.007695539998</v>
      </c>
      <c s="384">
        <f t="shared" si="30"/>
        <v>429.45925628000504</v>
      </c>
      <c s="384">
        <f t="shared" si="30"/>
        <v>464.37890249994399</v>
      </c>
      <c s="384">
        <f t="shared" si="30"/>
        <v>653.90796885001089</v>
      </c>
      <c s="384">
        <f t="shared" si="30"/>
        <v>613.35508110000001</v>
      </c>
      <c s="384">
        <f t="shared" si="30"/>
        <v>463.75422444003988</v>
      </c>
      <c s="384">
        <f t="shared" si="30"/>
        <v>479.44679234003007</v>
      </c>
      <c s="384">
        <f t="shared" si="30"/>
        <v>528.31365516000005</v>
      </c>
      <c s="384">
        <f t="shared" si="30"/>
        <v>780.9447438000002</v>
      </c>
      <c s="536">
        <f t="shared" si="30"/>
        <v>489.50544547999993</v>
      </c>
      <c s="384">
        <f t="shared" si="30"/>
        <v>670.24504461999993</v>
      </c>
      <c s="384">
        <f t="shared" si="30"/>
        <v>806.00375759999872</v>
      </c>
      <c s="384">
        <f t="shared" si="30"/>
        <v>872.43421037000587</v>
      </c>
      <c s="384">
        <f t="shared" si="30"/>
        <v>783.33776469181566</v>
      </c>
      <c s="384">
        <f t="shared" si="30"/>
        <v>769.10851673132004</v>
      </c>
      <c s="384">
        <f t="shared" si="30"/>
        <v>701.44630046769794</v>
      </c>
      <c s="384">
        <f t="shared" si="30"/>
        <v>699.92247574996497</v>
      </c>
      <c s="384">
        <f t="shared" si="30"/>
        <v>648.82984486530631</v>
      </c>
      <c s="384">
        <f t="shared" si="30"/>
        <v>633.63923698983194</v>
      </c>
      <c s="384">
        <f t="shared" si="30"/>
        <v>628.23538202093312</v>
      </c>
      <c s="384">
        <f t="shared" si="30"/>
        <v>649.4983622029547</v>
      </c>
      <c r="EF24" s="384">
        <f t="shared" si="30"/>
        <v>6749.5</v>
      </c>
      <c s="384">
        <f t="shared" si="30"/>
        <v>4874.6651416200002</v>
      </c>
      <c s="384">
        <f t="shared" si="30"/>
        <v>6176.9224862400297</v>
      </c>
      <c s="384">
        <f t="shared" si="30"/>
        <v>8352.206341789828</v>
      </c>
      <c s="417"/>
      <c s="384">
        <f t="shared" si="30"/>
        <v>6868.7943215400001</v>
      </c>
      <c s="384">
        <f t="shared" si="30"/>
        <v>4998.0532873400007</v>
      </c>
      <c s="384">
        <f t="shared" si="30"/>
        <v>6354.5109177600289</v>
      </c>
      <c s="536">
        <f t="shared" si="31" ref="EN24:ES24">EN25+EN26</f>
        <v>8352.206341789828</v>
      </c>
      <c s="384">
        <f t="shared" si="31"/>
        <v>7832.4672524170692</v>
      </c>
      <c s="384">
        <f t="shared" si="31"/>
        <v>7322.1017872201337</v>
      </c>
      <c s="384">
        <f t="shared" si="31"/>
        <v>7028.6491192098874</v>
      </c>
      <c s="384">
        <f t="shared" si="31"/>
        <v>6891.2047053572223</v>
      </c>
      <c s="384">
        <f t="shared" si="31"/>
        <v>6910.1471522583779</v>
      </c>
    </row>
    <row r="25" spans="1:149" ht="15">
      <c r="A25" s="382" t="s">
        <v>580</v>
      </c>
      <c s="385"/>
      <c s="384">
        <v>58.994410560000006</v>
      </c>
      <c s="384">
        <v>94.799334149999993</v>
      </c>
      <c s="384">
        <v>122.17671176000005</v>
      </c>
      <c s="384">
        <v>157.08230521000004</v>
      </c>
      <c s="384">
        <v>115.03039686000002</v>
      </c>
      <c s="384">
        <v>134.36141398999996</v>
      </c>
      <c s="384">
        <v>143.00201335000003</v>
      </c>
      <c s="384">
        <v>137.50515720000001</v>
      </c>
      <c s="384">
        <v>119.21045553000003</v>
      </c>
      <c s="384">
        <v>155.89816633000001</v>
      </c>
      <c s="384">
        <v>181.54534680000003</v>
      </c>
      <c s="384">
        <v>237.95462038000002</v>
      </c>
      <c s="384">
        <v>72.243533409999955</v>
      </c>
      <c s="384">
        <v>121.29483496</v>
      </c>
      <c s="384">
        <v>157.03378954999994</v>
      </c>
      <c s="384">
        <v>184.38001623000005</v>
      </c>
      <c s="384">
        <v>173.56328471000006</v>
      </c>
      <c s="384">
        <v>156.36876976000005</v>
      </c>
      <c s="384">
        <v>177.93829549999992</v>
      </c>
      <c s="384">
        <v>162.88661726999999</v>
      </c>
      <c s="384">
        <v>140.32842554000007</v>
      </c>
      <c s="384">
        <v>164.99057885000005</v>
      </c>
      <c s="384">
        <v>215.69241811000009</v>
      </c>
      <c s="384">
        <v>308.03214315999969</v>
      </c>
      <c s="384">
        <v>85.991279439999985</v>
      </c>
      <c s="384">
        <v>143.3327851599999</v>
      </c>
      <c s="384">
        <v>159.43674550999998</v>
      </c>
      <c s="384">
        <v>199.0930928600001</v>
      </c>
      <c s="384">
        <v>188.71129196000004</v>
      </c>
      <c s="384">
        <v>185.47682599000015</v>
      </c>
      <c s="384">
        <v>209.94764522999989</v>
      </c>
      <c s="384">
        <v>225.82172992999998</v>
      </c>
      <c s="384">
        <v>203.45293503999994</v>
      </c>
      <c s="384">
        <v>227.8102465499999</v>
      </c>
      <c s="384">
        <v>319.05996592999992</v>
      </c>
      <c s="384">
        <v>342.03543616000007</v>
      </c>
      <c s="384">
        <v>78.062705760000028</v>
      </c>
      <c s="384">
        <v>135.77694722999996</v>
      </c>
      <c s="384">
        <v>209.16560124999998</v>
      </c>
      <c s="384">
        <v>196.26108932999992</v>
      </c>
      <c s="384">
        <v>182.23892636999997</v>
      </c>
      <c s="384">
        <v>212.77821119999996</v>
      </c>
      <c s="384">
        <v>252.27254532999993</v>
      </c>
      <c s="384">
        <v>192.40214165</v>
      </c>
      <c s="384">
        <v>224.86159701999995</v>
      </c>
      <c s="384">
        <v>198.98073457000004</v>
      </c>
      <c s="384">
        <v>265.99036499000005</v>
      </c>
      <c s="384">
        <v>260.14299780999988</v>
      </c>
      <c s="384">
        <v>57.639528769999977</v>
      </c>
      <c s="384">
        <v>94.606716300000016</v>
      </c>
      <c s="384">
        <v>145.82710590000008</v>
      </c>
      <c s="384">
        <v>173.73664729999993</v>
      </c>
      <c s="384">
        <v>202.44802485000002</v>
      </c>
      <c s="384">
        <v>161.76488277000007</v>
      </c>
      <c s="384">
        <v>146.83979535</v>
      </c>
      <c s="384">
        <v>167.21235709000004</v>
      </c>
      <c s="384">
        <v>170.74376373000004</v>
      </c>
      <c s="384">
        <v>161.29463561</v>
      </c>
      <c s="384">
        <v>202.54189949999997</v>
      </c>
      <c s="384">
        <v>249.89367097999991</v>
      </c>
      <c s="384">
        <v>41.667899320000004</v>
      </c>
      <c s="384">
        <v>127.60816382999991</v>
      </c>
      <c s="384">
        <v>232.29524698000017</v>
      </c>
      <c s="384">
        <v>173.74518699999996</v>
      </c>
      <c s="384">
        <v>200.10514112000001</v>
      </c>
      <c s="384">
        <v>188.76954560000007</v>
      </c>
      <c s="384">
        <v>189.76594344000006</v>
      </c>
      <c s="384">
        <v>143.42851193000013</v>
      </c>
      <c s="384">
        <v>156.70002110000001</v>
      </c>
      <c s="384">
        <v>177.01104770000003</v>
      </c>
      <c s="384">
        <v>172.95614849</v>
      </c>
      <c s="384">
        <v>334.69514495000016</v>
      </c>
      <c s="384">
        <v>45.19313089000002</v>
      </c>
      <c s="384">
        <v>118.04448074</v>
      </c>
      <c s="384">
        <v>175.18698463999996</v>
      </c>
      <c s="384">
        <v>200.18397736000003</v>
      </c>
      <c s="384">
        <v>222.71453537000002</v>
      </c>
      <c s="384">
        <v>203.94481467</v>
      </c>
      <c s="384">
        <v>189.49073853000002</v>
      </c>
      <c s="384">
        <v>196.81281600999995</v>
      </c>
      <c s="384">
        <v>208.88373688999997</v>
      </c>
      <c s="384">
        <v>232.10406452999999</v>
      </c>
      <c s="384">
        <v>247.94011815999991</v>
      </c>
      <c s="384">
        <v>379.02317301000011</v>
      </c>
      <c s="384">
        <v>55.299999999999997</v>
      </c>
      <c s="384">
        <v>157</v>
      </c>
      <c s="384">
        <v>161.19999999999999</v>
      </c>
      <c s="384">
        <v>274.19999999999999</v>
      </c>
      <c s="384">
        <v>202.90000000000001</v>
      </c>
      <c s="384">
        <v>189.59999999999999</v>
      </c>
      <c s="384">
        <v>187.59999999999999</v>
      </c>
      <c s="384">
        <v>142.80000000000001</v>
      </c>
      <c s="384">
        <v>180.80000000000001</v>
      </c>
      <c s="384">
        <v>172.80000000000001</v>
      </c>
      <c s="384">
        <v>203</v>
      </c>
      <c s="384">
        <v>349.30000000000001</v>
      </c>
      <c s="384">
        <v>98.048462360000045</v>
      </c>
      <c s="384">
        <v>161.6372865699999</v>
      </c>
      <c s="384">
        <v>170.05741373000004</v>
      </c>
      <c s="384">
        <v>157.29248406000016</v>
      </c>
      <c s="384">
        <v>92.721087699999813</v>
      </c>
      <c s="384">
        <v>82.967570990000041</v>
      </c>
      <c s="384">
        <v>100.82941695999986</v>
      </c>
      <c s="384">
        <v>95.890503570000192</v>
      </c>
      <c s="384">
        <v>106.9510733099999</v>
      </c>
      <c s="384">
        <v>171.37113607999993</v>
      </c>
      <c s="384">
        <v>198.73122335000085</v>
      </c>
      <c s="384">
        <v>251.74410068999961</v>
      </c>
      <c s="384">
        <v>7.46</v>
      </c>
      <c s="384">
        <v>64.069999999999993</v>
      </c>
      <c s="384">
        <v>136.35818149000201</v>
      </c>
      <c s="384">
        <v>123.117375509998</v>
      </c>
      <c s="384">
        <v>176.22676840000497</v>
      </c>
      <c s="384">
        <v>143.453160669944</v>
      </c>
      <c s="384">
        <v>141.87086326001099</v>
      </c>
      <c s="384">
        <v>117.61</v>
      </c>
      <c s="384">
        <v>111.70167505003997</v>
      </c>
      <c s="384">
        <v>138.51475425003002</v>
      </c>
      <c s="384">
        <v>154.81999999999999</v>
      </c>
      <c s="384">
        <v>349.3966940800002</v>
      </c>
      <c s="536">
        <v>18.36084588999999</v>
      </c>
      <c s="384">
        <v>191.98140404</v>
      </c>
      <c s="384">
        <v>158.86973270999871</v>
      </c>
      <c s="384">
        <v>123.43421037000587</v>
      </c>
      <c s="384">
        <v>208.46510323194599</v>
      </c>
      <c s="384">
        <v>198.533564729707</v>
      </c>
      <c s="384">
        <v>162.269328506824</v>
      </c>
      <c s="384">
        <v>167.11763451863101</v>
      </c>
      <c s="384">
        <v>146.87954291389138</v>
      </c>
      <c s="384">
        <v>132.40851937802199</v>
      </c>
      <c s="384">
        <v>129.3127871220064</v>
      </c>
      <c s="384">
        <v>160.934479309229</v>
      </c>
      <c r="EF25" s="384">
        <f t="shared" si="32" ref="EF25:EI29">SUMIF($CI$1:$ED$1,EF$2,$CI25:$ED25)</f>
        <v>2276.5</v>
      </c>
      <c s="384">
        <f t="shared" si="32"/>
        <v>1688.2417593700002</v>
      </c>
      <c s="384">
        <f t="shared" si="32"/>
        <v>1664.5994727100301</v>
      </c>
      <c s="384">
        <f t="shared" si="32"/>
        <v>1798.5671527202612</v>
      </c>
      <c s="417"/>
      <c s="418">
        <f>EF25+EF42</f>
        <v>2395.7943215400001</v>
      </c>
      <c s="418">
        <f>EG25+EG42</f>
        <v>1811.6299050900002</v>
      </c>
      <c s="418">
        <f>EH25+EH42</f>
        <v>1842.18790423003</v>
      </c>
      <c s="418">
        <f>EI25</f>
        <v>1798.5671527202612</v>
      </c>
      <c s="418">
        <v>1728.4672524170687</v>
      </c>
      <c s="418">
        <v>1734.1017872201335</v>
      </c>
      <c s="418">
        <v>1756.649119209887</v>
      </c>
      <c s="418">
        <v>1774.2047053572223</v>
      </c>
      <c s="418">
        <v>1841.3917563717628</v>
      </c>
    </row>
    <row r="26" spans="1:149" ht="15">
      <c r="A26" s="382" t="s">
        <v>581</v>
      </c>
      <c s="403"/>
      <c s="384">
        <v>436.04000786</v>
      </c>
      <c s="384">
        <v>314.14145411000004</v>
      </c>
      <c s="384">
        <v>377.55803372000003</v>
      </c>
      <c s="384">
        <v>438.38543036999999</v>
      </c>
      <c s="384">
        <v>517.05505909999999</v>
      </c>
      <c s="384">
        <v>471.88324086</v>
      </c>
      <c s="384">
        <v>384.16854729000005</v>
      </c>
      <c s="384">
        <v>481.60710781</v>
      </c>
      <c s="384">
        <v>482.47884677999997</v>
      </c>
      <c s="384">
        <v>502.66963227970393</v>
      </c>
      <c s="384">
        <v>497.33999999999997</v>
      </c>
      <c s="384">
        <v>460</v>
      </c>
      <c s="384">
        <v>385.30096948569997</v>
      </c>
      <c s="384">
        <v>532.32877681599996</v>
      </c>
      <c s="384">
        <v>526.12890875549999</v>
      </c>
      <c s="384">
        <v>429.11437639420001</v>
      </c>
      <c s="384">
        <v>435.20640242730002</v>
      </c>
      <c s="384">
        <v>547.76253045349995</v>
      </c>
      <c s="384">
        <v>370.2032421335</v>
      </c>
      <c s="384">
        <v>560.95753777419998</v>
      </c>
      <c s="384">
        <v>505.56203160262902</v>
      </c>
      <c s="384">
        <v>556.34751163736507</v>
      </c>
      <c s="384">
        <v>477.65577731333099</v>
      </c>
      <c s="384">
        <v>469.38482710430003</v>
      </c>
      <c s="384">
        <v>574.52999999999997</v>
      </c>
      <c s="384">
        <v>424.19999999999999</v>
      </c>
      <c s="384">
        <v>375.97000000000003</v>
      </c>
      <c s="384">
        <v>759.60799999999995</v>
      </c>
      <c s="384">
        <v>444.524</v>
      </c>
      <c s="384">
        <v>536.97000000000003</v>
      </c>
      <c s="384">
        <v>534.50999999999999</v>
      </c>
      <c s="384">
        <v>436.29221667000002</v>
      </c>
      <c s="384">
        <v>518.80841944999997</v>
      </c>
      <c s="384">
        <v>543.04187922999995</v>
      </c>
      <c s="384">
        <v>444.58999999999997</v>
      </c>
      <c s="384">
        <v>649.33000000000004</v>
      </c>
      <c s="384">
        <v>330.78893319000002</v>
      </c>
      <c s="384">
        <v>355.26002927999997</v>
      </c>
      <c s="384">
        <v>303.81608180000001</v>
      </c>
      <c s="384">
        <v>322.08574862</v>
      </c>
      <c s="384">
        <v>372.26078969999998</v>
      </c>
      <c s="384">
        <v>372.05171577999999</v>
      </c>
      <c s="384">
        <v>394.19974999999999</v>
      </c>
      <c s="384">
        <v>292.37533708999996</v>
      </c>
      <c s="384">
        <v>358.25949800000001</v>
      </c>
      <c s="384">
        <v>315.60297955999999</v>
      </c>
      <c s="384">
        <v>314.87865216</v>
      </c>
      <c s="384">
        <v>298.73962639000001</v>
      </c>
      <c s="384">
        <v>228.36132791</v>
      </c>
      <c s="384">
        <v>439.73209978999995</v>
      </c>
      <c s="384">
        <v>227.13421268000002</v>
      </c>
      <c s="384">
        <v>199.22625626000001</v>
      </c>
      <c s="384">
        <v>157.96452519999997</v>
      </c>
      <c s="384">
        <v>197.04930341999997</v>
      </c>
      <c s="384">
        <v>112.61683909000001</v>
      </c>
      <c s="384">
        <v>206.92570810999996</v>
      </c>
      <c s="384">
        <v>221.81162394000003</v>
      </c>
      <c s="384">
        <v>223.50723339000001</v>
      </c>
      <c s="384">
        <v>262.83156413</v>
      </c>
      <c s="384">
        <v>231.54766746999999</v>
      </c>
      <c s="384">
        <v>201.18054387000001</v>
      </c>
      <c s="384">
        <v>178.73167056</v>
      </c>
      <c s="384">
        <v>290.34333292000002</v>
      </c>
      <c s="384">
        <v>300.39080652000001</v>
      </c>
      <c s="384">
        <v>260.22146184999997</v>
      </c>
      <c s="384">
        <v>250.05221932999999</v>
      </c>
      <c s="384">
        <v>189.99825972000005</v>
      </c>
      <c s="384">
        <v>306.75951887999997</v>
      </c>
      <c s="384">
        <v>237.30798284000002</v>
      </c>
      <c s="384">
        <v>222.88802848999998</v>
      </c>
      <c s="384">
        <v>282.27911062999993</v>
      </c>
      <c s="384">
        <v>298.15303931</v>
      </c>
      <c s="384">
        <v>299.08993613999996</v>
      </c>
      <c s="384">
        <v>290.38866979999995</v>
      </c>
      <c s="384">
        <v>282.23178988000006</v>
      </c>
      <c s="384">
        <v>334.25014959999999</v>
      </c>
      <c s="384">
        <v>315.47047692000001</v>
      </c>
      <c s="384">
        <v>241.39480148000001</v>
      </c>
      <c s="384">
        <v>355.48482577000004</v>
      </c>
      <c s="384">
        <v>504.22956992000002</v>
      </c>
      <c s="384">
        <v>335.03214295999999</v>
      </c>
      <c s="384">
        <v>355.11195496999994</v>
      </c>
      <c s="384">
        <v>309.58891099000004</v>
      </c>
      <c s="384">
        <v>418.41562286000004</v>
      </c>
      <c s="384">
        <v>506</v>
      </c>
      <c s="384">
        <v>345</v>
      </c>
      <c s="384">
        <v>339</v>
      </c>
      <c s="384">
        <v>276</v>
      </c>
      <c s="384">
        <v>412</v>
      </c>
      <c s="384">
        <v>340</v>
      </c>
      <c s="384">
        <v>464</v>
      </c>
      <c s="384">
        <v>355</v>
      </c>
      <c s="384">
        <v>367</v>
      </c>
      <c s="384">
        <v>391</v>
      </c>
      <c s="384">
        <v>393</v>
      </c>
      <c s="384">
        <v>285</v>
      </c>
      <c s="384">
        <v>476.69295521999999</v>
      </c>
      <c s="384">
        <v>272.95451202999999</v>
      </c>
      <c s="384">
        <v>264.69058583000003</v>
      </c>
      <c s="384">
        <v>374.56286939</v>
      </c>
      <c s="384">
        <v>304.79159718</v>
      </c>
      <c s="384">
        <v>261.55586900999998</v>
      </c>
      <c s="384">
        <v>165.98212997000002</v>
      </c>
      <c s="384">
        <v>91.79718213999999</v>
      </c>
      <c s="384">
        <v>101.58159299000002</v>
      </c>
      <c s="384">
        <v>259.59770334999996</v>
      </c>
      <c s="384">
        <v>207.52249794999997</v>
      </c>
      <c s="384">
        <v>404.69388719</v>
      </c>
      <c s="384">
        <v>385.71305339000008</v>
      </c>
      <c s="384">
        <v>302.31407806999994</v>
      </c>
      <c s="384">
        <v>366.43885327999999</v>
      </c>
      <c s="384">
        <v>377.89032003</v>
      </c>
      <c s="384">
        <v>253.23248788000006</v>
      </c>
      <c s="384">
        <v>320.92574182999999</v>
      </c>
      <c s="384">
        <v>512.0371055899999</v>
      </c>
      <c s="384">
        <v>495.74508110000005</v>
      </c>
      <c s="384">
        <v>352.05254938999991</v>
      </c>
      <c s="384">
        <v>340.93203809000005</v>
      </c>
      <c s="384">
        <v>373.49365516</v>
      </c>
      <c s="384">
        <v>431.54804972000005</v>
      </c>
      <c s="536">
        <v>471.14459958999993</v>
      </c>
      <c s="384">
        <v>478.2636405799999</v>
      </c>
      <c s="384">
        <v>647.13402488999998</v>
      </c>
      <c s="384">
        <v>749</v>
      </c>
      <c s="384">
        <v>574.87266145986962</v>
      </c>
      <c s="384">
        <v>570.57495200161304</v>
      </c>
      <c s="384">
        <v>539.17697196087397</v>
      </c>
      <c s="384">
        <v>532.80484123133397</v>
      </c>
      <c s="384">
        <v>501.95030195141499</v>
      </c>
      <c s="384">
        <v>501.23071761180995</v>
      </c>
      <c s="384">
        <v>498.92259489892672</v>
      </c>
      <c s="384">
        <v>488.56388289372569</v>
      </c>
      <c r="EF26" s="384">
        <f t="shared" si="32"/>
        <v>4473</v>
      </c>
      <c s="384">
        <f t="shared" si="32"/>
        <v>3186.42338225</v>
      </c>
      <c s="384">
        <f t="shared" si="32"/>
        <v>4512.3230135299991</v>
      </c>
      <c s="384">
        <f t="shared" si="32"/>
        <v>6553.6391890695677</v>
      </c>
      <c r="EK26" s="384">
        <f>EF26</f>
        <v>4473</v>
      </c>
      <c s="384">
        <f>EG26</f>
        <v>3186.42338225</v>
      </c>
      <c s="384">
        <f>EH26</f>
        <v>4512.3230135299991</v>
      </c>
      <c s="384">
        <f>EI26</f>
        <v>6553.6391890695677</v>
      </c>
      <c s="384">
        <v>6104</v>
      </c>
      <c s="384">
        <v>5588</v>
      </c>
      <c s="384">
        <v>5272</v>
      </c>
      <c s="384">
        <v>5117</v>
      </c>
      <c s="384">
        <v>5068.7553958866147</v>
      </c>
    </row>
    <row r="27" spans="1:149" s="370" customFormat="1" ht="15">
      <c r="A27" s="382" t="s">
        <v>625</v>
      </c>
      <c s="382"/>
      <c s="391">
        <f t="shared" si="33" ref="C27:BN27">C28+C29+C30</f>
        <v>140.14668774346484</v>
      </c>
      <c s="391">
        <f t="shared" si="33"/>
        <v>153.23306370435529</v>
      </c>
      <c s="391">
        <f t="shared" si="33"/>
        <v>226.19121973432942</v>
      </c>
      <c s="391">
        <f t="shared" si="33"/>
        <v>172.95848049500881</v>
      </c>
      <c s="391">
        <f t="shared" si="33"/>
        <v>176.22241581204645</v>
      </c>
      <c s="391">
        <f t="shared" si="33"/>
        <v>152.13963937454599</v>
      </c>
      <c s="391">
        <f t="shared" si="33"/>
        <v>188.97590554109476</v>
      </c>
      <c s="391">
        <f t="shared" si="33"/>
        <v>213.7035954941544</v>
      </c>
      <c s="391">
        <f t="shared" si="33"/>
        <v>166.18551705323972</v>
      </c>
      <c s="391">
        <f t="shared" si="33"/>
        <v>193.48303378546169</v>
      </c>
      <c s="391">
        <f t="shared" si="33"/>
        <v>183.56470123730543</v>
      </c>
      <c s="391">
        <f t="shared" si="33"/>
        <v>190.90359466499297</v>
      </c>
      <c s="391">
        <f t="shared" si="33"/>
        <v>238.62049132666669</v>
      </c>
      <c s="391">
        <f t="shared" si="33"/>
        <v>279.49006134666661</v>
      </c>
      <c s="391">
        <f t="shared" si="33"/>
        <v>251.38318024666677</v>
      </c>
      <c s="391">
        <f t="shared" si="33"/>
        <v>277.68716310666662</v>
      </c>
      <c s="391">
        <f t="shared" si="33"/>
        <v>241.19508525666663</v>
      </c>
      <c s="391">
        <f t="shared" si="33"/>
        <v>233.32371830666662</v>
      </c>
      <c s="391">
        <f t="shared" si="33"/>
        <v>265.18674232666677</v>
      </c>
      <c s="391">
        <f t="shared" si="33"/>
        <v>271.66280228666653</v>
      </c>
      <c s="391">
        <f t="shared" si="33"/>
        <v>278.66595335666665</v>
      </c>
      <c s="391">
        <f t="shared" si="33"/>
        <v>284.04315488666668</v>
      </c>
      <c s="391">
        <f t="shared" si="33"/>
        <v>257.54757656666692</v>
      </c>
      <c s="391">
        <f t="shared" si="33"/>
        <v>328.1809061766665</v>
      </c>
      <c s="391">
        <f t="shared" si="33"/>
        <v>303.28537256999999</v>
      </c>
      <c s="391">
        <f t="shared" si="33"/>
        <v>216.23710870000002</v>
      </c>
      <c s="391">
        <f t="shared" si="33"/>
        <v>235.75923181999994</v>
      </c>
      <c s="391">
        <f t="shared" si="33"/>
        <v>218.31768535000009</v>
      </c>
      <c s="391">
        <f t="shared" si="33"/>
        <v>174.53146355999991</v>
      </c>
      <c s="391">
        <f t="shared" si="33"/>
        <v>238.99041061000005</v>
      </c>
      <c s="391">
        <f t="shared" si="33"/>
        <v>202.29734014000002</v>
      </c>
      <c s="391">
        <f t="shared" si="33"/>
        <v>218.19834464999971</v>
      </c>
      <c s="391">
        <f t="shared" si="33"/>
        <v>174.69781119999999</v>
      </c>
      <c s="391">
        <f t="shared" si="33"/>
        <v>253.09399389000026</v>
      </c>
      <c s="391">
        <f t="shared" si="33"/>
        <v>199.76315030999996</v>
      </c>
      <c s="391">
        <f t="shared" si="33"/>
        <v>299.65744291999982</v>
      </c>
      <c s="391">
        <f t="shared" si="33"/>
        <v>152.17271542333336</v>
      </c>
      <c s="391">
        <f t="shared" si="33"/>
        <v>183.80978068333329</v>
      </c>
      <c s="391">
        <f t="shared" si="33"/>
        <v>254.89279433333337</v>
      </c>
      <c s="391">
        <f t="shared" si="33"/>
        <v>85.16579966333336</v>
      </c>
      <c s="391">
        <f t="shared" si="33"/>
        <v>96.082714983333233</v>
      </c>
      <c s="391">
        <f t="shared" si="33"/>
        <v>118.13216917333332</v>
      </c>
      <c s="391">
        <f t="shared" si="33"/>
        <v>136.80947043333333</v>
      </c>
      <c s="391">
        <f t="shared" si="33"/>
        <v>108.0718897233335</v>
      </c>
      <c s="391">
        <f t="shared" si="33"/>
        <v>87.851268543333092</v>
      </c>
      <c s="391">
        <f t="shared" si="33"/>
        <v>103.16864251333352</v>
      </c>
      <c s="391">
        <f t="shared" si="33"/>
        <v>81.866421053333042</v>
      </c>
      <c s="391">
        <f t="shared" si="33"/>
        <v>145.73279964333355</v>
      </c>
      <c s="391">
        <f t="shared" si="33"/>
        <v>113.78363891333333</v>
      </c>
      <c s="391">
        <f t="shared" si="33"/>
        <v>159.70169305666667</v>
      </c>
      <c s="391">
        <f t="shared" si="33"/>
        <v>149.95282112666666</v>
      </c>
      <c s="391">
        <f t="shared" si="33"/>
        <v>189.4043771966667</v>
      </c>
      <c s="391">
        <f t="shared" si="33"/>
        <v>134.80104793666658</v>
      </c>
      <c s="391">
        <f t="shared" si="33"/>
        <v>122.77134886666666</v>
      </c>
      <c s="391">
        <f t="shared" si="33"/>
        <v>137.50283421666649</v>
      </c>
      <c s="391">
        <f t="shared" si="33"/>
        <v>151.90923819333352</v>
      </c>
      <c s="391">
        <f t="shared" si="33"/>
        <v>136.58566647333362</v>
      </c>
      <c s="391">
        <f t="shared" si="33"/>
        <v>154.97971097333291</v>
      </c>
      <c s="391">
        <f t="shared" si="33"/>
        <v>141.31642482333342</v>
      </c>
      <c s="391">
        <f t="shared" si="33"/>
        <v>177.72751994333331</v>
      </c>
      <c s="391">
        <f t="shared" si="33"/>
        <v>85.891596020000009</v>
      </c>
      <c s="391">
        <f t="shared" si="33"/>
        <v>118.99109011000002</v>
      </c>
      <c s="391">
        <f t="shared" si="33"/>
        <v>142.87028267999995</v>
      </c>
      <c s="391">
        <f t="shared" si="33"/>
        <v>125.68912161000003</v>
      </c>
      <c s="391">
        <f t="shared" si="34" ref="BO27:CH27">BO28+BO29+BO30</f>
        <v>123.56828658000003</v>
      </c>
      <c s="391">
        <f t="shared" si="34"/>
        <v>104.45429919999995</v>
      </c>
      <c s="391">
        <f t="shared" si="34"/>
        <v>107.42691538000003</v>
      </c>
      <c s="391">
        <f t="shared" si="34"/>
        <v>123.77869330999999</v>
      </c>
      <c s="391">
        <f t="shared" si="34"/>
        <v>103.11118504000004</v>
      </c>
      <c s="391">
        <f t="shared" si="34"/>
        <v>185.24978873999993</v>
      </c>
      <c s="391">
        <f t="shared" si="34"/>
        <v>194.13034305000019</v>
      </c>
      <c s="391">
        <f t="shared" si="34"/>
        <v>271.76020338136874</v>
      </c>
      <c s="391">
        <f t="shared" si="34"/>
        <v>146.96785947333333</v>
      </c>
      <c s="391">
        <f t="shared" si="34"/>
        <v>174.65339320333334</v>
      </c>
      <c s="391">
        <f t="shared" si="34"/>
        <v>182.88099348333338</v>
      </c>
      <c s="391">
        <f t="shared" si="34"/>
        <v>193.93221556333339</v>
      </c>
      <c s="391">
        <f t="shared" si="34"/>
        <v>150.78947727333338</v>
      </c>
      <c s="391">
        <f t="shared" si="34"/>
        <v>134.90744638333317</v>
      </c>
      <c s="391">
        <f t="shared" si="34"/>
        <v>149.14654406333347</v>
      </c>
      <c s="391">
        <f t="shared" si="34"/>
        <v>185.73295984333316</v>
      </c>
      <c s="391">
        <f t="shared" si="34"/>
        <v>154.64661415333345</v>
      </c>
      <c s="391">
        <f t="shared" si="34"/>
        <v>177.7712314133332</v>
      </c>
      <c s="391">
        <f t="shared" si="34"/>
        <v>159.12200563333357</v>
      </c>
      <c s="391">
        <f t="shared" si="34"/>
        <v>250.30557673333311</v>
      </c>
      <c s="391">
        <f>CI28+CI29</f>
        <v>220.60867961364411</v>
      </c>
      <c s="391">
        <f t="shared" si="35" ref="CJ27:ED27">CJ28+CJ29</f>
        <v>243.39621746497713</v>
      </c>
      <c s="391">
        <f t="shared" si="35"/>
        <v>262.28204912502707</v>
      </c>
      <c s="391">
        <f t="shared" si="35"/>
        <v>313.36458645097713</v>
      </c>
      <c s="391">
        <f t="shared" si="35"/>
        <v>258.95407543697706</v>
      </c>
      <c s="391">
        <f t="shared" si="35"/>
        <v>286.58748155497716</v>
      </c>
      <c s="391">
        <f t="shared" si="35"/>
        <v>248.86170520097724</v>
      </c>
      <c s="391">
        <f t="shared" si="35"/>
        <v>281.129797244977</v>
      </c>
      <c s="391">
        <f t="shared" si="35"/>
        <v>274.92719064297711</v>
      </c>
      <c s="391">
        <f t="shared" si="35"/>
        <v>284.58545942705945</v>
      </c>
      <c s="391">
        <f t="shared" si="35"/>
        <v>278.9908858869772</v>
      </c>
      <c s="391">
        <f t="shared" si="35"/>
        <v>664.54347419658438</v>
      </c>
      <c s="391">
        <f t="shared" si="35"/>
        <v>235.98283347866663</v>
      </c>
      <c s="391">
        <f t="shared" si="35"/>
        <v>270.61187632066668</v>
      </c>
      <c s="391">
        <f t="shared" si="35"/>
        <v>306.7521814866667</v>
      </c>
      <c s="391">
        <f t="shared" si="35"/>
        <v>281.12520705666668</v>
      </c>
      <c s="391">
        <f t="shared" si="35"/>
        <v>297.02237974666667</v>
      </c>
      <c s="391">
        <f t="shared" si="35"/>
        <v>242.67293033666687</v>
      </c>
      <c s="391">
        <f t="shared" si="35"/>
        <v>269.04457182666675</v>
      </c>
      <c s="391">
        <f t="shared" si="35"/>
        <v>306.24164894666666</v>
      </c>
      <c s="391">
        <f t="shared" si="35"/>
        <v>265.99485834666666</v>
      </c>
      <c s="391">
        <f t="shared" si="35"/>
        <v>259.31765640866666</v>
      </c>
      <c s="391">
        <f t="shared" si="35"/>
        <v>251.17813127466667</v>
      </c>
      <c s="391">
        <f t="shared" si="35"/>
        <v>458.89046962666669</v>
      </c>
      <c s="391">
        <f t="shared" si="35"/>
        <v>226.14400040666661</v>
      </c>
      <c s="391">
        <f t="shared" si="35"/>
        <v>253.79992863666666</v>
      </c>
      <c s="391">
        <f t="shared" si="35"/>
        <v>286.37848201666668</v>
      </c>
      <c s="391">
        <f t="shared" si="35"/>
        <v>258.19619451666671</v>
      </c>
      <c s="391">
        <f t="shared" si="35"/>
        <v>242.49074532666666</v>
      </c>
      <c s="391">
        <f t="shared" si="35"/>
        <v>415.83830173666877</v>
      </c>
      <c s="391">
        <f t="shared" si="35"/>
        <v>258.79927590666375</v>
      </c>
      <c s="391">
        <f t="shared" si="35"/>
        <v>343.76489289666665</v>
      </c>
      <c s="391">
        <f t="shared" si="35"/>
        <v>252.02533816666681</v>
      </c>
      <c s="391">
        <f t="shared" si="35"/>
        <v>255.25677390666738</v>
      </c>
      <c s="391">
        <f t="shared" si="35"/>
        <v>270.41026087666671</v>
      </c>
      <c s="391">
        <f t="shared" si="35"/>
        <v>678.3996856766679</v>
      </c>
      <c s="592">
        <f t="shared" si="35"/>
        <v>231.97498405666661</v>
      </c>
      <c s="391">
        <f t="shared" si="35"/>
        <v>289.34611781666666</v>
      </c>
      <c s="391">
        <f t="shared" si="35"/>
        <v>348.22428068666648</v>
      </c>
      <c s="391">
        <f t="shared" si="35"/>
        <v>389.38884253797636</v>
      </c>
      <c s="391">
        <f t="shared" si="35"/>
        <v>307.17910938038034</v>
      </c>
      <c s="391">
        <f t="shared" si="35"/>
        <v>296.95779241825454</v>
      </c>
      <c s="391">
        <f t="shared" si="35"/>
        <v>292.82435295135753</v>
      </c>
      <c s="391">
        <f t="shared" si="35"/>
        <v>334.08953913462523</v>
      </c>
      <c s="391">
        <f t="shared" si="35"/>
        <v>297.97197846824906</v>
      </c>
      <c s="391">
        <f t="shared" si="35"/>
        <v>301.0196216386654</v>
      </c>
      <c s="391">
        <f t="shared" si="35"/>
        <v>304.41476943578948</v>
      </c>
      <c s="391">
        <f t="shared" si="35"/>
        <v>389.43429663827919</v>
      </c>
      <c r="EF27" s="391">
        <f t="shared" si="32"/>
        <v>3618.2316022461318</v>
      </c>
      <c s="391">
        <f t="shared" si="32"/>
        <v>3444.8347448560007</v>
      </c>
      <c s="391">
        <f t="shared" si="32"/>
        <v>3741.5038800700017</v>
      </c>
      <c s="391">
        <f t="shared" si="32"/>
        <v>3782.825685163577</v>
      </c>
      <c r="EK27" s="391">
        <f t="shared" si="36" ref="EK27:ES27">SUM(EK28:EK30)</f>
        <v>3618.2316022461318</v>
      </c>
      <c s="391">
        <f t="shared" si="36"/>
        <v>3444.8347448560007</v>
      </c>
      <c s="391">
        <f t="shared" si="36"/>
        <v>3741.5038800700017</v>
      </c>
      <c s="391">
        <f t="shared" si="36"/>
        <v>3782.825685163577</v>
      </c>
      <c s="391">
        <f t="shared" si="36"/>
        <v>3990.695132504</v>
      </c>
      <c s="391">
        <f t="shared" si="36"/>
        <v>3934.8222609999993</v>
      </c>
      <c s="391">
        <f t="shared" si="36"/>
        <v>4104.7341610000003</v>
      </c>
      <c s="391">
        <f t="shared" si="36"/>
        <v>4122.7341610000003</v>
      </c>
      <c s="391">
        <f t="shared" si="36"/>
        <v>4278.8572676280628</v>
      </c>
    </row>
    <row r="28" spans="1:149" ht="15">
      <c r="A28" s="419" t="s">
        <v>626</v>
      </c>
      <c s="794"/>
      <c s="420">
        <v>0.83599026999999637</v>
      </c>
      <c s="420">
        <v>1.124485940000028</v>
      </c>
      <c s="420">
        <v>2.0149043499999379</v>
      </c>
      <c s="420">
        <v>8.5020281200000909</v>
      </c>
      <c s="420">
        <v>1.5006400400000075</v>
      </c>
      <c s="420">
        <v>7.8170523999999659</v>
      </c>
      <c s="420">
        <v>1.3124645499999588</v>
      </c>
      <c s="420">
        <v>2.7923637700000654</v>
      </c>
      <c s="420">
        <v>1.1503183300001183</v>
      </c>
      <c s="420">
        <v>8.184795369999847</v>
      </c>
      <c s="420">
        <v>1.762098369999876</v>
      </c>
      <c s="420">
        <v>9.2615763799999513</v>
      </c>
      <c s="420">
        <v>0</v>
      </c>
      <c s="420">
        <v>2.9273453199999722</v>
      </c>
      <c s="420">
        <v>1.8324604200000749</v>
      </c>
      <c s="420">
        <v>1.5431494099999554</v>
      </c>
      <c s="420">
        <v>1.325854110000023</v>
      </c>
      <c s="420">
        <v>1.412043869999934</v>
      </c>
      <c s="420">
        <v>1.3264396900001429</v>
      </c>
      <c s="420">
        <v>1.8812930099998084</v>
      </c>
      <c s="420">
        <v>2.3238362399999914</v>
      </c>
      <c s="420">
        <v>2.3928994200000488</v>
      </c>
      <c s="420">
        <v>1.640992290000213</v>
      </c>
      <c s="420">
        <v>1.7341012699998828</v>
      </c>
      <c s="420">
        <v>30.172130949999996</v>
      </c>
      <c s="420">
        <v>12.570503290000033</v>
      </c>
      <c s="420">
        <v>1.5871376499999315</v>
      </c>
      <c s="420">
        <v>2.1341388200000893</v>
      </c>
      <c s="420">
        <v>1.1673968399999239</v>
      </c>
      <c s="420">
        <v>16.273330420000093</v>
      </c>
      <c s="420">
        <v>10.184836720000021</v>
      </c>
      <c s="420">
        <v>3.3789499399997567</v>
      </c>
      <c s="420">
        <v>1.678611759999967</v>
      </c>
      <c s="420">
        <v>42.236722290000216</v>
      </c>
      <c s="420">
        <v>2.3472417699999824</v>
      </c>
      <c s="420">
        <v>15.986934579999797</v>
      </c>
      <c s="420">
        <v>1.1340300200000115</v>
      </c>
      <c s="420">
        <v>3.3897975499999689</v>
      </c>
      <c s="420">
        <v>36.258271590000049</v>
      </c>
      <c s="420">
        <v>2.6280263400000194</v>
      </c>
      <c s="420">
        <v>1.2528112099998907</v>
      </c>
      <c s="420">
        <v>21.973600499999975</v>
      </c>
      <c s="420">
        <v>43.605460470000025</v>
      </c>
      <c s="420">
        <v>22.540813440000193</v>
      </c>
      <c s="420">
        <v>1.1031673899997259</v>
      </c>
      <c s="420">
        <v>29.580672930000219</v>
      </c>
      <c s="420">
        <v>1.3942230899997412</v>
      </c>
      <c s="420">
        <v>24.632700250000198</v>
      </c>
      <c s="420">
        <v>0.24550607999999841</v>
      </c>
      <c s="420">
        <v>9.7336488199999991</v>
      </c>
      <c s="420">
        <v>10.83100127000003</v>
      </c>
      <c s="420">
        <v>50.411767110000028</v>
      </c>
      <c s="420">
        <v>10.662875959999951</v>
      </c>
      <c s="420">
        <v>1.9754158399999824</v>
      </c>
      <c s="420">
        <v>17.427213239999901</v>
      </c>
      <c s="420">
        <v>16.165216220000048</v>
      </c>
      <c s="420">
        <v>11.834306530000276</v>
      </c>
      <c s="420">
        <v>23.684267649999583</v>
      </c>
      <c s="420">
        <v>14.11579866000011</v>
      </c>
      <c s="420">
        <v>9.8753836099999717</v>
      </c>
      <c s="420">
        <v>6.3623152199999993</v>
      </c>
      <c s="420">
        <v>15.983319410000007</v>
      </c>
      <c s="420">
        <v>15.455012579999959</v>
      </c>
      <c s="420">
        <v>21.760463560000062</v>
      </c>
      <c s="420">
        <v>18.195313629999987</v>
      </c>
      <c s="420">
        <v>12.812966299999971</v>
      </c>
      <c s="420">
        <v>10.53377759</v>
      </c>
      <c s="420">
        <v>24.052293169999984</v>
      </c>
      <c s="420">
        <v>9.608205689999977</v>
      </c>
      <c s="420">
        <v>15.086278149999998</v>
      </c>
      <c s="420">
        <v>16.611416300000201</v>
      </c>
      <c s="420">
        <v>16.706534479999846</v>
      </c>
      <c s="420">
        <v>0.52077532999999221</v>
      </c>
      <c s="420">
        <v>25.551535699999988</v>
      </c>
      <c s="420">
        <v>18.24837253000004</v>
      </c>
      <c s="420">
        <v>15.405991380000046</v>
      </c>
      <c s="420">
        <v>18.162258390000034</v>
      </c>
      <c s="420">
        <v>14.260936459999812</v>
      </c>
      <c s="420">
        <v>17.624078590000181</v>
      </c>
      <c s="420">
        <v>15.650991529999828</v>
      </c>
      <c s="420">
        <v>14.762679070000104</v>
      </c>
      <c s="420">
        <v>17.942354509999859</v>
      </c>
      <c s="420">
        <v>14.380508040000223</v>
      </c>
      <c s="420">
        <v>15.072777479999786</v>
      </c>
      <c s="400">
        <v>34.424677490310785</v>
      </c>
      <c s="400">
        <v>59.534769553643798</v>
      </c>
      <c s="400">
        <v>53.483308803643808</v>
      </c>
      <c s="400">
        <v>126.0155015636438</v>
      </c>
      <c s="400">
        <v>73.447648333643713</v>
      </c>
      <c s="400">
        <v>100.69641838364385</v>
      </c>
      <c s="400">
        <v>58.256121843643882</v>
      </c>
      <c s="400">
        <v>60.699169003643647</v>
      </c>
      <c s="400">
        <v>83.320909263643784</v>
      </c>
      <c s="400">
        <v>48.77242829364377</v>
      </c>
      <c s="400">
        <v>86.196697023643878</v>
      </c>
      <c s="400">
        <v>169.49892333325107</v>
      </c>
      <c s="400">
        <v>26.323613819999963</v>
      </c>
      <c s="400">
        <v>41.556720640000009</v>
      </c>
      <c s="400">
        <v>90.04237255000001</v>
      </c>
      <c s="400">
        <v>68.551685910000032</v>
      </c>
      <c s="400">
        <v>41.157530300000076</v>
      </c>
      <c s="400">
        <v>36.516330790000211</v>
      </c>
      <c s="400">
        <v>43.657983700000102</v>
      </c>
      <c s="400">
        <v>55.86767568999997</v>
      </c>
      <c s="400">
        <v>48.675733850000029</v>
      </c>
      <c s="400">
        <v>52.654948001999998</v>
      </c>
      <c s="400">
        <v>43.498549128000008</v>
      </c>
      <c s="400">
        <v>102.65249136000006</v>
      </c>
      <c s="400">
        <v>16.440257638663667</v>
      </c>
      <c s="400">
        <v>43.900468708663709</v>
      </c>
      <c s="400">
        <v>45.563778058663701</v>
      </c>
      <c s="400">
        <v>45.864006018663787</v>
      </c>
      <c s="400">
        <v>30.998582618663704</v>
      </c>
      <c s="400">
        <v>197.99859555866578</v>
      </c>
      <c s="400">
        <v>34.346248558660733</v>
      </c>
      <c s="400">
        <v>69.716530938663766</v>
      </c>
      <c s="400">
        <v>45.91397261866382</v>
      </c>
      <c s="400">
        <v>49.013370608664388</v>
      </c>
      <c s="400">
        <v>65.280257638663727</v>
      </c>
      <c s="400">
        <v>209.32247592866486</v>
      </c>
      <c s="538">
        <v>14.764244969999977</v>
      </c>
      <c s="400">
        <v>35.357396769999994</v>
      </c>
      <c s="400">
        <v>81.270770459999795</v>
      </c>
      <c s="400">
        <v>90.553002080000695</v>
      </c>
      <c s="400">
        <v>65.873599053159481</v>
      </c>
      <c s="400">
        <v>63.885866723717825</v>
      </c>
      <c s="400">
        <v>58.247407405291696</v>
      </c>
      <c s="400">
        <v>61.561434503345936</v>
      </c>
      <c s="400">
        <v>68.807626414769075</v>
      </c>
      <c s="400">
        <v>74.413310192257185</v>
      </c>
      <c s="400">
        <v>74.991924078150291</v>
      </c>
      <c s="400">
        <v>78.326177079462795</v>
      </c>
      <c r="EF28" s="420">
        <f t="shared" si="32"/>
        <v>954.34657288999983</v>
      </c>
      <c s="420">
        <f t="shared" si="32"/>
        <v>651.15563574000043</v>
      </c>
      <c s="420">
        <f t="shared" si="32"/>
        <v>854.35854489396559</v>
      </c>
      <c s="420">
        <f t="shared" si="32"/>
        <v>768.05275973015478</v>
      </c>
      <c r="EK28" s="420">
        <f t="shared" si="37" ref="EK28:EN31">EF28</f>
        <v>954.34657288999983</v>
      </c>
      <c s="420">
        <f t="shared" si="37"/>
        <v>651.15563574000043</v>
      </c>
      <c s="420">
        <f t="shared" si="37"/>
        <v>854.35854489396559</v>
      </c>
      <c s="420">
        <f t="shared" si="37"/>
        <v>768.05275973015478</v>
      </c>
      <c s="384">
        <v>803.93367959189595</v>
      </c>
      <c s="384">
        <v>836.79294229585309</v>
      </c>
      <c s="384">
        <v>868.79348383732145</v>
      </c>
      <c s="384">
        <v>900.0418311026433</v>
      </c>
      <c s="384">
        <v>934.12535947956667</v>
      </c>
    </row>
    <row r="29" spans="1:149" ht="15">
      <c r="A29" s="419" t="s">
        <v>631</v>
      </c>
      <c s="794"/>
      <c s="420">
        <v>73.799779766798153</v>
      </c>
      <c s="420">
        <v>78.251766217688598</v>
      </c>
      <c s="420">
        <v>83.401466557662815</v>
      </c>
      <c s="420">
        <v>82.285291558342095</v>
      </c>
      <c s="420">
        <v>104.67922633537978</v>
      </c>
      <c s="420">
        <v>78.479376477879413</v>
      </c>
      <c s="420">
        <v>104.46901480442811</v>
      </c>
      <c s="420">
        <v>131.04051598748768</v>
      </c>
      <c s="420">
        <v>94.411082576572937</v>
      </c>
      <c s="420">
        <v>91.444152378795181</v>
      </c>
      <c s="420">
        <v>97.30891755063891</v>
      </c>
      <c s="420">
        <v>95.913428048326338</v>
      </c>
      <c s="420">
        <v>101.87767089</v>
      </c>
      <c s="420">
        <v>132.80921433999998</v>
      </c>
      <c s="420">
        <v>115.94096660000001</v>
      </c>
      <c s="420">
        <v>105.44092206000001</v>
      </c>
      <c s="420">
        <v>101.06487080000001</v>
      </c>
      <c s="420">
        <v>112.56609416000001</v>
      </c>
      <c s="420">
        <v>118.22247614999998</v>
      </c>
      <c s="420">
        <v>113.04748433</v>
      </c>
      <c s="420">
        <v>130.31766837000001</v>
      </c>
      <c s="420">
        <v>104.02664386999999</v>
      </c>
      <c s="420">
        <v>103.12064148000005</v>
      </c>
      <c s="420">
        <v>170.90869591999996</v>
      </c>
      <c s="420">
        <v>116.75348059</v>
      </c>
      <c s="420">
        <v>118.89692312000001</v>
      </c>
      <c s="420">
        <v>138.93768028</v>
      </c>
      <c s="420">
        <v>121.54409235</v>
      </c>
      <c s="420">
        <v>104.96523714999999</v>
      </c>
      <c s="420">
        <v>138.01460223999999</v>
      </c>
      <c s="420">
        <v>119.65978631999999</v>
      </c>
      <c s="420">
        <v>160.79442699999998</v>
      </c>
      <c s="420">
        <v>120.97364900000005</v>
      </c>
      <c s="420">
        <v>120.73408907999999</v>
      </c>
      <c s="420">
        <v>124.00659313999996</v>
      </c>
      <c s="420">
        <v>224.43603402000002</v>
      </c>
      <c s="420">
        <v>129.47808761000002</v>
      </c>
      <c s="420">
        <v>135.55829784999997</v>
      </c>
      <c s="420">
        <v>143.93026610999999</v>
      </c>
      <c s="420">
        <v>31.897748379999999</v>
      </c>
      <c s="420">
        <v>39.441924830000005</v>
      </c>
      <c s="420">
        <v>37.556151</v>
      </c>
      <c s="420">
        <v>26.289296999999998</v>
      </c>
      <c s="420">
        <v>33.930970709999997</v>
      </c>
      <c s="420">
        <v>31.274842300000003</v>
      </c>
      <c s="420">
        <v>17.143030209999999</v>
      </c>
      <c s="420">
        <v>37.115424000000004</v>
      </c>
      <c s="420">
        <v>63.143895569999998</v>
      </c>
      <c s="420">
        <v>49.339166666666664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47.909166666666664</v>
      </c>
      <c s="420">
        <v>47.909166666666664</v>
      </c>
      <c s="420">
        <v>47.909166666666664</v>
      </c>
      <c s="420">
        <v>47.909166666666664</v>
      </c>
      <c s="420">
        <v>47.909166666666664</v>
      </c>
      <c s="420">
        <v>11.965895753333333</v>
      </c>
      <c s="420">
        <v>21.435456353333333</v>
      </c>
      <c s="420">
        <v>13.977760293333334</v>
      </c>
      <c s="420">
        <v>11.932896323333333</v>
      </c>
      <c s="420">
        <v>2.4564913933333314</v>
      </c>
      <c s="420">
        <v>10.769983333333334</v>
      </c>
      <c s="420">
        <v>12.994510503333336</v>
      </c>
      <c s="420">
        <v>12.490908523333331</v>
      </c>
      <c s="420">
        <v>18.881194763333333</v>
      </c>
      <c s="420">
        <v>76.875633423333326</v>
      </c>
      <c s="420">
        <v>73.983046233333326</v>
      </c>
      <c s="420">
        <v>123.73590262470216</v>
      </c>
      <c s="420">
        <v>65.763292550000003</v>
      </c>
      <c s="420">
        <v>66.989886220000002</v>
      </c>
      <c s="420">
        <v>42.35620119</v>
      </c>
      <c s="420">
        <v>89.013262300000008</v>
      </c>
      <c s="420">
        <v>48.105631429999988</v>
      </c>
      <c s="420">
        <v>47.340101660000002</v>
      </c>
      <c s="420">
        <v>62.352597919999987</v>
      </c>
      <c s="420">
        <v>68.201621329999995</v>
      </c>
      <c s="420">
        <v>53.46681381999997</v>
      </c>
      <c s="420">
        <v>57.980730610000045</v>
      </c>
      <c s="420">
        <v>57.843033080000033</v>
      </c>
      <c s="420">
        <v>123.28987094999999</v>
      </c>
      <c s="400">
        <v>186.18400212333333</v>
      </c>
      <c s="400">
        <v>183.86144791133333</v>
      </c>
      <c s="400">
        <v>208.79874032138326</v>
      </c>
      <c s="400">
        <v>187.34908488733333</v>
      </c>
      <c s="400">
        <v>185.50642710333335</v>
      </c>
      <c s="400">
        <v>185.89106317133331</v>
      </c>
      <c s="400">
        <v>190.60558335733336</v>
      </c>
      <c s="400">
        <v>220.43062824133335</v>
      </c>
      <c s="400">
        <v>191.60628137933332</v>
      </c>
      <c s="400">
        <v>235.81303113341568</v>
      </c>
      <c s="400">
        <v>192.79418886333332</v>
      </c>
      <c s="400">
        <v>495.04455086333331</v>
      </c>
      <c s="400">
        <v>209.65921965866667</v>
      </c>
      <c s="400">
        <v>229.05515568066667</v>
      </c>
      <c s="400">
        <v>216.70980893666669</v>
      </c>
      <c s="400">
        <v>212.57352114666665</v>
      </c>
      <c s="400">
        <v>255.8648494466666</v>
      </c>
      <c s="400">
        <v>206.15659954666665</v>
      </c>
      <c s="400">
        <v>225.38658812666665</v>
      </c>
      <c s="400">
        <v>250.37397325666669</v>
      </c>
      <c s="400">
        <v>217.31912449666663</v>
      </c>
      <c s="400">
        <v>206.66270840666667</v>
      </c>
      <c s="400">
        <v>207.67958214666666</v>
      </c>
      <c s="400">
        <v>356.23797826666663</v>
      </c>
      <c s="400">
        <v>209.70374276800294</v>
      </c>
      <c s="400">
        <v>209.89945992800295</v>
      </c>
      <c s="400">
        <v>240.81470395800298</v>
      </c>
      <c s="400">
        <v>212.33218849800292</v>
      </c>
      <c s="400">
        <v>211.49216270800295</v>
      </c>
      <c s="400">
        <v>217.83970617800298</v>
      </c>
      <c s="400">
        <v>224.45302734800302</v>
      </c>
      <c s="400">
        <v>274.04836195800289</v>
      </c>
      <c s="400">
        <v>206.11136554800299</v>
      </c>
      <c s="400">
        <v>206.24340329800299</v>
      </c>
      <c s="400">
        <v>205.13000323800298</v>
      </c>
      <c s="400">
        <v>469.07720974800304</v>
      </c>
      <c s="538">
        <v>217.21073908666665</v>
      </c>
      <c s="400">
        <v>253.98872104666668</v>
      </c>
      <c s="400">
        <v>266.95351022666671</v>
      </c>
      <c s="400">
        <v>298.83584045797568</v>
      </c>
      <c s="400">
        <v>241.30551032722084</v>
      </c>
      <c s="400">
        <v>233.0719256945367</v>
      </c>
      <c s="400">
        <v>234.57694554606582</v>
      </c>
      <c s="400">
        <v>272.52810463127929</v>
      </c>
      <c s="400">
        <v>229.16435205348</v>
      </c>
      <c s="400">
        <v>226.6063114464082</v>
      </c>
      <c s="400">
        <v>229.4228453576392</v>
      </c>
      <c s="400">
        <v>311.10811955881638</v>
      </c>
      <c r="EF29" s="420">
        <f t="shared" si="32"/>
        <v>2663.8850293561322</v>
      </c>
      <c s="420">
        <f t="shared" si="32"/>
        <v>2793.6791091160003</v>
      </c>
      <c s="420">
        <f t="shared" si="32"/>
        <v>2887.145335176036</v>
      </c>
      <c s="420">
        <f t="shared" si="32"/>
        <v>3014.7729254334222</v>
      </c>
      <c r="EK29" s="420">
        <f t="shared" si="37"/>
        <v>2663.8850293561322</v>
      </c>
      <c s="420">
        <f t="shared" si="37"/>
        <v>2793.6791091160003</v>
      </c>
      <c s="420">
        <f t="shared" si="37"/>
        <v>2887.145335176036</v>
      </c>
      <c s="420">
        <f t="shared" si="37"/>
        <v>3014.7729254334222</v>
      </c>
      <c s="384">
        <v>3186.7614529121038</v>
      </c>
      <c s="384">
        <v>3098.0293187041461</v>
      </c>
      <c s="384">
        <v>3235.9406771626791</v>
      </c>
      <c s="384">
        <v>3222.692329897357</v>
      </c>
      <c s="384">
        <v>3344.7319081484961</v>
      </c>
    </row>
    <row r="30" spans="1:149" ht="15">
      <c r="A30" s="419"/>
      <c s="794"/>
      <c s="420">
        <v>65.510917706666689</v>
      </c>
      <c s="420">
        <v>73.856811546666663</v>
      </c>
      <c s="420">
        <v>140.77484882666667</v>
      </c>
      <c s="420">
        <v>82.171160816666628</v>
      </c>
      <c s="420">
        <v>70.042549436666661</v>
      </c>
      <c s="420">
        <v>65.843210496666615</v>
      </c>
      <c s="420">
        <v>83.194426186666689</v>
      </c>
      <c s="420">
        <v>79.870715736666654</v>
      </c>
      <c s="420">
        <v>70.624116146666665</v>
      </c>
      <c s="420">
        <v>93.854086036666658</v>
      </c>
      <c s="420">
        <v>84.493685316666642</v>
      </c>
      <c s="420">
        <v>85.728590236666676</v>
      </c>
      <c s="420">
        <v>136.7428204366667</v>
      </c>
      <c s="420">
        <v>143.75350168666665</v>
      </c>
      <c s="420">
        <v>133.60975322666667</v>
      </c>
      <c s="420">
        <v>170.70309163666667</v>
      </c>
      <c s="420">
        <v>138.80436034666661</v>
      </c>
      <c s="420">
        <v>119.34558027666668</v>
      </c>
      <c s="420">
        <v>145.63782648666665</v>
      </c>
      <c s="420">
        <v>156.73402494666672</v>
      </c>
      <c s="420">
        <v>146.02444874666665</v>
      </c>
      <c s="420">
        <v>177.62361159666665</v>
      </c>
      <c s="420">
        <v>152.78594279666666</v>
      </c>
      <c s="420">
        <v>155.53810898666666</v>
      </c>
      <c s="420">
        <v>156.35976103000002</v>
      </c>
      <c s="420">
        <v>84.769682289999992</v>
      </c>
      <c s="420">
        <v>95.234413890000013</v>
      </c>
      <c s="420">
        <v>94.639454180000001</v>
      </c>
      <c s="420">
        <v>68.39882956999999</v>
      </c>
      <c s="420">
        <v>84.702477949999974</v>
      </c>
      <c s="420">
        <v>72.452717100000001</v>
      </c>
      <c s="420">
        <v>54.02496770999997</v>
      </c>
      <c s="420">
        <v>52.045550439999971</v>
      </c>
      <c s="420">
        <v>90.123182520000057</v>
      </c>
      <c s="420">
        <v>73.409315400000011</v>
      </c>
      <c s="420">
        <v>59.234474320000004</v>
      </c>
      <c s="420">
        <v>21.560597793333329</v>
      </c>
      <c s="420">
        <v>44.861685283333344</v>
      </c>
      <c s="420">
        <v>74.70425663333333</v>
      </c>
      <c s="420">
        <v>50.640024943333344</v>
      </c>
      <c s="420">
        <v>55.387978943333337</v>
      </c>
      <c s="420">
        <v>58.602417673333349</v>
      </c>
      <c s="420">
        <v>66.914712963333301</v>
      </c>
      <c s="420">
        <v>51.600105573333309</v>
      </c>
      <c s="420">
        <v>55.473258853333363</v>
      </c>
      <c s="420">
        <v>56.444939373333305</v>
      </c>
      <c s="420">
        <v>43.356773963333296</v>
      </c>
      <c s="420">
        <v>57.956203823333354</v>
      </c>
      <c s="420">
        <v>64.198966166666679</v>
      </c>
      <c s="420">
        <v>102.02554423666668</v>
      </c>
      <c s="420">
        <v>91.179319856666638</v>
      </c>
      <c s="420">
        <v>91.050110086666677</v>
      </c>
      <c s="420">
        <v>76.195671976666631</v>
      </c>
      <c s="420">
        <v>72.853433026666679</v>
      </c>
      <c s="420">
        <v>72.133120976666589</v>
      </c>
      <c s="420">
        <v>87.83485530666681</v>
      </c>
      <c s="420">
        <v>76.842193276666677</v>
      </c>
      <c s="420">
        <v>83.386276656666666</v>
      </c>
      <c s="420">
        <v>79.291459496666647</v>
      </c>
      <c s="420">
        <v>119.94296966666667</v>
      </c>
      <c s="420">
        <v>67.563385046666667</v>
      </c>
      <c s="420">
        <v>81.572314346666673</v>
      </c>
      <c s="420">
        <v>113.43750980666665</v>
      </c>
      <c s="420">
        <v>91.995761726666643</v>
      </c>
      <c s="420">
        <v>102.91648155666672</v>
      </c>
      <c s="420">
        <v>80.871349566666652</v>
      </c>
      <c s="420">
        <v>83.898627286666681</v>
      </c>
      <c s="420">
        <v>87.235491616666678</v>
      </c>
      <c s="420">
        <v>74.621784586666735</v>
      </c>
      <c s="420">
        <v>93.287877166666604</v>
      </c>
      <c s="420">
        <v>103.53588051666667</v>
      </c>
      <c s="420">
        <v>131.31776627666673</v>
      </c>
      <c s="420">
        <v>80.683791593333339</v>
      </c>
      <c s="420">
        <v>82.111971283333347</v>
      </c>
      <c s="420">
        <v>122.27641976333334</v>
      </c>
      <c s="420">
        <v>89.512961883333332</v>
      </c>
      <c s="420">
        <v>84.521587453333353</v>
      </c>
      <c s="420">
        <v>73.306408263333353</v>
      </c>
      <c s="420">
        <v>69.16986755333329</v>
      </c>
      <c s="420">
        <v>101.88034698333334</v>
      </c>
      <c s="420">
        <v>86.417121263333371</v>
      </c>
      <c s="420">
        <v>101.84814629333329</v>
      </c>
      <c s="420">
        <v>86.898464513333323</v>
      </c>
      <c s="420">
        <v>111.94292830333333</v>
      </c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538"/>
      <c s="400"/>
      <c s="400"/>
      <c s="400"/>
      <c s="400"/>
      <c s="400"/>
      <c s="400"/>
      <c s="400"/>
      <c s="400"/>
      <c s="400"/>
      <c s="400"/>
      <c s="400"/>
      <c r="EF30" s="420"/>
      <c s="420"/>
      <c s="420"/>
      <c s="420"/>
      <c r="EK30" s="420"/>
      <c s="424"/>
      <c s="424"/>
      <c s="424"/>
      <c s="424"/>
      <c s="424"/>
      <c s="424"/>
      <c s="424"/>
      <c s="424"/>
    </row>
    <row r="31" spans="1:151" ht="15">
      <c r="A31" s="382" t="s">
        <v>531</v>
      </c>
      <c s="385"/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5.74730615</v>
      </c>
      <c s="400">
        <v>7.2936737699999989</v>
      </c>
      <c s="400">
        <v>23.118343620000001</v>
      </c>
      <c s="400">
        <v>10.816651229999998</v>
      </c>
      <c s="400">
        <v>22.870747820000009</v>
      </c>
      <c s="400">
        <v>18.641722869999992</v>
      </c>
      <c s="400">
        <v>12.26652871000001</v>
      </c>
      <c s="400">
        <v>7.6556603499999945</v>
      </c>
      <c s="400">
        <v>18.05307960999999</v>
      </c>
      <c s="400">
        <v>10.492120100000008</v>
      </c>
      <c s="400">
        <v>13.4780958</v>
      </c>
      <c s="400">
        <v>32.498023920000009</v>
      </c>
      <c s="400">
        <v>2.8242030300000005</v>
      </c>
      <c s="400">
        <v>15.859155609999998</v>
      </c>
      <c s="400">
        <v>11.201816219999998</v>
      </c>
      <c s="400">
        <v>22.23477145</v>
      </c>
      <c s="400">
        <v>20.189955239999996</v>
      </c>
      <c s="400">
        <v>10.851061960000003</v>
      </c>
      <c s="400">
        <v>12.484661500000001</v>
      </c>
      <c s="400">
        <v>10.078966499999996</v>
      </c>
      <c s="400">
        <v>4.3044250500000025</v>
      </c>
      <c s="400">
        <v>8.5227570000000004</v>
      </c>
      <c s="400">
        <v>27.022706030000009</v>
      </c>
      <c s="400">
        <v>83.155366879999988</v>
      </c>
      <c s="400">
        <v>52.315230640000003</v>
      </c>
      <c s="400">
        <v>56.640631540000008</v>
      </c>
      <c s="400">
        <v>66.363</v>
      </c>
      <c s="400">
        <v>66.833252470000005</v>
      </c>
      <c s="400">
        <v>54.679367760000019</v>
      </c>
      <c s="400">
        <v>52.881356300000007</v>
      </c>
      <c s="400">
        <v>70.446271149999987</v>
      </c>
      <c s="400">
        <v>75.979252410000001</v>
      </c>
      <c s="400">
        <v>69.135843390000005</v>
      </c>
      <c s="400">
        <v>72.556321949999997</v>
      </c>
      <c s="400">
        <v>72.113248210000052</v>
      </c>
      <c s="400">
        <v>71.25</v>
      </c>
      <c s="400">
        <v>69.856848420000006</v>
      </c>
      <c s="400">
        <v>71.263743900000009</v>
      </c>
      <c s="400">
        <v>73.534064409999999</v>
      </c>
      <c s="400">
        <v>86.532529520000011</v>
      </c>
      <c s="400">
        <v>84.019684780000006</v>
      </c>
      <c s="400">
        <v>84.385436609999999</v>
      </c>
      <c s="400">
        <v>81.872187789999984</v>
      </c>
      <c s="400">
        <v>76.763600920000002</v>
      </c>
      <c s="400">
        <v>66.653572759999989</v>
      </c>
      <c s="400">
        <v>64.799999999999997</v>
      </c>
      <c s="400">
        <v>65.050000000000011</v>
      </c>
      <c s="400">
        <v>0</v>
      </c>
      <c s="400">
        <v>88.184609599999973</v>
      </c>
      <c s="400">
        <v>92.434623699999975</v>
      </c>
      <c s="400">
        <v>103.90429035999999</v>
      </c>
      <c s="400">
        <v>102.78647634000006</v>
      </c>
      <c s="400">
        <v>98.290700000000015</v>
      </c>
      <c s="400">
        <v>0.15020000000004075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538">
        <v>99.811720140000006</v>
      </c>
      <c s="400">
        <v>101.26051292999999</v>
      </c>
      <c s="400">
        <v>102.60112823</v>
      </c>
      <c s="400">
        <v>100.33726804</v>
      </c>
      <c s="400">
        <v>110.38119458639487</v>
      </c>
      <c s="400">
        <v>113.59401153766886</v>
      </c>
      <c s="400">
        <v>120.52890886351609</v>
      </c>
      <c s="400">
        <v>118.83990853742651</v>
      </c>
      <c s="400">
        <v>122.9827603105723</v>
      </c>
      <c s="400">
        <v>122.51177485357903</v>
      </c>
      <c s="400">
        <v>122.11095594292595</v>
      </c>
      <c s="400">
        <v>122.03933164093687</v>
      </c>
      <c r="EF31" s="400">
        <f t="shared" si="38" ref="EF31:EI32">SUMIF($CI$1:$ED$1,EF$2,$CI31:$ED31)</f>
        <v>781.19377582000004</v>
      </c>
      <c s="400">
        <f t="shared" si="38"/>
        <v>824.73166910999998</v>
      </c>
      <c s="400">
        <f t="shared" si="38"/>
        <v>485.75090000000012</v>
      </c>
      <c s="400">
        <f t="shared" si="38"/>
        <v>1356.9994756130204</v>
      </c>
      <c r="EK31" s="538">
        <f t="shared" si="37"/>
        <v>781.19377582000004</v>
      </c>
      <c s="538">
        <f t="shared" si="37"/>
        <v>824.73166910999998</v>
      </c>
      <c s="538">
        <f t="shared" si="37"/>
        <v>485.75090000000012</v>
      </c>
      <c s="400">
        <f t="shared" si="37"/>
        <v>1356.9994756130204</v>
      </c>
      <c s="384">
        <v>1356.6399999999996</v>
      </c>
      <c s="384">
        <v>1466.6399999999996</v>
      </c>
      <c s="384">
        <v>1516.6399999999996</v>
      </c>
      <c s="384">
        <v>1526.6399999999996</v>
      </c>
      <c s="384">
        <v>1526.6399999999996</v>
      </c>
      <c r="EU31" s="232" t="s">
        <v>632</v>
      </c>
    </row>
    <row r="32" spans="1:149" ht="15" hidden="1">
      <c r="A32" s="397" t="s">
        <v>588</v>
      </c>
      <c s="425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538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r="EF32" s="426">
        <f t="shared" si="38"/>
        <v>539.97444767999991</v>
      </c>
      <c s="426">
        <f t="shared" si="38"/>
        <v>539.97444767999991</v>
      </c>
      <c s="426">
        <f t="shared" si="38"/>
        <v>539.97444767999991</v>
      </c>
      <c s="426">
        <f t="shared" si="38"/>
        <v>539.97444767999991</v>
      </c>
      <c r="EK32" s="426">
        <f>EF32+EK60</f>
        <v>539.97444767999991</v>
      </c>
      <c s="426">
        <f>EG32+EL60</f>
        <v>539.97444767999991</v>
      </c>
      <c s="426">
        <f>EH32+EM60</f>
        <v>539.97444767999991</v>
      </c>
      <c s="426">
        <f>EI32+EN60</f>
        <v>539.97444767999991</v>
      </c>
      <c s="426"/>
      <c s="426"/>
      <c s="426"/>
      <c s="426"/>
      <c s="426"/>
    </row>
    <row r="33" spans="1:149" ht="15">
      <c r="A33" s="369" t="s">
        <v>528</v>
      </c>
      <c s="369"/>
      <c s="365">
        <f>SUM(C34:C35,C40)</f>
        <v>797.27966178999998</v>
      </c>
      <c s="365">
        <f t="shared" si="39" ref="D33:BO33">SUM(D34:D35,D40)</f>
        <v>541.37453481</v>
      </c>
      <c s="365">
        <f t="shared" si="39"/>
        <v>761.2281389100001</v>
      </c>
      <c s="365">
        <f t="shared" si="39"/>
        <v>667.06345667000005</v>
      </c>
      <c s="365">
        <f t="shared" si="39"/>
        <v>646.70999130000018</v>
      </c>
      <c s="365">
        <f t="shared" si="39"/>
        <v>862.30984799000009</v>
      </c>
      <c s="365">
        <f t="shared" si="39"/>
        <v>594.68474102000016</v>
      </c>
      <c s="365">
        <f t="shared" si="39"/>
        <v>775.4715699000003</v>
      </c>
      <c s="365">
        <f t="shared" si="39"/>
        <v>684.75854815999992</v>
      </c>
      <c s="365">
        <f t="shared" si="39"/>
        <v>859.29706682000017</v>
      </c>
      <c s="365">
        <f t="shared" si="39"/>
        <v>883.99937306999993</v>
      </c>
      <c s="365">
        <f t="shared" si="39"/>
        <v>1193.9377021999999</v>
      </c>
      <c s="365">
        <f t="shared" si="39"/>
        <v>580.7932139000003</v>
      </c>
      <c s="365">
        <f t="shared" si="39"/>
        <v>851.96395818999997</v>
      </c>
      <c s="365">
        <f t="shared" si="39"/>
        <v>772.04943521999996</v>
      </c>
      <c s="365">
        <f t="shared" si="39"/>
        <v>832.70150027</v>
      </c>
      <c s="365">
        <f t="shared" si="39"/>
        <v>752.96113808000007</v>
      </c>
      <c s="365">
        <f t="shared" si="39"/>
        <v>804.64985937000017</v>
      </c>
      <c s="365">
        <f t="shared" si="39"/>
        <v>806.86511021000058</v>
      </c>
      <c s="365">
        <f t="shared" si="39"/>
        <v>938.74111197999969</v>
      </c>
      <c s="365">
        <f t="shared" si="39"/>
        <v>1136.2454775000001</v>
      </c>
      <c s="365">
        <f t="shared" si="39"/>
        <v>1215.8271581200004</v>
      </c>
      <c s="365">
        <f t="shared" si="39"/>
        <v>1345.6781158400001</v>
      </c>
      <c s="365">
        <f t="shared" si="39"/>
        <v>1500.8883518499995</v>
      </c>
      <c s="365">
        <f t="shared" si="39"/>
        <v>569.75138865000019</v>
      </c>
      <c s="365">
        <f t="shared" si="39"/>
        <v>923.51839653000002</v>
      </c>
      <c s="365">
        <f t="shared" si="39"/>
        <v>836.3011082999999</v>
      </c>
      <c s="365">
        <f t="shared" si="39"/>
        <v>827.56331616000034</v>
      </c>
      <c s="365">
        <f t="shared" si="39"/>
        <v>757.03816174000031</v>
      </c>
      <c s="365">
        <f t="shared" si="39"/>
        <v>906.01638333000017</v>
      </c>
      <c s="365">
        <f t="shared" si="39"/>
        <v>934.13235534000012</v>
      </c>
      <c s="365">
        <f t="shared" si="39"/>
        <v>958.49686086999941</v>
      </c>
      <c s="365">
        <f t="shared" si="39"/>
        <v>1269.4045084600002</v>
      </c>
      <c s="365">
        <f t="shared" si="39"/>
        <v>1208.3188634900005</v>
      </c>
      <c s="365">
        <f t="shared" si="39"/>
        <v>1205.9769995100003</v>
      </c>
      <c s="365">
        <f t="shared" si="39"/>
        <v>1380.7743420599995</v>
      </c>
      <c s="365">
        <f t="shared" si="39"/>
        <v>408.11613074999991</v>
      </c>
      <c s="365">
        <f t="shared" si="39"/>
        <v>871.15524600999993</v>
      </c>
      <c s="365">
        <f t="shared" si="39"/>
        <v>751.04298472000016</v>
      </c>
      <c s="365">
        <f t="shared" si="39"/>
        <v>651.32463200000041</v>
      </c>
      <c s="365">
        <f t="shared" si="39"/>
        <v>1084.5016591200001</v>
      </c>
      <c s="365">
        <f t="shared" si="39"/>
        <v>946.1244033700001</v>
      </c>
      <c s="365">
        <f t="shared" si="39"/>
        <v>918.11976903000004</v>
      </c>
      <c s="365">
        <f t="shared" si="39"/>
        <v>459.22877438000017</v>
      </c>
      <c s="365">
        <f t="shared" si="39"/>
        <v>449.9514159900001</v>
      </c>
      <c s="365">
        <f t="shared" si="39"/>
        <v>898.88581317000012</v>
      </c>
      <c s="365">
        <f t="shared" si="39"/>
        <v>503.30030247000013</v>
      </c>
      <c s="365">
        <f t="shared" si="39"/>
        <v>2186.3466780399999</v>
      </c>
      <c s="365">
        <f t="shared" si="39"/>
        <v>370.81399324999995</v>
      </c>
      <c s="365">
        <f t="shared" si="39"/>
        <v>288.13155584999993</v>
      </c>
      <c s="365">
        <f t="shared" si="39"/>
        <v>552.51051808</v>
      </c>
      <c s="365">
        <f t="shared" si="39"/>
        <v>621.11816428000009</v>
      </c>
      <c s="365">
        <f t="shared" si="39"/>
        <v>296.21095128999991</v>
      </c>
      <c s="365">
        <f t="shared" si="39"/>
        <v>683.97474235000027</v>
      </c>
      <c s="365">
        <f t="shared" si="39"/>
        <v>862.34303625000018</v>
      </c>
      <c s="365">
        <f t="shared" si="39"/>
        <v>871.71769188999997</v>
      </c>
      <c s="365">
        <f t="shared" si="39"/>
        <v>1013.9213123499999</v>
      </c>
      <c s="365">
        <f t="shared" si="39"/>
        <v>718.71765944000003</v>
      </c>
      <c s="365">
        <f t="shared" si="39"/>
        <v>1180.98473509</v>
      </c>
      <c s="365">
        <f t="shared" si="39"/>
        <v>2077.7698058999999</v>
      </c>
      <c s="365">
        <f t="shared" si="39"/>
        <v>401.05945685999984</v>
      </c>
      <c s="365">
        <f t="shared" si="39"/>
        <v>762.32892415000003</v>
      </c>
      <c s="365">
        <f t="shared" si="39"/>
        <v>919.99669299999994</v>
      </c>
      <c s="365">
        <f t="shared" si="39"/>
        <v>732.03509855999994</v>
      </c>
      <c s="365">
        <f t="shared" si="39"/>
        <v>570.73817759000008</v>
      </c>
      <c s="365">
        <f t="shared" si="40" ref="BP33:CH33">SUM(BP34:BP35,BP40)</f>
        <v>532.55158893999999</v>
      </c>
      <c s="365">
        <f t="shared" si="40"/>
        <v>423.95600264999985</v>
      </c>
      <c s="365">
        <f t="shared" si="40"/>
        <v>519.96755782000014</v>
      </c>
      <c s="365">
        <f t="shared" si="40"/>
        <v>362.90878880000008</v>
      </c>
      <c s="365">
        <f t="shared" si="40"/>
        <v>796.70416913000008</v>
      </c>
      <c s="365">
        <f t="shared" si="40"/>
        <v>910.44485238999971</v>
      </c>
      <c s="365">
        <f t="shared" si="40"/>
        <v>1709.3467206900004</v>
      </c>
      <c s="365">
        <f t="shared" si="40"/>
        <v>240.32354888000006</v>
      </c>
      <c s="365">
        <f t="shared" si="40"/>
        <v>422.97639428999997</v>
      </c>
      <c s="365">
        <f t="shared" si="40"/>
        <v>649.10833565000007</v>
      </c>
      <c s="365">
        <f t="shared" si="40"/>
        <v>522.50158671999986</v>
      </c>
      <c s="365">
        <f t="shared" si="40"/>
        <v>412.01654352999975</v>
      </c>
      <c s="365">
        <f t="shared" si="40"/>
        <v>466.28756012999986</v>
      </c>
      <c s="365">
        <f t="shared" si="40"/>
        <v>515.72552369999994</v>
      </c>
      <c s="365">
        <f t="shared" si="40"/>
        <v>498.12897685999997</v>
      </c>
      <c s="365">
        <f t="shared" si="40"/>
        <v>611.89718876000006</v>
      </c>
      <c s="365">
        <f t="shared" si="40"/>
        <v>469.20171645000005</v>
      </c>
      <c s="365">
        <f t="shared" si="40"/>
        <v>509.75725116000012</v>
      </c>
      <c s="365">
        <f t="shared" si="40"/>
        <v>1522.1162420600006</v>
      </c>
      <c s="365">
        <f t="shared" si="41" ref="CI33:EC33">SUM(CI34:CI35,CI39)</f>
        <v>253.44284380999997</v>
      </c>
      <c s="365">
        <f t="shared" si="41"/>
        <v>336.11582798000006</v>
      </c>
      <c s="365">
        <f t="shared" si="41"/>
        <v>139.70863826999997</v>
      </c>
      <c s="365">
        <f t="shared" si="41"/>
        <v>558.58009795999976</v>
      </c>
      <c s="365">
        <f t="shared" si="41"/>
        <v>539.71779968999965</v>
      </c>
      <c s="365">
        <f t="shared" si="41"/>
        <v>483.54117846000031</v>
      </c>
      <c s="365">
        <f t="shared" si="41"/>
        <v>475.15101184000008</v>
      </c>
      <c s="365">
        <f t="shared" si="41"/>
        <v>422.73156322999955</v>
      </c>
      <c s="365">
        <f t="shared" si="41"/>
        <v>521.2891161699996</v>
      </c>
      <c s="365">
        <f t="shared" si="41"/>
        <v>307.48898587999975</v>
      </c>
      <c s="365">
        <f t="shared" si="41"/>
        <v>268.83431089999965</v>
      </c>
      <c s="365">
        <f t="shared" si="41"/>
        <v>1354.1002405900003</v>
      </c>
      <c s="365">
        <f t="shared" si="41"/>
        <v>39.243233799999906</v>
      </c>
      <c s="365">
        <f t="shared" si="41"/>
        <v>388.62888251999971</v>
      </c>
      <c s="365">
        <f t="shared" si="41"/>
        <v>150.46775731999981</v>
      </c>
      <c s="365">
        <f t="shared" si="41"/>
        <v>205.56118097999999</v>
      </c>
      <c s="365">
        <f t="shared" si="41"/>
        <v>962.17178175999993</v>
      </c>
      <c s="365">
        <f t="shared" si="41"/>
        <v>280.15469165000002</v>
      </c>
      <c s="365">
        <f t="shared" si="41"/>
        <v>321.92471919000002</v>
      </c>
      <c s="365">
        <f t="shared" si="41"/>
        <v>303.43828575000003</v>
      </c>
      <c s="365">
        <f t="shared" si="41"/>
        <v>365.25979243999899</v>
      </c>
      <c s="365">
        <f t="shared" si="41"/>
        <v>426.99646661999901</v>
      </c>
      <c s="365">
        <f t="shared" si="41"/>
        <v>503.57111288999999</v>
      </c>
      <c s="365">
        <f t="shared" si="41"/>
        <v>1150.952319930002</v>
      </c>
      <c s="365">
        <f t="shared" si="41"/>
        <v>319.37898179853664</v>
      </c>
      <c s="365">
        <f t="shared" si="41"/>
        <v>326.65144720000001</v>
      </c>
      <c s="365">
        <f t="shared" si="41"/>
        <v>525.72840287000008</v>
      </c>
      <c s="365">
        <f t="shared" si="41"/>
        <v>462.97217238999997</v>
      </c>
      <c s="365">
        <f t="shared" si="41"/>
        <v>621.01516369000001</v>
      </c>
      <c s="365">
        <f t="shared" si="41"/>
        <v>628.79189153000004</v>
      </c>
      <c s="365">
        <f t="shared" si="41"/>
        <v>542.90340256000002</v>
      </c>
      <c s="365">
        <f t="shared" si="41"/>
        <v>549.36431102000006</v>
      </c>
      <c s="365">
        <f t="shared" si="41"/>
        <v>328.33677563999964</v>
      </c>
      <c s="365">
        <f t="shared" si="41"/>
        <v>702.72558026000002</v>
      </c>
      <c s="365">
        <f t="shared" si="41"/>
        <v>570.45901537999998</v>
      </c>
      <c s="365">
        <f t="shared" si="41"/>
        <v>1320.6561503199891</v>
      </c>
      <c s="537">
        <f t="shared" si="41"/>
        <v>70.569740179999997</v>
      </c>
      <c s="365">
        <f t="shared" si="41"/>
        <v>457.80071168999973</v>
      </c>
      <c s="365">
        <f t="shared" si="41"/>
        <v>289.22103841000012</v>
      </c>
      <c s="365">
        <f t="shared" si="41"/>
        <v>283.04387902999963</v>
      </c>
      <c s="365">
        <f t="shared" si="41"/>
        <v>488.36790492590552</v>
      </c>
      <c s="365">
        <f t="shared" si="41"/>
        <v>489.52796531023949</v>
      </c>
      <c s="365">
        <f t="shared" si="41"/>
        <v>488.73388051141546</v>
      </c>
      <c s="365">
        <f t="shared" si="41"/>
        <v>479.0513296701717</v>
      </c>
      <c s="365">
        <f t="shared" si="41"/>
        <v>441.00744336346168</v>
      </c>
      <c s="365">
        <f t="shared" si="41"/>
        <v>418.00170428721219</v>
      </c>
      <c s="365">
        <f t="shared" si="41"/>
        <v>414.47809911958956</v>
      </c>
      <c s="365">
        <f>SUM(ED34:ED35,ED39)</f>
        <v>529.47771494984681</v>
      </c>
      <c r="EF33" s="365">
        <f>SUM(EF34:EF35,EF39)</f>
        <v>5660.7016147799986</v>
      </c>
      <c s="365">
        <f>SUM(EG34:EG35,EG39)</f>
        <v>5098.3702248499994</v>
      </c>
      <c s="365">
        <f>SUM(EH34:EH35,EH39)</f>
        <v>6898.9832946585248</v>
      </c>
      <c s="365">
        <f>SUM(EI34:EI35,EI39)</f>
        <v>4849.2814114478406</v>
      </c>
      <c r="EK33" s="365">
        <f>SUM(EK34:EK35,EK39)</f>
        <v>5660.7016147799986</v>
      </c>
      <c s="365">
        <f t="shared" si="42" ref="EL33:ES33">SUM(EL34:EL35,EL39)</f>
        <v>4857.5302248499993</v>
      </c>
      <c s="365">
        <f t="shared" si="42"/>
        <v>6142.7932946585242</v>
      </c>
      <c s="365">
        <f t="shared" si="42"/>
        <v>4849.2814114478406</v>
      </c>
      <c s="365">
        <f t="shared" si="42"/>
        <v>4737.9358965450983</v>
      </c>
      <c s="365">
        <f t="shared" si="42"/>
        <v>4703.3787148160645</v>
      </c>
      <c s="365">
        <f t="shared" si="42"/>
        <v>4494.9079373827608</v>
      </c>
      <c s="365">
        <f t="shared" si="42"/>
        <v>4717.4511069596474</v>
      </c>
      <c s="365">
        <f t="shared" si="42"/>
        <v>4643.0982436466948</v>
      </c>
    </row>
    <row r="34" spans="1:149" ht="15">
      <c r="A34" s="382" t="s">
        <v>589</v>
      </c>
      <c s="382"/>
      <c s="391">
        <v>108.27875793</v>
      </c>
      <c s="391">
        <v>148.37828764999995</v>
      </c>
      <c s="391">
        <v>212.89114623000006</v>
      </c>
      <c s="391">
        <v>222.23305703000003</v>
      </c>
      <c s="391">
        <v>170.25887760000003</v>
      </c>
      <c s="391">
        <v>310.62272443000006</v>
      </c>
      <c s="391">
        <v>223.80055053000012</v>
      </c>
      <c s="391">
        <v>268.97654478000015</v>
      </c>
      <c s="391">
        <v>272.70162369000002</v>
      </c>
      <c s="391">
        <v>349.68411405000023</v>
      </c>
      <c s="391">
        <v>361.23724429999993</v>
      </c>
      <c s="391">
        <v>507.99554330000024</v>
      </c>
      <c s="391">
        <v>190.79400910000012</v>
      </c>
      <c s="391">
        <v>248.91941494</v>
      </c>
      <c s="391">
        <v>284.1466251999999</v>
      </c>
      <c s="391">
        <v>386.05777080999997</v>
      </c>
      <c s="391">
        <v>333.46105674000012</v>
      </c>
      <c s="391">
        <v>295.16070547000004</v>
      </c>
      <c s="391">
        <v>360.10648095000028</v>
      </c>
      <c s="391">
        <v>358.16874633999998</v>
      </c>
      <c s="391">
        <v>380.36676444999995</v>
      </c>
      <c s="391">
        <v>423.52609768000013</v>
      </c>
      <c s="391">
        <v>551.12918822999973</v>
      </c>
      <c s="391">
        <v>549.91276233999963</v>
      </c>
      <c s="391">
        <v>152.24074625000006</v>
      </c>
      <c s="391">
        <v>395.97120865000011</v>
      </c>
      <c s="391">
        <v>300.29742421999998</v>
      </c>
      <c s="391">
        <v>290.05758616000026</v>
      </c>
      <c s="391">
        <v>333.25041636999993</v>
      </c>
      <c s="391">
        <v>315.34743864000006</v>
      </c>
      <c s="391">
        <v>348.65244225999999</v>
      </c>
      <c s="391">
        <v>308.90864583000013</v>
      </c>
      <c s="391">
        <v>390.7103493599999</v>
      </c>
      <c s="391">
        <v>443.92190046000042</v>
      </c>
      <c s="391">
        <v>447.46740483000025</v>
      </c>
      <c s="391">
        <v>547.81434934000004</v>
      </c>
      <c s="391">
        <v>88.346107169999996</v>
      </c>
      <c s="391">
        <v>176.43423498000001</v>
      </c>
      <c s="391">
        <v>275.20429838000013</v>
      </c>
      <c s="391">
        <v>109.60749697</v>
      </c>
      <c s="391">
        <v>211.05585786999998</v>
      </c>
      <c s="391">
        <v>269.73065908000001</v>
      </c>
      <c s="391">
        <v>167.14184857000012</v>
      </c>
      <c s="391">
        <v>221.46102329000013</v>
      </c>
      <c s="391">
        <v>172.88109953999998</v>
      </c>
      <c s="391">
        <v>201.81472495000008</v>
      </c>
      <c s="391">
        <v>202.74812686999996</v>
      </c>
      <c s="391">
        <v>220.04060002000003</v>
      </c>
      <c s="391">
        <v>13.79802772</v>
      </c>
      <c s="391">
        <v>60.682586929999999</v>
      </c>
      <c s="391">
        <v>122.81078696999998</v>
      </c>
      <c s="391">
        <v>94.513858989999974</v>
      </c>
      <c s="391">
        <v>69.922979029999979</v>
      </c>
      <c s="391">
        <v>84.164756329999975</v>
      </c>
      <c s="391">
        <v>184.96501605000003</v>
      </c>
      <c s="391">
        <v>383.05186550000002</v>
      </c>
      <c s="391">
        <v>297.27964495999981</v>
      </c>
      <c s="391">
        <v>148.11696021000003</v>
      </c>
      <c s="391">
        <v>495.39850920999982</v>
      </c>
      <c s="391">
        <v>719.10549097999967</v>
      </c>
      <c s="391">
        <v>53.020146640000007</v>
      </c>
      <c s="391">
        <v>256.26408989999999</v>
      </c>
      <c s="391">
        <v>302.21134266999991</v>
      </c>
      <c s="391">
        <v>288.6185528900001</v>
      </c>
      <c s="391">
        <v>179.15464696000006</v>
      </c>
      <c s="391">
        <v>117.35680433000003</v>
      </c>
      <c s="391">
        <v>87.931408509999997</v>
      </c>
      <c s="391">
        <v>154.42169456000005</v>
      </c>
      <c s="391">
        <v>116.00915463</v>
      </c>
      <c s="391">
        <v>156.89062770999999</v>
      </c>
      <c s="391">
        <v>281.60259224999993</v>
      </c>
      <c s="391">
        <v>612.43340569000009</v>
      </c>
      <c s="391">
        <v>11.431022759999999</v>
      </c>
      <c s="391">
        <v>25.170026829999991</v>
      </c>
      <c s="391">
        <v>67.72810130000002</v>
      </c>
      <c s="391">
        <v>67.433467309999983</v>
      </c>
      <c s="391">
        <v>51.207207229999995</v>
      </c>
      <c s="391">
        <v>86.984957429999994</v>
      </c>
      <c s="391">
        <v>60.774424149999994</v>
      </c>
      <c s="391">
        <v>97.294481660000017</v>
      </c>
      <c s="391">
        <v>91.922905560000004</v>
      </c>
      <c s="391">
        <v>83.028586959999998</v>
      </c>
      <c s="391">
        <v>79.816545849999954</v>
      </c>
      <c s="391">
        <v>317.11747288000004</v>
      </c>
      <c s="391">
        <v>6.2898868700000055</v>
      </c>
      <c s="391">
        <v>30.264742390000023</v>
      </c>
      <c s="391">
        <v>36.74599168000001</v>
      </c>
      <c s="391">
        <v>80.029801220000081</v>
      </c>
      <c s="391">
        <v>185.12978889999982</v>
      </c>
      <c s="391">
        <v>110.24464476999997</v>
      </c>
      <c s="391">
        <v>120.66000089999983</v>
      </c>
      <c s="391">
        <v>176.92349354999956</v>
      </c>
      <c s="391">
        <v>160.06862554999952</v>
      </c>
      <c s="391">
        <v>162.2538302899998</v>
      </c>
      <c s="391">
        <v>143.39321960999962</v>
      </c>
      <c s="391">
        <v>321.2196284099997</v>
      </c>
      <c s="391">
        <v>32.943233799999902</v>
      </c>
      <c s="391">
        <v>91.546345439999698</v>
      </c>
      <c s="391">
        <v>66.767757319999802</v>
      </c>
      <c s="391">
        <v>45.461180980000002</v>
      </c>
      <c s="391">
        <v>68.083114359999996</v>
      </c>
      <c s="391">
        <v>37.754691649999998</v>
      </c>
      <c s="391">
        <v>64.824719189999996</v>
      </c>
      <c s="391">
        <v>103.10727946</v>
      </c>
      <c s="391">
        <v>177.65979243999899</v>
      </c>
      <c s="391">
        <v>179.18263898999899</v>
      </c>
      <c s="391">
        <v>281.23080525</v>
      </c>
      <c s="391">
        <v>461.62198691000202</v>
      </c>
      <c s="391">
        <v>69.200000000000003</v>
      </c>
      <c s="391">
        <v>44.520000000000003</v>
      </c>
      <c s="391">
        <v>189.41</v>
      </c>
      <c s="391">
        <v>149.83999999999997</v>
      </c>
      <c s="391">
        <v>305.88</v>
      </c>
      <c s="391">
        <v>111.67</v>
      </c>
      <c s="391">
        <v>151.50268198198401</v>
      </c>
      <c s="391">
        <v>143.14000000000001</v>
      </c>
      <c s="391">
        <v>148.45534612999899</v>
      </c>
      <c s="391">
        <v>170.86000000000001</v>
      </c>
      <c s="391">
        <v>148.05000000000001</v>
      </c>
      <c s="391">
        <v>307.61793139999736</v>
      </c>
      <c s="592">
        <v>0.00447</v>
      </c>
      <c s="391">
        <v>1.2342213900000014</v>
      </c>
      <c s="391">
        <v>24.846004810000004</v>
      </c>
      <c s="391">
        <v>10.74454867999998</v>
      </c>
      <c s="391">
        <v>115</v>
      </c>
      <c s="391">
        <v>115</v>
      </c>
      <c s="391">
        <v>115</v>
      </c>
      <c s="391">
        <v>115</v>
      </c>
      <c s="391">
        <v>101.75207434475999</v>
      </c>
      <c s="391">
        <v>104.53989074549199</v>
      </c>
      <c s="391">
        <v>106.755068720905</v>
      </c>
      <c s="391">
        <v>142.58945766981728</v>
      </c>
      <c r="EF34" s="391">
        <f>SUMIF($CI$1:$ED$1,EF$2,$CI34:$ED34)</f>
        <v>1533.223654139998</v>
      </c>
      <c s="391">
        <f>SUMIF($CI$1:$ED$1,EG$2,$CI34:$ED34)</f>
        <v>1610.1835457899995</v>
      </c>
      <c s="391">
        <f>SUMIF($CI$1:$ED$1,EH$2,$CI34:$ED34)</f>
        <v>1940.1459595119802</v>
      </c>
      <c s="391">
        <f>SUMIF($CI$1:$ED$1,EI$2,$CI34:$ED34)</f>
        <v>952.46573636097423</v>
      </c>
      <c r="EK34" s="391">
        <f t="shared" si="43" ref="EK34:EN37">EF34</f>
        <v>1533.223654139998</v>
      </c>
      <c s="391">
        <f t="shared" si="43"/>
        <v>1610.1835457899995</v>
      </c>
      <c s="391">
        <f t="shared" si="43"/>
        <v>1940.1459595119802</v>
      </c>
      <c s="391">
        <f t="shared" si="43"/>
        <v>952.46573636097423</v>
      </c>
      <c s="384">
        <v>725.2119098451434</v>
      </c>
      <c s="384">
        <v>505.97472811610896</v>
      </c>
      <c s="384">
        <v>200.523950682806</v>
      </c>
      <c s="384">
        <v>345.66712025969298</v>
      </c>
      <c s="384">
        <v>340.81927219805726</v>
      </c>
    </row>
    <row r="35" spans="1:149" ht="15">
      <c r="A35" s="382" t="s">
        <v>578</v>
      </c>
      <c s="382"/>
      <c s="391">
        <f>SUM(C36:C38)</f>
        <v>490.60920211999996</v>
      </c>
      <c s="391">
        <f t="shared" si="44" ref="D35:BO35">SUM(D36:D38)</f>
        <v>314.10557137000001</v>
      </c>
      <c s="391">
        <f t="shared" si="44"/>
        <v>486.12420265999998</v>
      </c>
      <c s="391">
        <f t="shared" si="44"/>
        <v>340.49160470000004</v>
      </c>
      <c s="391">
        <f t="shared" si="44"/>
        <v>408.6770660900001</v>
      </c>
      <c s="391">
        <f t="shared" si="44"/>
        <v>484.49295503999997</v>
      </c>
      <c s="391">
        <f t="shared" si="44"/>
        <v>321.76401361000006</v>
      </c>
      <c s="391">
        <f t="shared" si="44"/>
        <v>427.43791114000015</v>
      </c>
      <c s="391">
        <f t="shared" si="44"/>
        <v>344.45647834999988</v>
      </c>
      <c s="391">
        <f t="shared" si="44"/>
        <v>398.48218467000004</v>
      </c>
      <c s="391">
        <f t="shared" si="44"/>
        <v>413.95136697000004</v>
      </c>
      <c s="391">
        <f t="shared" si="44"/>
        <v>511.62348676999966</v>
      </c>
      <c s="391">
        <f t="shared" si="44"/>
        <v>361.73582469000007</v>
      </c>
      <c s="391">
        <f t="shared" si="44"/>
        <v>536.12076877000004</v>
      </c>
      <c s="391">
        <f t="shared" si="44"/>
        <v>398.00617282000007</v>
      </c>
      <c s="391">
        <f t="shared" si="44"/>
        <v>338.47423642999996</v>
      </c>
      <c s="391">
        <f t="shared" si="44"/>
        <v>358.86798947999995</v>
      </c>
      <c s="391">
        <f t="shared" si="44"/>
        <v>407.94760790999999</v>
      </c>
      <c s="391">
        <f t="shared" si="44"/>
        <v>370.48181652000017</v>
      </c>
      <c s="391">
        <f t="shared" si="44"/>
        <v>449.82951057999992</v>
      </c>
      <c s="391">
        <f t="shared" si="44"/>
        <v>634.60673695000014</v>
      </c>
      <c s="391">
        <f t="shared" si="44"/>
        <v>587.03063945000019</v>
      </c>
      <c s="391">
        <f t="shared" si="44"/>
        <v>497.72394707000001</v>
      </c>
      <c s="391">
        <f t="shared" si="44"/>
        <v>664.6898592099999</v>
      </c>
      <c s="391">
        <f t="shared" si="44"/>
        <v>408.32209728000021</v>
      </c>
      <c s="391">
        <f t="shared" si="44"/>
        <v>472.82245039999992</v>
      </c>
      <c s="391">
        <f t="shared" si="44"/>
        <v>411.36401078000006</v>
      </c>
      <c s="391">
        <f t="shared" si="44"/>
        <v>484.04179281</v>
      </c>
      <c s="391">
        <f t="shared" si="44"/>
        <v>335.22774398000035</v>
      </c>
      <c s="391">
        <f t="shared" si="44"/>
        <v>525.05263816000001</v>
      </c>
      <c s="391">
        <f t="shared" si="44"/>
        <v>512.33847584</v>
      </c>
      <c s="391">
        <f t="shared" si="44"/>
        <v>556.84197551999932</v>
      </c>
      <c s="391">
        <f t="shared" si="44"/>
        <v>817.24371475000021</v>
      </c>
      <c s="391">
        <f t="shared" si="44"/>
        <v>570.6005149099999</v>
      </c>
      <c s="391">
        <f t="shared" si="44"/>
        <v>562.36683745000005</v>
      </c>
      <c s="391">
        <f t="shared" si="44"/>
        <v>555.37535953999964</v>
      </c>
      <c s="391">
        <f t="shared" si="44"/>
        <v>310.90490160999991</v>
      </c>
      <c s="391">
        <f t="shared" si="44"/>
        <v>641.20658861999993</v>
      </c>
      <c s="391">
        <f t="shared" si="44"/>
        <v>379.49824174999998</v>
      </c>
      <c s="391">
        <f t="shared" si="44"/>
        <v>493.44086897000034</v>
      </c>
      <c s="391">
        <f t="shared" si="44"/>
        <v>757.68303351999998</v>
      </c>
      <c s="391">
        <f t="shared" si="44"/>
        <v>562.90358549999996</v>
      </c>
      <c s="391">
        <f t="shared" si="44"/>
        <v>690.08698893999986</v>
      </c>
      <c s="391">
        <f t="shared" si="44"/>
        <v>190.10198513999995</v>
      </c>
      <c s="391">
        <f t="shared" si="44"/>
        <v>212.06159572000013</v>
      </c>
      <c s="391">
        <f t="shared" si="44"/>
        <v>592.40038790999995</v>
      </c>
      <c s="391">
        <f t="shared" si="44"/>
        <v>236.51941510000003</v>
      </c>
      <c s="391">
        <f t="shared" si="44"/>
        <v>1839.7389651100002</v>
      </c>
      <c s="391">
        <f t="shared" si="44"/>
        <v>348.79167002999998</v>
      </c>
      <c s="391">
        <f t="shared" si="44"/>
        <v>187.35897366999995</v>
      </c>
      <c s="391">
        <f t="shared" si="44"/>
        <v>379.64216341000002</v>
      </c>
      <c s="391">
        <f t="shared" si="44"/>
        <v>481.9791885300001</v>
      </c>
      <c s="391">
        <f t="shared" si="44"/>
        <v>208.40197345999997</v>
      </c>
      <c s="391">
        <f t="shared" si="44"/>
        <v>571.72416630000032</v>
      </c>
      <c s="391">
        <f t="shared" si="44"/>
        <v>648.18938319000017</v>
      </c>
      <c s="391">
        <f t="shared" si="44"/>
        <v>456.56944387999988</v>
      </c>
      <c s="391">
        <f t="shared" si="44"/>
        <v>690.79917795000006</v>
      </c>
      <c s="391">
        <f t="shared" si="44"/>
        <v>541.69608195000001</v>
      </c>
      <c s="391">
        <f t="shared" si="44"/>
        <v>635.22991354999999</v>
      </c>
      <c s="391">
        <f t="shared" si="44"/>
        <v>1223.2859708100004</v>
      </c>
      <c s="391">
        <f t="shared" si="44"/>
        <v>337.50219682999983</v>
      </c>
      <c s="391">
        <f t="shared" si="44"/>
        <v>490.00556647999997</v>
      </c>
      <c s="391">
        <f t="shared" si="44"/>
        <v>482.36670206000002</v>
      </c>
      <c s="391">
        <f t="shared" si="44"/>
        <v>412.11559880999982</v>
      </c>
      <c s="391">
        <f t="shared" si="44"/>
        <v>356.36734770999999</v>
      </c>
      <c s="391">
        <f t="shared" si="45" ref="BP35:EM35">SUM(BP36:BP38)</f>
        <v>375.12959389999992</v>
      </c>
      <c s="391">
        <f t="shared" si="45"/>
        <v>307.6649243899999</v>
      </c>
      <c s="391">
        <f t="shared" si="45"/>
        <v>324.21580044000007</v>
      </c>
      <c s="391">
        <f t="shared" si="45"/>
        <v>217.77286511000005</v>
      </c>
      <c s="391">
        <f t="shared" si="45"/>
        <v>605.21121054000002</v>
      </c>
      <c s="391">
        <f t="shared" si="45"/>
        <v>440.22812006999982</v>
      </c>
      <c s="391">
        <f t="shared" si="45"/>
        <v>912.61197720000018</v>
      </c>
      <c s="391">
        <f t="shared" si="45"/>
        <v>223.75914205000009</v>
      </c>
      <c s="391">
        <f t="shared" si="45"/>
        <v>367.04082448000003</v>
      </c>
      <c s="391">
        <f t="shared" si="45"/>
        <v>333.64373766999995</v>
      </c>
      <c s="391">
        <f t="shared" si="45"/>
        <v>401.95681170999984</v>
      </c>
      <c s="391">
        <f t="shared" si="45"/>
        <v>343.11776934999978</v>
      </c>
      <c s="391">
        <f t="shared" si="45"/>
        <v>365.49067491999989</v>
      </c>
      <c s="391">
        <f t="shared" si="45"/>
        <v>437.44202010999993</v>
      </c>
      <c s="391">
        <f t="shared" si="45"/>
        <v>382.76939671999992</v>
      </c>
      <c s="391">
        <f t="shared" si="45"/>
        <v>499.46702487000005</v>
      </c>
      <c s="391">
        <f t="shared" si="45"/>
        <v>345.53327901</v>
      </c>
      <c s="391">
        <f t="shared" si="45"/>
        <v>375.70721356000007</v>
      </c>
      <c s="391">
        <f t="shared" si="45"/>
        <v>1085.45905081</v>
      </c>
      <c s="391">
        <f t="shared" si="45"/>
        <v>240.28510795999998</v>
      </c>
      <c s="391">
        <f t="shared" si="45"/>
        <v>300.10587709000004</v>
      </c>
      <c s="391">
        <f t="shared" si="45"/>
        <v>96.219071969999959</v>
      </c>
      <c s="391">
        <f t="shared" si="45"/>
        <v>471.87097193999972</v>
      </c>
      <c s="391">
        <f t="shared" si="45"/>
        <v>348.23778988999982</v>
      </c>
      <c s="391">
        <f t="shared" si="45"/>
        <v>367.68816269000035</v>
      </c>
      <c s="391">
        <f t="shared" si="45"/>
        <v>347.29062316000028</v>
      </c>
      <c s="391">
        <f t="shared" si="45"/>
        <v>239.02521714</v>
      </c>
      <c s="391">
        <f t="shared" si="45"/>
        <v>354.63072244000011</v>
      </c>
      <c s="391">
        <f t="shared" si="45"/>
        <v>138.92820222999993</v>
      </c>
      <c s="391">
        <f t="shared" si="45"/>
        <v>119.19755906999998</v>
      </c>
      <c s="391">
        <f t="shared" si="45"/>
        <v>1027.0077553600006</v>
      </c>
      <c s="391">
        <f t="shared" si="45"/>
        <v>0.20000000000000001</v>
      </c>
      <c s="391">
        <f t="shared" si="45"/>
        <v>290.28253708</v>
      </c>
      <c s="391">
        <f t="shared" si="45"/>
        <v>77</v>
      </c>
      <c s="391">
        <f t="shared" si="45"/>
        <v>156.19999999999999</v>
      </c>
      <c s="391">
        <f t="shared" si="45"/>
        <v>888.18866739999999</v>
      </c>
      <c s="391">
        <f t="shared" si="45"/>
        <v>237.30000000000001</v>
      </c>
      <c s="391">
        <f t="shared" si="45"/>
        <v>251.5</v>
      </c>
      <c s="391">
        <f t="shared" si="45"/>
        <v>195.23100629000001</v>
      </c>
      <c s="391">
        <f t="shared" si="45"/>
        <v>181.90000000000001</v>
      </c>
      <c s="391">
        <f t="shared" si="45"/>
        <v>243.11382763</v>
      </c>
      <c s="391">
        <f t="shared" si="45"/>
        <v>217.24030764</v>
      </c>
      <c s="391">
        <f t="shared" si="45"/>
        <v>683.03033301999994</v>
      </c>
      <c s="391">
        <f t="shared" si="45"/>
        <v>244.13518675853663</v>
      </c>
      <c s="391">
        <f t="shared" si="45"/>
        <v>276.64400000000001</v>
      </c>
      <c s="391">
        <f t="shared" si="45"/>
        <v>329.04000000000002</v>
      </c>
      <c s="391">
        <f t="shared" si="45"/>
        <v>305.88999999999999</v>
      </c>
      <c s="391">
        <f t="shared" si="45"/>
        <v>307.38</v>
      </c>
      <c s="391">
        <f t="shared" si="45"/>
        <v>508.81999999999999</v>
      </c>
      <c s="391">
        <f t="shared" si="45"/>
        <v>383.18749289801599</v>
      </c>
      <c s="391">
        <f t="shared" si="45"/>
        <v>399.83000000000004</v>
      </c>
      <c s="391">
        <f t="shared" si="45"/>
        <v>171.62465387000066</v>
      </c>
      <c s="391">
        <f t="shared" si="45"/>
        <v>522.5</v>
      </c>
      <c s="391">
        <f t="shared" si="45"/>
        <v>413.55000000000001</v>
      </c>
      <c s="391">
        <f t="shared" si="45"/>
        <v>1009.2732522999917</v>
      </c>
      <c s="592">
        <f t="shared" si="45"/>
        <v>64.521475139999993</v>
      </c>
      <c s="391">
        <f t="shared" si="45"/>
        <v>451.07904309999969</v>
      </c>
      <c s="391">
        <f t="shared" si="45"/>
        <v>257.09663073000013</v>
      </c>
      <c s="391">
        <f t="shared" si="45"/>
        <v>265.05715795999964</v>
      </c>
      <c s="391">
        <f t="shared" si="45"/>
        <v>365.6127412359055</v>
      </c>
      <c s="391">
        <f t="shared" si="45"/>
        <v>366.22607378023952</v>
      </c>
      <c s="391">
        <f t="shared" si="45"/>
        <v>365.52065283141548</v>
      </c>
      <c s="391">
        <f t="shared" si="45"/>
        <v>353.86320552371552</v>
      </c>
      <c s="391">
        <f t="shared" si="45"/>
        <v>327.20478025224548</v>
      </c>
      <c s="391">
        <f t="shared" si="45"/>
        <v>304.09623328172023</v>
      </c>
      <c s="391">
        <f t="shared" si="45"/>
        <v>299.25671501868453</v>
      </c>
      <c s="391">
        <f t="shared" si="45"/>
        <v>370.76334066002948</v>
      </c>
      <c r="EF35" s="391">
        <f t="shared" si="45"/>
        <v>4050.4870609400009</v>
      </c>
      <c s="391">
        <f t="shared" si="45"/>
        <v>3421.1866790599997</v>
      </c>
      <c s="391">
        <f t="shared" si="45"/>
        <v>4871.8745858265447</v>
      </c>
      <c s="391">
        <f t="shared" si="45"/>
        <v>3790.2980495139545</v>
      </c>
      <c r="EK35" s="391">
        <f t="shared" si="45"/>
        <v>4050.4870609400009</v>
      </c>
      <c s="391">
        <f t="shared" si="45"/>
        <v>3180.3466790599996</v>
      </c>
      <c s="406">
        <f t="shared" si="45"/>
        <v>4115.6845858265442</v>
      </c>
      <c s="391">
        <f>SUM(EN36:EN38)</f>
        <v>3790.2980495139545</v>
      </c>
      <c s="384">
        <v>3926.8439866999552</v>
      </c>
      <c s="384">
        <v>4121.8439866999552</v>
      </c>
      <c s="384">
        <v>4227.8439866999552</v>
      </c>
      <c s="384">
        <v>4305.2439866999548</v>
      </c>
      <c s="384">
        <v>4244.8646000226454</v>
      </c>
    </row>
    <row r="36" spans="1:149" ht="15">
      <c r="A36" s="427" t="s">
        <v>590</v>
      </c>
      <c s="428"/>
      <c s="391">
        <v>231.14124236999999</v>
      </c>
      <c s="391">
        <v>224.18216135000006</v>
      </c>
      <c s="391">
        <v>283.14051089000003</v>
      </c>
      <c s="391">
        <v>240.45057030999976</v>
      </c>
      <c s="391">
        <v>229.3539892</v>
      </c>
      <c s="391">
        <v>224.56392126000014</v>
      </c>
      <c s="391">
        <v>220.32529919000035</v>
      </c>
      <c s="391">
        <v>247.23219692999965</v>
      </c>
      <c s="391">
        <v>233.30606999999964</v>
      </c>
      <c s="391">
        <v>244.66234845000099</v>
      </c>
      <c s="391">
        <v>238.6876840599989</v>
      </c>
      <c s="391">
        <v>267.38036656000122</v>
      </c>
      <c s="391">
        <v>244.15649097000002</v>
      </c>
      <c s="391">
        <v>229.44949819000001</v>
      </c>
      <c s="391">
        <v>249.16149780999979</v>
      </c>
      <c s="391">
        <v>198.32703882000033</v>
      </c>
      <c s="391">
        <v>224.46101542999975</v>
      </c>
      <c s="391">
        <v>237.9237407200003</v>
      </c>
      <c s="391">
        <v>238.73665132999963</v>
      </c>
      <c s="391">
        <v>321.6383195100002</v>
      </c>
      <c s="391">
        <v>464.52553421999983</v>
      </c>
      <c s="391">
        <v>248.34225015999937</v>
      </c>
      <c s="391">
        <v>258.68555908000098</v>
      </c>
      <c s="391">
        <v>314.47257369999988</v>
      </c>
      <c s="391">
        <v>281.65196596000004</v>
      </c>
      <c s="391">
        <v>244.98362053999989</v>
      </c>
      <c s="391">
        <v>254.52213041000027</v>
      </c>
      <c s="391">
        <v>207.78445586999965</v>
      </c>
      <c s="391">
        <v>248.87615391999987</v>
      </c>
      <c s="391">
        <v>331.40222205000055</v>
      </c>
      <c s="391">
        <v>291.82974263999927</v>
      </c>
      <c s="391">
        <v>324.12960575000079</v>
      </c>
      <c s="391">
        <v>298.72472257999971</v>
      </c>
      <c s="391">
        <v>291.54567182000028</v>
      </c>
      <c s="391">
        <v>284.81520885999998</v>
      </c>
      <c s="391">
        <v>329.21951552000064</v>
      </c>
      <c s="391">
        <v>137.58451693000001</v>
      </c>
      <c s="391">
        <v>362.05354657999999</v>
      </c>
      <c s="391">
        <v>213.76669780999993</v>
      </c>
      <c s="391">
        <v>340.66144253000027</v>
      </c>
      <c s="391">
        <v>321.18787567000004</v>
      </c>
      <c s="391">
        <v>308.37741252999967</v>
      </c>
      <c s="391">
        <v>324.91055761999974</v>
      </c>
      <c s="391">
        <v>80.81657195000048</v>
      </c>
      <c s="391">
        <v>104.98230808000017</v>
      </c>
      <c s="391">
        <v>297.83631784999989</v>
      </c>
      <c s="391">
        <v>119.95554717999994</v>
      </c>
      <c s="391">
        <v>799.14694206000013</v>
      </c>
      <c s="391">
        <v>69.314867290000009</v>
      </c>
      <c s="391">
        <v>32.043735050000009</v>
      </c>
      <c s="391">
        <v>253.11430324000003</v>
      </c>
      <c s="391">
        <v>306.03953233999988</v>
      </c>
      <c s="391">
        <v>42.869164040000101</v>
      </c>
      <c s="391">
        <v>381.63346540000009</v>
      </c>
      <c s="391">
        <v>475.78947628000037</v>
      </c>
      <c s="391">
        <v>234.68636192999975</v>
      </c>
      <c s="391">
        <v>252.77602964999892</v>
      </c>
      <c s="391">
        <v>221.67145114000186</v>
      </c>
      <c s="391">
        <v>225.65277698999898</v>
      </c>
      <c s="391">
        <v>441.21020970000063</v>
      </c>
      <c s="391">
        <v>229.57061537000001</v>
      </c>
      <c s="391">
        <v>209.59007721999998</v>
      </c>
      <c s="391">
        <v>288.76107972000005</v>
      </c>
      <c s="391">
        <v>196.29958222999994</v>
      </c>
      <c s="391">
        <v>294.24242468999955</v>
      </c>
      <c s="391">
        <v>262.68052288000013</v>
      </c>
      <c s="391">
        <v>222.5025627600005</v>
      </c>
      <c s="391">
        <v>255.96466795999959</v>
      </c>
      <c s="391">
        <v>63.134282689999964</v>
      </c>
      <c s="391">
        <v>462.84727717000032</v>
      </c>
      <c s="391">
        <v>298.22419544999957</v>
      </c>
      <c s="391">
        <v>319.35784834000015</v>
      </c>
      <c s="391">
        <v>208.93027675000005</v>
      </c>
      <c s="391">
        <v>294.74181949000001</v>
      </c>
      <c s="391">
        <v>230.54195324999995</v>
      </c>
      <c s="391">
        <v>358.18089487999987</v>
      </c>
      <c s="391">
        <v>318.9674592299998</v>
      </c>
      <c s="391">
        <v>273.4390092600006</v>
      </c>
      <c s="391">
        <v>393.80679692000012</v>
      </c>
      <c s="391">
        <v>337.02943641000002</v>
      </c>
      <c s="391">
        <v>267.69309234000002</v>
      </c>
      <c s="391">
        <v>291.70153181000023</v>
      </c>
      <c s="391">
        <v>313.33284132999916</v>
      </c>
      <c s="391">
        <v>407.44493983000075</v>
      </c>
      <c s="391">
        <v>236.2335175</v>
      </c>
      <c s="391">
        <v>248.36250209999997</v>
      </c>
      <c s="391">
        <v>75.583428530000106</v>
      </c>
      <c s="391">
        <v>421.55787472999998</v>
      </c>
      <c s="391">
        <v>283.93116279000003</v>
      </c>
      <c s="391">
        <v>314.38137484999993</v>
      </c>
      <c s="391">
        <v>255.04630612000005</v>
      </c>
      <c s="391">
        <v>233.8331728800008</v>
      </c>
      <c s="391">
        <v>274.80509379999921</v>
      </c>
      <c s="391">
        <v>97.708779409999352</v>
      </c>
      <c s="391">
        <v>102.45513957000003</v>
      </c>
      <c s="391">
        <v>827.54318152000178</v>
      </c>
      <c s="391">
        <v>0.10000000000000001</v>
      </c>
      <c s="391">
        <v>285.19999999999999</v>
      </c>
      <c s="391">
        <v>72.799999999999997</v>
      </c>
      <c s="391">
        <v>125.7</v>
      </c>
      <c s="391">
        <v>808.70000000000005</v>
      </c>
      <c s="391">
        <v>186.80000000000001</v>
      </c>
      <c s="391">
        <v>172.59999999999999</v>
      </c>
      <c s="391">
        <v>194.80000000000001</v>
      </c>
      <c s="391">
        <v>154.59999999999999</v>
      </c>
      <c s="391">
        <v>152.5</v>
      </c>
      <c s="391">
        <v>179.59999999999999</v>
      </c>
      <c s="391">
        <v>418.39999999999998</v>
      </c>
      <c s="391">
        <v>240.23518675853663</v>
      </c>
      <c s="391">
        <v>214.99000000000001</v>
      </c>
      <c s="391">
        <v>273.50999999999999</v>
      </c>
      <c s="391">
        <v>279.97000000000003</v>
      </c>
      <c s="391">
        <v>196.97</v>
      </c>
      <c s="391">
        <v>320.35000000000002</v>
      </c>
      <c s="391">
        <v>229.517492898016</v>
      </c>
      <c s="391">
        <v>232.77000000000001</v>
      </c>
      <c s="391">
        <v>65.804653870000678</v>
      </c>
      <c s="391">
        <v>421.45999999999998</v>
      </c>
      <c s="391">
        <v>225.22</v>
      </c>
      <c s="391">
        <v>566.33724688999996</v>
      </c>
      <c s="592">
        <v>64.521475139999993</v>
      </c>
      <c s="391">
        <v>429.25505639999972</v>
      </c>
      <c s="391">
        <v>246.75608710000009</v>
      </c>
      <c s="391">
        <v>247.92832875999952</v>
      </c>
      <c s="391">
        <v>305.72819578136</v>
      </c>
      <c s="391">
        <v>306.34152832569401</v>
      </c>
      <c s="391">
        <v>305.63610737686997</v>
      </c>
      <c s="391">
        <v>293.97866006917002</v>
      </c>
      <c s="391">
        <v>267.32023479769998</v>
      </c>
      <c s="391">
        <v>244.21168782717473</v>
      </c>
      <c s="391">
        <v>238.02216956413901</v>
      </c>
      <c s="391">
        <v>241.35024975098401</v>
      </c>
      <c r="EF36" s="391">
        <f t="shared" si="46" ref="EF36:EI39">SUMIF($CI$1:$ED$1,EF$2,$CI36:$ED36)</f>
        <v>3371.4415338000013</v>
      </c>
      <c s="391">
        <f t="shared" si="46"/>
        <v>2751.7999999999997</v>
      </c>
      <c s="391">
        <f t="shared" si="46"/>
        <v>3267.134580416553</v>
      </c>
      <c s="391">
        <f t="shared" si="46"/>
        <v>3191.0497808930904</v>
      </c>
      <c r="EK36" s="391">
        <f>EF36</f>
        <v>3371.4415338000013</v>
      </c>
      <c s="391">
        <f t="shared" si="43"/>
        <v>2751.7999999999997</v>
      </c>
      <c s="391">
        <f t="shared" si="43"/>
        <v>3267.134580416553</v>
      </c>
      <c s="391">
        <f t="shared" si="43"/>
        <v>3191.0497808930904</v>
      </c>
      <c s="384">
        <v>3271.5999999999999</v>
      </c>
      <c s="384">
        <v>3416.5999999999999</v>
      </c>
      <c s="384">
        <v>3522.5999999999999</v>
      </c>
      <c s="384">
        <v>3600</v>
      </c>
      <c s="384">
        <v>3549.5113882721125</v>
      </c>
    </row>
    <row r="37" spans="1:149" ht="15">
      <c r="A37" s="427" t="s">
        <v>591</v>
      </c>
      <c s="428"/>
      <c s="391">
        <v>0</v>
      </c>
      <c s="391">
        <v>1.0274048255310868</v>
      </c>
      <c s="391">
        <v>1.5517226741735548</v>
      </c>
      <c s="391">
        <v>0.20726666666666665</v>
      </c>
      <c s="391">
        <v>2.1807556333333333</v>
      </c>
      <c s="391">
        <v>66.624046668721888</v>
      </c>
      <c s="391">
        <v>0.61550049973096399</v>
      </c>
      <c s="391">
        <v>13.322127700139374</v>
      </c>
      <c s="391">
        <v>0.39797333333333335</v>
      </c>
      <c s="391">
        <v>1.8734372328900191</v>
      </c>
      <c s="391">
        <v>5.627203333333334</v>
      </c>
      <c s="391">
        <v>22.003345062146451</v>
      </c>
      <c s="391">
        <v>5.75426489</v>
      </c>
      <c s="391">
        <v>16</v>
      </c>
      <c s="391">
        <v>23.221844999999998</v>
      </c>
      <c s="391">
        <v>0</v>
      </c>
      <c s="391">
        <v>1.7102459999999999</v>
      </c>
      <c s="391">
        <v>1.5582970575282793</v>
      </c>
      <c s="391">
        <v>1.1025805398101141</v>
      </c>
      <c s="391">
        <v>7.1320741381806894</v>
      </c>
      <c s="391">
        <v>0.74684128485550827</v>
      </c>
      <c s="391">
        <v>1.6494712577589994</v>
      </c>
      <c s="391">
        <v>3.0751749999999998</v>
      </c>
      <c s="391">
        <v>3.7650378093964454</v>
      </c>
      <c s="391">
        <v>0</v>
      </c>
      <c s="391">
        <v>5.5480694399999999</v>
      </c>
      <c s="391">
        <v>0</v>
      </c>
      <c s="391">
        <v>11.085535</v>
      </c>
      <c s="391">
        <v>0</v>
      </c>
      <c s="391">
        <v>0</v>
      </c>
      <c s="391">
        <v>11.56852688</v>
      </c>
      <c s="391">
        <v>0</v>
      </c>
      <c s="391">
        <v>300</v>
      </c>
      <c s="391">
        <v>0</v>
      </c>
      <c s="391">
        <v>0.61216584984281552</v>
      </c>
      <c s="391">
        <v>16.57769914824997</v>
      </c>
      <c s="391">
        <v>11.832293</v>
      </c>
      <c s="391">
        <v>43.630257</v>
      </c>
      <c s="391">
        <v>100.27994401000001</v>
      </c>
      <c s="391">
        <v>45.693031689999998</v>
      </c>
      <c s="391">
        <v>21.428571420000001</v>
      </c>
      <c s="391">
        <v>94.12028570999999</v>
      </c>
      <c s="391">
        <v>162.76407739999999</v>
      </c>
      <c s="391">
        <v>26.580285</v>
      </c>
      <c s="391">
        <v>81.212088269999995</v>
      </c>
      <c s="391">
        <v>0.52204532000000003</v>
      </c>
      <c s="391">
        <v>4.6042082675078362</v>
      </c>
      <c s="391">
        <v>202.33650184300137</v>
      </c>
      <c s="391">
        <v>24</v>
      </c>
      <c s="391">
        <v>4.9655519999999997</v>
      </c>
      <c s="391">
        <v>20.994999999999997</v>
      </c>
      <c s="391">
        <v>61.856496670000006</v>
      </c>
      <c s="391">
        <v>36.460862320000004</v>
      </c>
      <c s="391">
        <v>72.390480520000011</v>
      </c>
      <c s="391">
        <v>0.49942708000000002</v>
      </c>
      <c s="391">
        <v>20.352358630000001</v>
      </c>
      <c s="391">
        <v>32.762977210000003</v>
      </c>
      <c s="391">
        <v>14.227508709999999</v>
      </c>
      <c s="391">
        <v>41.237265729999997</v>
      </c>
      <c s="391">
        <v>70.026131829999997</v>
      </c>
      <c s="391">
        <v>25.48329</v>
      </c>
      <c s="391">
        <v>31.894403999999998</v>
      </c>
      <c s="391">
        <v>1.4869112</v>
      </c>
      <c s="391">
        <v>3.59670859</v>
      </c>
      <c s="391">
        <v>26.862629999999999</v>
      </c>
      <c s="391">
        <v>46.97805202</v>
      </c>
      <c s="391">
        <v>0</v>
      </c>
      <c s="391">
        <v>6.3265171100000002</v>
      </c>
      <c s="391">
        <v>122.12341393999999</v>
      </c>
      <c s="391">
        <v>58.456665149999999</v>
      </c>
      <c s="391">
        <v>28.408210690000001</v>
      </c>
      <c s="391">
        <v>24.495118729999962</v>
      </c>
      <c s="391">
        <v>11.994846449999999</v>
      </c>
      <c s="391">
        <v>26.943950430000005</v>
      </c>
      <c s="391">
        <v>29.963902389999998</v>
      </c>
      <c s="391">
        <v>5.2159289299999996</v>
      </c>
      <c s="391">
        <v>2.8100554399999944</v>
      </c>
      <c s="391">
        <v>13.624013579999998</v>
      </c>
      <c s="391">
        <v>1.657152</v>
      </c>
      <c s="391">
        <v>0</v>
      </c>
      <c s="391">
        <v>21.137390740000004</v>
      </c>
      <c s="391">
        <v>9.4490855500000119</v>
      </c>
      <c s="391">
        <v>25.844289459999999</v>
      </c>
      <c s="391">
        <v>2.4298831199999995</v>
      </c>
      <c s="391">
        <v>4.0448611799999981</v>
      </c>
      <c s="391">
        <v>29.7314428</v>
      </c>
      <c s="391">
        <v>1.9962424799999994</v>
      </c>
      <c s="391">
        <v>21.454628540000019</v>
      </c>
      <c s="391">
        <v>5.6429754199999707</v>
      </c>
      <c s="391">
        <v>0</v>
      </c>
      <c s="391">
        <v>0.8597750499999961</v>
      </c>
      <c s="391">
        <v>4.9276248399999929</v>
      </c>
      <c s="391">
        <v>0</v>
      </c>
      <c s="391">
        <v>2.046446600000003</v>
      </c>
      <c s="391">
        <v>8.259147489999993</v>
      </c>
      <c s="391">
        <v>47.702662489607121</v>
      </c>
      <c s="391">
        <v>0</v>
      </c>
      <c s="391">
        <v>7.78253708</v>
      </c>
      <c s="391">
        <v>0</v>
      </c>
      <c s="391">
        <v>0</v>
      </c>
      <c s="391">
        <v>3.5886674000000003</v>
      </c>
      <c s="391">
        <v>0</v>
      </c>
      <c s="391">
        <v>0</v>
      </c>
      <c s="391">
        <v>3.1310062900000002</v>
      </c>
      <c s="391">
        <v>0</v>
      </c>
      <c s="391">
        <v>45.313827629999999</v>
      </c>
      <c s="391">
        <v>2.04030764</v>
      </c>
      <c s="391">
        <v>9.0303330199999987</v>
      </c>
      <c s="391">
        <v>0</v>
      </c>
      <c s="391">
        <v>0.67395685999999999</v>
      </c>
      <c s="391">
        <v>0</v>
      </c>
      <c s="391">
        <v>0</v>
      </c>
      <c s="391">
        <v>55.248754869999999</v>
      </c>
      <c s="391">
        <v>0</v>
      </c>
      <c s="391">
        <v>0</v>
      </c>
      <c s="391">
        <v>0</v>
      </c>
      <c s="391">
        <v>0</v>
      </c>
      <c s="391">
        <v>-18.419946969999998</v>
      </c>
      <c s="391">
        <v>-1.3873674400000002</v>
      </c>
      <c s="391">
        <v>53.247555929999997</v>
      </c>
      <c s="592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r="EF37" s="391">
        <f t="shared" si="46"/>
        <v>126.66580688960708</v>
      </c>
      <c s="391">
        <f t="shared" si="46"/>
        <v>70.886679059999992</v>
      </c>
      <c s="391">
        <f t="shared" si="46"/>
        <v>89.362953250000004</v>
      </c>
      <c s="391">
        <f t="shared" si="46"/>
        <v>0</v>
      </c>
      <c r="EK37" s="391">
        <f>EF37</f>
        <v>126.66580688960708</v>
      </c>
      <c s="391">
        <f t="shared" si="43"/>
        <v>70.886679059999992</v>
      </c>
      <c s="391">
        <f t="shared" si="43"/>
        <v>89.362953250000004</v>
      </c>
      <c s="391">
        <f t="shared" si="43"/>
        <v>0</v>
      </c>
      <c s="384">
        <v>0</v>
      </c>
      <c s="384">
        <v>0</v>
      </c>
      <c s="384">
        <v>0</v>
      </c>
      <c s="384">
        <v>0</v>
      </c>
      <c s="384">
        <v>0</v>
      </c>
    </row>
    <row r="38" spans="1:149" ht="15">
      <c r="A38" s="427" t="s">
        <v>592</v>
      </c>
      <c s="382"/>
      <c s="391">
        <v>259.46795974999998</v>
      </c>
      <c s="391">
        <v>88.89600519446887</v>
      </c>
      <c s="391">
        <v>201.43196909582639</v>
      </c>
      <c s="391">
        <v>99.833767723333608</v>
      </c>
      <c s="391">
        <v>177.14232125666678</v>
      </c>
      <c s="391">
        <v>193.30498711127791</v>
      </c>
      <c s="391">
        <v>100.82321392026876</v>
      </c>
      <c s="391">
        <v>166.88358650986112</v>
      </c>
      <c s="391">
        <v>110.75243501666691</v>
      </c>
      <c s="391">
        <v>151.94639898710903</v>
      </c>
      <c s="391">
        <v>169.6364795766678</v>
      </c>
      <c s="391">
        <v>222.23977514785201</v>
      </c>
      <c s="391">
        <v>111.82506883000005</v>
      </c>
      <c s="391">
        <v>290.67127058000005</v>
      </c>
      <c s="391">
        <v>125.62283001000031</v>
      </c>
      <c s="391">
        <v>140.14719760999964</v>
      </c>
      <c s="391">
        <v>132.69672805000019</v>
      </c>
      <c s="391">
        <v>168.46557013247144</v>
      </c>
      <c s="391">
        <v>130.64258465019043</v>
      </c>
      <c s="391">
        <v>121.05911693181901</v>
      </c>
      <c s="391">
        <v>169.33436144514479</v>
      </c>
      <c s="391">
        <v>337.03891803224184</v>
      </c>
      <c s="391">
        <v>235.96321298999902</v>
      </c>
      <c s="391">
        <v>346.45224770060355</v>
      </c>
      <c s="391">
        <v>126.67013132000017</v>
      </c>
      <c s="391">
        <v>222.29076042000003</v>
      </c>
      <c s="391">
        <v>156.84188036999979</v>
      </c>
      <c s="391">
        <v>265.17180194000036</v>
      </c>
      <c s="391">
        <v>86.35159006000049</v>
      </c>
      <c s="391">
        <v>193.65041610999947</v>
      </c>
      <c s="391">
        <v>208.94020632000075</v>
      </c>
      <c s="391">
        <v>232.71236976999853</v>
      </c>
      <c s="391">
        <v>218.5189921700005</v>
      </c>
      <c s="391">
        <v>279.05484308999962</v>
      </c>
      <c s="391">
        <v>276.93946274015724</v>
      </c>
      <c s="391">
        <v>209.57814487174903</v>
      </c>
      <c s="391">
        <v>161.48809167999991</v>
      </c>
      <c s="391">
        <v>235.52278503999992</v>
      </c>
      <c s="391">
        <v>65.451599930000043</v>
      </c>
      <c s="391">
        <v>107.08639475000007</v>
      </c>
      <c s="391">
        <v>415.06658642999992</v>
      </c>
      <c s="391">
        <v>160.40588726000033</v>
      </c>
      <c s="391">
        <v>202.4123539200001</v>
      </c>
      <c s="391">
        <v>82.705128189999471</v>
      </c>
      <c s="391">
        <v>25.86719936999998</v>
      </c>
      <c s="391">
        <v>294.04202474000004</v>
      </c>
      <c s="391">
        <v>111.95965965249226</v>
      </c>
      <c s="391">
        <v>838.25552120699876</v>
      </c>
      <c s="391">
        <v>255.47680273999998</v>
      </c>
      <c s="391">
        <v>150.34968661999994</v>
      </c>
      <c s="391">
        <v>105.53286016999999</v>
      </c>
      <c s="391">
        <v>114.08315952000021</v>
      </c>
      <c s="391">
        <v>129.07194709999987</v>
      </c>
      <c s="391">
        <v>117.70022038000025</v>
      </c>
      <c s="391">
        <v>171.90047982999982</v>
      </c>
      <c s="391">
        <v>201.53072332000013</v>
      </c>
      <c s="391">
        <v>405.26017109000111</v>
      </c>
      <c s="391">
        <v>305.79712209999815</v>
      </c>
      <c s="391">
        <v>368.33987083000102</v>
      </c>
      <c s="391">
        <v>712.04962927999986</v>
      </c>
      <c s="391">
        <v>82.448291459999808</v>
      </c>
      <c s="391">
        <v>248.52108525999998</v>
      </c>
      <c s="391">
        <v>192.11871113999996</v>
      </c>
      <c s="391">
        <v>212.21930798999989</v>
      </c>
      <c s="391">
        <v>35.262293020000413</v>
      </c>
      <c s="391">
        <v>65.471018999999785</v>
      </c>
      <c s="391">
        <v>85.162361629999396</v>
      </c>
      <c s="391">
        <v>61.924615370000481</v>
      </c>
      <c s="391">
        <v>32.515168480000114</v>
      </c>
      <c s="391">
        <v>83.907268219999651</v>
      </c>
      <c s="391">
        <v>113.59571393000027</v>
      </c>
      <c s="391">
        <v>568.75901013000009</v>
      </c>
      <c s="391">
        <v>2.8340188500000352</v>
      </c>
      <c s="391">
        <v>45.355054559999985</v>
      </c>
      <c s="391">
        <v>73.137882030000014</v>
      </c>
      <c s="391">
        <v>38.559987899999953</v>
      </c>
      <c s="391">
        <v>21.340254679999987</v>
      </c>
      <c s="391">
        <v>78.427652079999291</v>
      </c>
      <c s="391">
        <v>41.97807118999981</v>
      </c>
      <c s="391">
        <v>45.739960309999901</v>
      </c>
      <c s="391">
        <v>210.63654179000002</v>
      </c>
      <c s="391">
        <v>44.382661649999761</v>
      </c>
      <c s="391">
        <v>36.530082770000888</v>
      </c>
      <c s="391">
        <v>675.58422785999926</v>
      </c>
      <c s="391">
        <v>0.0067292799999734143</v>
      </c>
      <c s="391">
        <v>22.011932190000064</v>
      </c>
      <c s="391">
        <v>18.639400959999854</v>
      </c>
      <c s="391">
        <v>28.85846866999972</v>
      </c>
      <c s="391">
        <v>58.663651679999816</v>
      </c>
      <c s="391">
        <v>53.306787840000425</v>
      </c>
      <c s="391">
        <v>91.38454199000023</v>
      </c>
      <c s="391">
        <v>0.26441941999920004</v>
      </c>
      <c s="391">
        <v>79.8256286400009</v>
      </c>
      <c s="391">
        <v>39.172976220000571</v>
      </c>
      <c s="391">
        <v>8.4832720099999612</v>
      </c>
      <c s="391">
        <v>151.7619113503917</v>
      </c>
      <c s="391">
        <v>0.10000000000000001</v>
      </c>
      <c s="391">
        <v>-2.7000000000000002</v>
      </c>
      <c s="391">
        <v>4.2000000000000002</v>
      </c>
      <c s="391">
        <v>30.5</v>
      </c>
      <c s="391">
        <v>75.900000000000006</v>
      </c>
      <c s="391">
        <v>50.5</v>
      </c>
      <c s="391">
        <v>78.900000000000006</v>
      </c>
      <c s="391">
        <v>-2.7000000000000002</v>
      </c>
      <c s="391">
        <v>27.300000000000001</v>
      </c>
      <c s="391">
        <v>45.299999999999997</v>
      </c>
      <c s="391">
        <v>35.600000000000001</v>
      </c>
      <c s="391">
        <v>255.59999999999999</v>
      </c>
      <c s="391">
        <v>3.8999999999999999</v>
      </c>
      <c s="391">
        <v>60.980043140000006</v>
      </c>
      <c s="391">
        <v>55.53000000000003</v>
      </c>
      <c s="391">
        <v>25.919999999999966</v>
      </c>
      <c s="391">
        <v>55.16124512999999</v>
      </c>
      <c s="391">
        <v>188.46999999999997</v>
      </c>
      <c s="391">
        <v>153.66999999999999</v>
      </c>
      <c s="391">
        <v>167.06</v>
      </c>
      <c s="391">
        <v>105.81999999999999</v>
      </c>
      <c s="391">
        <v>119.45994697</v>
      </c>
      <c s="391">
        <v>189.71736744</v>
      </c>
      <c s="391">
        <v>389.68844947999173</v>
      </c>
      <c s="592">
        <v>0</v>
      </c>
      <c s="391">
        <v>21.823986699999999</v>
      </c>
      <c s="391">
        <v>10.340543630000017</v>
      </c>
      <c s="391">
        <v>17.128829200000101</v>
      </c>
      <c s="391">
        <v>59.884545454545503</v>
      </c>
      <c s="391">
        <v>59.884545454545503</v>
      </c>
      <c s="391">
        <v>59.884545454545503</v>
      </c>
      <c s="391">
        <v>59.884545454545503</v>
      </c>
      <c s="391">
        <v>59.884545454545503</v>
      </c>
      <c s="391">
        <v>59.884545454545503</v>
      </c>
      <c s="391">
        <v>61.234545454545504</v>
      </c>
      <c s="391">
        <v>129.41309090904551</v>
      </c>
      <c r="EF38" s="391">
        <f t="shared" si="46"/>
        <v>552.37972025039244</v>
      </c>
      <c s="391">
        <f t="shared" si="46"/>
        <v>598.5</v>
      </c>
      <c s="391">
        <f t="shared" si="46"/>
        <v>1515.3770521599915</v>
      </c>
      <c s="391">
        <f t="shared" si="46"/>
        <v>599.24826862086411</v>
      </c>
      <c r="EK38" s="391">
        <f>EF38</f>
        <v>552.37972025039244</v>
      </c>
      <c s="391">
        <v>357.65999999999997</v>
      </c>
      <c s="391">
        <v>759.18705215999159</v>
      </c>
      <c s="391">
        <v>599.24826862086411</v>
      </c>
      <c s="384">
        <v>655.24398669995503</v>
      </c>
      <c s="384">
        <v>705.24398669995503</v>
      </c>
      <c s="384">
        <v>705.24398669995503</v>
      </c>
      <c s="384">
        <v>705.24398669995503</v>
      </c>
      <c s="384">
        <v>695.35321175053241</v>
      </c>
    </row>
    <row r="39" spans="1:149" ht="15">
      <c r="A39" s="382" t="s">
        <v>225</v>
      </c>
      <c s="382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>
        <v>6.8678489800000007</v>
      </c>
      <c s="391">
        <v>5.7452085000000004</v>
      </c>
      <c s="391">
        <v>6.7435746199999995</v>
      </c>
      <c s="391">
        <v>6.6793248000000007</v>
      </c>
      <c s="391">
        <v>6.3502209000000001</v>
      </c>
      <c s="391">
        <v>5.6083709999999991</v>
      </c>
      <c s="391">
        <v>7.2003877799999989</v>
      </c>
      <c s="391">
        <v>6.7828525400000013</v>
      </c>
      <c s="391">
        <v>6.589768180000001</v>
      </c>
      <c s="391">
        <v>6.3069533599999996</v>
      </c>
      <c s="391">
        <v>6.2435322200000005</v>
      </c>
      <c s="391">
        <v>5.87285682</v>
      </c>
      <c s="391">
        <v>6.0999999999999996</v>
      </c>
      <c s="391">
        <v>6.7999999999999998</v>
      </c>
      <c s="391">
        <v>6.7000000000000002</v>
      </c>
      <c s="391">
        <v>3.8999999999999999</v>
      </c>
      <c s="391">
        <v>5.9000000000000004</v>
      </c>
      <c s="391">
        <v>5.0999999999999996</v>
      </c>
      <c s="391">
        <v>5.5999999999999996</v>
      </c>
      <c s="391">
        <v>5.0999999999999996</v>
      </c>
      <c s="391">
        <v>5.7000000000000002</v>
      </c>
      <c s="391">
        <v>4.7000000000000002</v>
      </c>
      <c s="391">
        <v>5.0999999999999996</v>
      </c>
      <c s="391">
        <v>6.2999999999999998</v>
      </c>
      <c s="391">
        <v>6.04379504</v>
      </c>
      <c s="391">
        <v>5.4874472000000001</v>
      </c>
      <c s="391">
        <v>7.2784028699999999</v>
      </c>
      <c s="391">
        <v>7.2421723899999995</v>
      </c>
      <c s="391">
        <v>7.7551636900000007</v>
      </c>
      <c s="391">
        <v>8.3018915300000007</v>
      </c>
      <c s="391">
        <v>8.2132276799999993</v>
      </c>
      <c s="391">
        <v>6.3943110200000017</v>
      </c>
      <c s="391">
        <v>8.256775639999999</v>
      </c>
      <c s="391">
        <v>9.3655802599999998</v>
      </c>
      <c s="391">
        <v>8.8590153800000007</v>
      </c>
      <c s="391">
        <v>3.76496662</v>
      </c>
      <c s="592">
        <v>6.04379504</v>
      </c>
      <c s="391">
        <v>5.4874472000000001</v>
      </c>
      <c s="391">
        <v>7.2784028699999999</v>
      </c>
      <c s="391">
        <v>7.2421723899999995</v>
      </c>
      <c s="391">
        <v>7.7551636900000007</v>
      </c>
      <c s="391">
        <v>8.3018915300000007</v>
      </c>
      <c s="391">
        <v>8.2132276799999993</v>
      </c>
      <c s="391">
        <v>10.188124146456195</v>
      </c>
      <c s="391">
        <v>12.050588766456192</v>
      </c>
      <c s="391">
        <v>9.3655802599999998</v>
      </c>
      <c s="391">
        <v>8.4663153800000011</v>
      </c>
      <c s="391">
        <v>16.12491662</v>
      </c>
      <c r="EF39" s="391">
        <f t="shared" si="46"/>
        <v>76.9908997</v>
      </c>
      <c s="391">
        <f t="shared" si="46"/>
        <v>67.000000000000014</v>
      </c>
      <c s="391">
        <f t="shared" si="46"/>
        <v>86.96274932</v>
      </c>
      <c s="391">
        <f t="shared" si="46"/>
        <v>106.51762557291238</v>
      </c>
      <c r="EK39" s="391">
        <f>EF39</f>
        <v>76.9908997</v>
      </c>
      <c s="391">
        <v>67.000000000000014</v>
      </c>
      <c s="391">
        <v>86.96274932</v>
      </c>
      <c s="391">
        <v>106.51762557291238</v>
      </c>
      <c s="384">
        <v>85.879999999999995</v>
      </c>
      <c s="384">
        <v>75.560000000000002</v>
      </c>
      <c s="384">
        <v>66.540000000000006</v>
      </c>
      <c s="384">
        <v>66.540000000000006</v>
      </c>
      <c s="384">
        <v>57.414371425991703</v>
      </c>
    </row>
    <row r="40" spans="1:149" ht="15">
      <c r="A40" s="429" t="s">
        <v>593</v>
      </c>
      <c s="382"/>
      <c s="391">
        <f>SUM(C41:C43)</f>
        <v>198.39170174000003</v>
      </c>
      <c s="391">
        <f t="shared" si="47" ref="D40:BO40">SUM(D41:D43)</f>
        <v>78.890675790000003</v>
      </c>
      <c s="391">
        <f t="shared" si="47"/>
        <v>62.21279002000005</v>
      </c>
      <c s="391">
        <f t="shared" si="47"/>
        <v>104.33879493999996</v>
      </c>
      <c s="391">
        <f t="shared" si="47"/>
        <v>67.774047609999982</v>
      </c>
      <c s="391">
        <f t="shared" si="47"/>
        <v>67.194168520000048</v>
      </c>
      <c s="391">
        <f t="shared" si="47"/>
        <v>49.120176880000024</v>
      </c>
      <c s="391">
        <f t="shared" si="47"/>
        <v>79.05711397999994</v>
      </c>
      <c s="391">
        <f t="shared" si="47"/>
        <v>67.600446119999987</v>
      </c>
      <c s="391">
        <f t="shared" si="47"/>
        <v>111.13076809999991</v>
      </c>
      <c s="391">
        <f t="shared" si="47"/>
        <v>108.81076180000005</v>
      </c>
      <c s="391">
        <f t="shared" si="47"/>
        <v>174.31867213000007</v>
      </c>
      <c s="391">
        <f t="shared" si="47"/>
        <v>28.263380110000025</v>
      </c>
      <c s="391">
        <f t="shared" si="47"/>
        <v>66.923774479999949</v>
      </c>
      <c s="391">
        <f t="shared" si="47"/>
        <v>89.896637200000001</v>
      </c>
      <c s="391">
        <f t="shared" si="47"/>
        <v>108.16949303000004</v>
      </c>
      <c s="391">
        <f t="shared" si="47"/>
        <v>60.63209186000001</v>
      </c>
      <c s="391">
        <f t="shared" si="47"/>
        <v>101.54154599000013</v>
      </c>
      <c s="391">
        <f t="shared" si="47"/>
        <v>76.276812740000111</v>
      </c>
      <c s="391">
        <f t="shared" si="47"/>
        <v>130.74285505999981</v>
      </c>
      <c s="391">
        <f t="shared" si="47"/>
        <v>121.27197609999996</v>
      </c>
      <c s="391">
        <f t="shared" si="47"/>
        <v>205.27042099000008</v>
      </c>
      <c s="391">
        <f t="shared" si="47"/>
        <v>296.8249805400003</v>
      </c>
      <c s="391">
        <f t="shared" si="47"/>
        <v>286.28573029999984</v>
      </c>
      <c s="391">
        <f t="shared" si="47"/>
        <v>9.1885451199999988</v>
      </c>
      <c s="391">
        <f t="shared" si="47"/>
        <v>54.724737479999973</v>
      </c>
      <c s="391">
        <f t="shared" si="47"/>
        <v>124.63967329999991</v>
      </c>
      <c s="391">
        <f t="shared" si="47"/>
        <v>53.463937190000046</v>
      </c>
      <c s="391">
        <f t="shared" si="47"/>
        <v>88.560001390000053</v>
      </c>
      <c s="391">
        <f t="shared" si="47"/>
        <v>65.616306530000116</v>
      </c>
      <c s="391">
        <f t="shared" si="47"/>
        <v>73.141437240000101</v>
      </c>
      <c s="391">
        <f t="shared" si="47"/>
        <v>92.746239520000017</v>
      </c>
      <c s="391">
        <f t="shared" si="47"/>
        <v>61.450444349999948</v>
      </c>
      <c s="391">
        <f t="shared" si="47"/>
        <v>193.79644812000015</v>
      </c>
      <c s="391">
        <f t="shared" si="47"/>
        <v>196.14275722999997</v>
      </c>
      <c s="391">
        <f t="shared" si="47"/>
        <v>277.58463317999997</v>
      </c>
      <c s="391">
        <f t="shared" si="47"/>
        <v>8.8651219699999988</v>
      </c>
      <c s="391">
        <f t="shared" si="47"/>
        <v>53.514422409999995</v>
      </c>
      <c s="391">
        <f t="shared" si="47"/>
        <v>96.340444590000033</v>
      </c>
      <c s="391">
        <f t="shared" si="47"/>
        <v>48.276266060000047</v>
      </c>
      <c s="391">
        <f t="shared" si="47"/>
        <v>115.76276773000018</v>
      </c>
      <c s="391">
        <f t="shared" si="47"/>
        <v>113.49015879000015</v>
      </c>
      <c s="391">
        <f t="shared" si="47"/>
        <v>60.890931520000137</v>
      </c>
      <c s="391">
        <f t="shared" si="47"/>
        <v>47.665765950000086</v>
      </c>
      <c s="391">
        <f t="shared" si="47"/>
        <v>65.008720729999993</v>
      </c>
      <c s="391">
        <f t="shared" si="47"/>
        <v>104.67070030999999</v>
      </c>
      <c s="391">
        <f t="shared" si="47"/>
        <v>64.032760500000123</v>
      </c>
      <c s="391">
        <f t="shared" si="47"/>
        <v>126.56711290999978</v>
      </c>
      <c s="391">
        <f t="shared" si="47"/>
        <v>8.224295500000002</v>
      </c>
      <c s="391">
        <f t="shared" si="47"/>
        <v>40.089995249999987</v>
      </c>
      <c s="391">
        <f t="shared" si="47"/>
        <v>50.057567700000028</v>
      </c>
      <c s="391">
        <f t="shared" si="47"/>
        <v>44.625116760000019</v>
      </c>
      <c s="391">
        <f t="shared" si="47"/>
        <v>17.885998799999999</v>
      </c>
      <c s="391">
        <f t="shared" si="47"/>
        <v>28.085819720000003</v>
      </c>
      <c s="391">
        <f t="shared" si="47"/>
        <v>29.188637010000008</v>
      </c>
      <c s="391">
        <f t="shared" si="47"/>
        <v>32.096382510000012</v>
      </c>
      <c s="391">
        <f t="shared" si="47"/>
        <v>25.842489440000016</v>
      </c>
      <c s="391">
        <f t="shared" si="47"/>
        <v>28.904617279999979</v>
      </c>
      <c s="391">
        <f t="shared" si="47"/>
        <v>50.356312330000101</v>
      </c>
      <c s="391">
        <f t="shared" si="47"/>
        <v>135.37834411000011</v>
      </c>
      <c s="391">
        <f t="shared" si="47"/>
        <v>10.537113389999996</v>
      </c>
      <c s="391">
        <f t="shared" si="47"/>
        <v>16.059267769999977</v>
      </c>
      <c s="391">
        <f t="shared" si="47"/>
        <v>135.41864827000009</v>
      </c>
      <c s="391">
        <f t="shared" si="47"/>
        <v>31.300946859999964</v>
      </c>
      <c s="391">
        <f t="shared" si="47"/>
        <v>35.216182919999994</v>
      </c>
      <c s="391">
        <f t="shared" si="48" ref="BP40:EM40">SUM(BP41:BP43)</f>
        <v>40.065190709999996</v>
      </c>
      <c s="391">
        <f t="shared" si="48"/>
        <v>28.359669749999995</v>
      </c>
      <c s="391">
        <f t="shared" si="48"/>
        <v>41.330062820000038</v>
      </c>
      <c s="391">
        <f t="shared" si="48"/>
        <v>29.126769059999994</v>
      </c>
      <c s="391">
        <f t="shared" si="48"/>
        <v>34.602330880000018</v>
      </c>
      <c s="391">
        <f t="shared" si="48"/>
        <v>188.61414006999999</v>
      </c>
      <c s="391">
        <f t="shared" si="48"/>
        <v>184.30133779999994</v>
      </c>
      <c s="391">
        <f t="shared" si="48"/>
        <v>5.1333840699999875</v>
      </c>
      <c s="391">
        <f t="shared" si="48"/>
        <v>30.765542979999974</v>
      </c>
      <c s="391">
        <f t="shared" si="48"/>
        <v>247.73649668000002</v>
      </c>
      <c s="391">
        <f t="shared" si="48"/>
        <v>53.111307700000062</v>
      </c>
      <c s="391">
        <f t="shared" si="48"/>
        <v>17.691566950000002</v>
      </c>
      <c s="391">
        <f t="shared" si="48"/>
        <v>13.811927779999978</v>
      </c>
      <c s="391">
        <f t="shared" si="48"/>
        <v>17.509079439999983</v>
      </c>
      <c s="391">
        <f t="shared" si="48"/>
        <v>18.065098480000003</v>
      </c>
      <c s="391">
        <f t="shared" si="48"/>
        <v>20.507258330000006</v>
      </c>
      <c s="391">
        <f t="shared" si="48"/>
        <v>40.639850480000057</v>
      </c>
      <c s="391">
        <f t="shared" si="48"/>
        <v>54.233491750000105</v>
      </c>
      <c s="391">
        <f t="shared" si="48"/>
        <v>119.5397183700003</v>
      </c>
      <c s="391">
        <f t="shared" si="48"/>
        <v>5.4958217900000053</v>
      </c>
      <c s="391">
        <f t="shared" si="48"/>
        <v>20.282286480000021</v>
      </c>
      <c s="391">
        <f t="shared" si="48"/>
        <v>19.220642660000006</v>
      </c>
      <c s="391">
        <f t="shared" si="48"/>
        <v>17.610994260000084</v>
      </c>
      <c s="391">
        <f t="shared" si="48"/>
        <v>36.864321839999896</v>
      </c>
      <c s="391">
        <f t="shared" si="48"/>
        <v>31.089147789999956</v>
      </c>
      <c s="391">
        <f t="shared" si="48"/>
        <v>52.830709729999846</v>
      </c>
      <c s="391">
        <f t="shared" si="48"/>
        <v>129.15859032999956</v>
      </c>
      <c s="391">
        <f t="shared" si="48"/>
        <v>116.62265207999951</v>
      </c>
      <c s="391">
        <f t="shared" si="48"/>
        <v>81.969289649999723</v>
      </c>
      <c s="391">
        <f t="shared" si="48"/>
        <v>75.046710829999583</v>
      </c>
      <c s="391">
        <f t="shared" si="48"/>
        <v>127.5058448599998</v>
      </c>
      <c s="391">
        <f t="shared" si="48"/>
        <v>29.899598769999937</v>
      </c>
      <c s="391">
        <f t="shared" si="48"/>
        <v>67.012269749999675</v>
      </c>
      <c s="391">
        <f t="shared" si="48"/>
        <v>52.83015177999976</v>
      </c>
      <c s="391">
        <f t="shared" si="48"/>
        <v>31.906240140000047</v>
      </c>
      <c s="391">
        <f t="shared" si="48"/>
        <v>39.92146194</v>
      </c>
      <c s="391">
        <f t="shared" si="48"/>
        <v>16.958258710000045</v>
      </c>
      <c s="391">
        <f t="shared" si="48"/>
        <v>33.58980732000002</v>
      </c>
      <c s="391">
        <f t="shared" si="48"/>
        <v>52.258832500000018</v>
      </c>
      <c s="391">
        <f t="shared" si="48"/>
        <v>132.75776570999886</v>
      </c>
      <c s="391">
        <f t="shared" si="48"/>
        <v>152.209115859999</v>
      </c>
      <c s="391">
        <f t="shared" si="48"/>
        <v>189.66930616000013</v>
      </c>
      <c s="391">
        <f t="shared" si="48"/>
        <v>278.07746585000177</v>
      </c>
      <c s="391">
        <f t="shared" si="48"/>
        <v>67.897656840000025</v>
      </c>
      <c s="391">
        <f t="shared" si="48"/>
        <v>42.938211319999851</v>
      </c>
      <c s="391">
        <f t="shared" si="48"/>
        <v>134.99289858000054</v>
      </c>
      <c s="391">
        <f t="shared" si="48"/>
        <v>119.44318738000015</v>
      </c>
      <c s="391">
        <f t="shared" si="48"/>
        <v>202.17471079999922</v>
      </c>
      <c s="391">
        <f t="shared" si="48"/>
        <v>84.885223759999164</v>
      </c>
      <c s="391">
        <f t="shared" si="48"/>
        <v>91.144493519998832</v>
      </c>
      <c s="391">
        <f t="shared" si="48"/>
        <v>113.91528261000202</v>
      </c>
      <c s="391">
        <f t="shared" si="48"/>
        <v>95.1708444200016</v>
      </c>
      <c s="391">
        <f t="shared" si="48"/>
        <v>68.183000089998373</v>
      </c>
      <c s="391">
        <f t="shared" si="48"/>
        <v>94.892898740000817</v>
      </c>
      <c s="391">
        <f t="shared" si="48"/>
        <v>188.03654042999955</v>
      </c>
      <c s="592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r="EF40" s="391">
        <f t="shared" si="48"/>
        <v>713.69701229999794</v>
      </c>
      <c s="391">
        <f t="shared" si="48"/>
        <v>1077.0902744899995</v>
      </c>
      <c s="391">
        <f t="shared" si="48"/>
        <v>1303.6749484900004</v>
      </c>
      <c s="391">
        <f t="shared" si="48"/>
        <v>0</v>
      </c>
      <c r="EK40" s="391">
        <f t="shared" si="48"/>
        <v>0.41623078000000008</v>
      </c>
      <c s="391">
        <f t="shared" si="48"/>
        <v>1.4323039299999998</v>
      </c>
      <c s="391">
        <f t="shared" si="48"/>
        <v>3.5821587600000004</v>
      </c>
      <c s="391">
        <f t="shared" si="49" ref="EN40:ES40">SUM(EN41:EN43)</f>
        <v>0</v>
      </c>
      <c s="391">
        <f t="shared" si="49"/>
        <v>0</v>
      </c>
      <c s="391">
        <f t="shared" si="49"/>
        <v>0</v>
      </c>
      <c s="391">
        <f t="shared" si="49"/>
        <v>0</v>
      </c>
      <c s="391">
        <f t="shared" si="49"/>
        <v>0</v>
      </c>
      <c s="391">
        <f t="shared" si="49"/>
        <v>0</v>
      </c>
    </row>
    <row r="41" spans="1:149" ht="15">
      <c r="A41" s="427" t="s">
        <v>594</v>
      </c>
      <c s="382"/>
      <c s="391">
        <v>157.82412814000006</v>
      </c>
      <c s="391">
        <v>32.526545110000022</v>
      </c>
      <c s="391">
        <v>17.503039600000012</v>
      </c>
      <c s="391">
        <v>69.616557719999989</v>
      </c>
      <c s="391">
        <v>35.439248739999975</v>
      </c>
      <c s="391">
        <v>21.87827085</v>
      </c>
      <c s="391">
        <v>20.622697420000044</v>
      </c>
      <c s="391">
        <v>34.744049509999968</v>
      </c>
      <c s="391">
        <v>33.064796830000027</v>
      </c>
      <c s="391">
        <v>36.392781890000009</v>
      </c>
      <c s="391">
        <v>60.76281720000005</v>
      </c>
      <c s="391">
        <v>41.894293770000012</v>
      </c>
      <c s="391">
        <v>14.028100980000012</v>
      </c>
      <c s="391">
        <v>45.464991809999951</v>
      </c>
      <c s="391">
        <v>24.83199582999999</v>
      </c>
      <c s="391">
        <v>28.797821430000035</v>
      </c>
      <c s="391">
        <v>19.640112120000062</v>
      </c>
      <c s="391">
        <v>35.992399500000005</v>
      </c>
      <c s="391">
        <v>39.374807120000078</v>
      </c>
      <c s="391">
        <v>66.506263609999877</v>
      </c>
      <c s="391">
        <v>52.225386110000024</v>
      </c>
      <c s="391">
        <v>136.79708363999998</v>
      </c>
      <c s="391">
        <v>220.35505468000025</v>
      </c>
      <c s="391">
        <v>181.74811245999993</v>
      </c>
      <c s="391">
        <v>3.0351462900000001</v>
      </c>
      <c s="391">
        <v>15.40864118</v>
      </c>
      <c s="391">
        <v>63.819688159999984</v>
      </c>
      <c s="391">
        <v>15.382799060000016</v>
      </c>
      <c s="391">
        <v>15.708834550000002</v>
      </c>
      <c s="391">
        <v>22.324924390000046</v>
      </c>
      <c s="391">
        <v>28.345195860000054</v>
      </c>
      <c s="391">
        <v>39.066761989999982</v>
      </c>
      <c s="391">
        <v>25.126283480000016</v>
      </c>
      <c s="391">
        <v>107.14486683000007</v>
      </c>
      <c s="391">
        <v>109.99663887999995</v>
      </c>
      <c s="391">
        <v>105.13888634999991</v>
      </c>
      <c s="391">
        <v>4.0200050799999998</v>
      </c>
      <c s="391">
        <v>14.15197207000001</v>
      </c>
      <c s="391">
        <v>17.428359950000061</v>
      </c>
      <c s="391">
        <v>15.435798250000069</v>
      </c>
      <c s="391">
        <v>15.255283220000063</v>
      </c>
      <c s="391">
        <v>55.738438600000158</v>
      </c>
      <c s="391">
        <v>29.410982020000127</v>
      </c>
      <c s="391">
        <v>20.905037490000108</v>
      </c>
      <c s="391">
        <v>16.113057280000067</v>
      </c>
      <c s="391">
        <v>17.475716870000095</v>
      </c>
      <c s="391">
        <v>19.549394060000093</v>
      </c>
      <c s="391">
        <v>39.904807050000002</v>
      </c>
      <c s="391">
        <v>4.0982724700000013</v>
      </c>
      <c s="391">
        <v>13.857363759999984</v>
      </c>
      <c s="391">
        <v>10.091329979999999</v>
      </c>
      <c s="391">
        <v>9.7784864299999992</v>
      </c>
      <c s="391">
        <v>9.3319429599999921</v>
      </c>
      <c s="391">
        <v>11.96874751</v>
      </c>
      <c s="391">
        <v>11.664696620000006</v>
      </c>
      <c s="391">
        <v>22.179655660000023</v>
      </c>
      <c s="391">
        <v>15.246998360000017</v>
      </c>
      <c s="391">
        <v>15.411141179999985</v>
      </c>
      <c s="391">
        <v>24.361096760000066</v>
      </c>
      <c s="391">
        <v>29.938235720000101</v>
      </c>
      <c s="391">
        <v>5.2051476999999959</v>
      </c>
      <c s="391">
        <v>9.0748025199999809</v>
      </c>
      <c s="391">
        <v>103.9885904800001</v>
      </c>
      <c s="391">
        <v>8.8663996899999908</v>
      </c>
      <c s="391">
        <v>17.679432889999987</v>
      </c>
      <c s="391">
        <v>9.006445009999986</v>
      </c>
      <c s="391">
        <v>7.6235923199999904</v>
      </c>
      <c s="391">
        <v>17.621594040000033</v>
      </c>
      <c s="391">
        <v>7.3573804500000017</v>
      </c>
      <c s="391">
        <v>14.512064140000019</v>
      </c>
      <c s="391">
        <v>148.74107601999998</v>
      </c>
      <c s="391">
        <v>125.9820715099999</v>
      </c>
      <c s="391">
        <v>5.0710679199999875</v>
      </c>
      <c s="391">
        <v>6.9409413499999797</v>
      </c>
      <c s="391">
        <v>219.98614627000001</v>
      </c>
      <c s="391">
        <v>33.552228720000052</v>
      </c>
      <c s="391">
        <v>13.266731710000002</v>
      </c>
      <c s="391">
        <v>8.9065263099999843</v>
      </c>
      <c s="391">
        <v>9.1435445899999745</v>
      </c>
      <c s="391">
        <v>9.6093065999999965</v>
      </c>
      <c s="391">
        <v>15.732396850000006</v>
      </c>
      <c s="391">
        <v>31.795144540000063</v>
      </c>
      <c s="391">
        <v>26.069970060000077</v>
      </c>
      <c s="391">
        <v>76.474711280000264</v>
      </c>
      <c s="391">
        <v>5.4272135800000054</v>
      </c>
      <c s="391">
        <v>17.513202950000021</v>
      </c>
      <c s="391">
        <v>17.610701350000006</v>
      </c>
      <c s="391">
        <v>14.049743650000083</v>
      </c>
      <c s="391">
        <v>33.56277192999989</v>
      </c>
      <c s="391">
        <v>25.307808689999955</v>
      </c>
      <c s="391">
        <v>37.386197059999837</v>
      </c>
      <c s="391">
        <v>115.94946378999957</v>
      </c>
      <c s="391">
        <v>108.99674427999952</v>
      </c>
      <c s="391">
        <v>72.776893009999711</v>
      </c>
      <c s="391">
        <v>54.046216379999571</v>
      </c>
      <c s="391">
        <v>91.359503309999724</v>
      </c>
      <c s="391">
        <v>29.826980599999938</v>
      </c>
      <c s="391">
        <v>66.059078289999675</v>
      </c>
      <c s="391">
        <v>51.941315609999762</v>
      </c>
      <c s="391">
        <v>29.945489480000045</v>
      </c>
      <c s="391">
        <v>37.502354920000002</v>
      </c>
      <c s="391">
        <v>14.394944490000046</v>
      </c>
      <c s="391">
        <v>30.555290320000019</v>
      </c>
      <c s="391">
        <v>35.50109302000002</v>
      </c>
      <c s="391">
        <v>112.82235482999887</v>
      </c>
      <c s="391">
        <v>133.89042697999901</v>
      </c>
      <c s="391">
        <v>170.08939786000013</v>
      </c>
      <c s="391">
        <v>239.74109844000176</v>
      </c>
      <c s="391">
        <v>67.897656840000025</v>
      </c>
      <c s="391">
        <v>42.897888919999851</v>
      </c>
      <c s="391">
        <v>124.38385082000056</v>
      </c>
      <c s="391">
        <v>108.64002576000014</v>
      </c>
      <c s="391">
        <v>186.60026881999923</v>
      </c>
      <c s="391">
        <v>68.036867199999151</v>
      </c>
      <c s="391">
        <v>80.607884009998799</v>
      </c>
      <c s="391">
        <v>85.992931030001998</v>
      </c>
      <c s="391">
        <v>80.589660350001694</v>
      </c>
      <c s="391">
        <v>57.153920099998352</v>
      </c>
      <c s="391">
        <v>71.523411370000716</v>
      </c>
      <c s="391">
        <v>148.17999298999976</v>
      </c>
      <c s="592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r="EF41" s="391">
        <f t="shared" si="50" ref="EF41:EI43">SUMIF($CI$1:$ED$1,EF$2,$CI41:$ED41)</f>
        <v>593.9864599799979</v>
      </c>
      <c s="391">
        <f t="shared" si="50"/>
        <v>952.26982483999939</v>
      </c>
      <c s="391">
        <f t="shared" si="50"/>
        <v>1122.5043582100004</v>
      </c>
      <c s="391">
        <f t="shared" si="50"/>
        <v>0</v>
      </c>
      <c r="EK41"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</row>
    <row r="42" spans="1:149" ht="15">
      <c r="A42" s="427" t="s">
        <v>595</v>
      </c>
      <c s="382"/>
      <c s="391">
        <v>40.564662909999988</v>
      </c>
      <c s="391">
        <v>46.09108054999998</v>
      </c>
      <c s="391">
        <v>44.347983450000044</v>
      </c>
      <c s="391">
        <v>33.977433029999979</v>
      </c>
      <c s="391">
        <v>32.218374850000018</v>
      </c>
      <c s="391">
        <v>45.068748560000046</v>
      </c>
      <c s="391">
        <v>28.453027689999981</v>
      </c>
      <c s="391">
        <v>44.177807339999973</v>
      </c>
      <c s="391">
        <v>34.417084479999964</v>
      </c>
      <c s="391">
        <v>74.618396069999903</v>
      </c>
      <c s="391">
        <v>47.77494463</v>
      </c>
      <c s="391">
        <v>131.93020779000005</v>
      </c>
      <c s="391">
        <v>14.110182280000014</v>
      </c>
      <c s="391">
        <v>21.41696649</v>
      </c>
      <c s="391">
        <v>64.999456840000008</v>
      </c>
      <c s="391">
        <v>79.304340089999997</v>
      </c>
      <c s="391">
        <v>40.800603899999949</v>
      </c>
      <c s="391">
        <v>65.346325220000125</v>
      </c>
      <c s="391">
        <v>36.788396940000041</v>
      </c>
      <c s="391">
        <v>64.101525559999928</v>
      </c>
      <c s="391">
        <v>68.598486959999931</v>
      </c>
      <c s="391">
        <v>68.226427920000091</v>
      </c>
      <c s="391">
        <v>75.626113980000071</v>
      </c>
      <c s="391">
        <v>104.28520399999992</v>
      </c>
      <c s="391">
        <v>6.1036606599999992</v>
      </c>
      <c s="391">
        <v>39.251181999999979</v>
      </c>
      <c s="391">
        <v>60.68473422999994</v>
      </c>
      <c s="391">
        <v>38.005488990000025</v>
      </c>
      <c s="391">
        <v>72.762944180000048</v>
      </c>
      <c s="391">
        <v>43.228130040000067</v>
      </c>
      <c s="391">
        <v>44.704008990000041</v>
      </c>
      <c s="391">
        <v>53.573840930000046</v>
      </c>
      <c s="391">
        <v>36.161038499999933</v>
      </c>
      <c s="391">
        <v>86.52588487000007</v>
      </c>
      <c s="391">
        <v>85.633832680000012</v>
      </c>
      <c s="391">
        <v>171.72502201000006</v>
      </c>
      <c s="391">
        <v>4.8313627999999991</v>
      </c>
      <c s="391">
        <v>39.171585829999991</v>
      </c>
      <c s="391">
        <v>78.843721889999969</v>
      </c>
      <c s="391">
        <v>32.719154069999981</v>
      </c>
      <c s="391">
        <v>100.47780556000011</v>
      </c>
      <c s="391">
        <v>57.62645328</v>
      </c>
      <c s="391">
        <v>31.403866170000011</v>
      </c>
      <c s="391">
        <v>26.635664739999978</v>
      </c>
      <c s="391">
        <v>48.576292129999928</v>
      </c>
      <c s="391">
        <v>87.101477129999893</v>
      </c>
      <c s="391">
        <v>43.959812230000026</v>
      </c>
      <c s="391">
        <v>86.130233909999774</v>
      </c>
      <c s="391">
        <v>4.1260230300000007</v>
      </c>
      <c s="391">
        <v>26.227533700000002</v>
      </c>
      <c s="391">
        <v>39.912770220000027</v>
      </c>
      <c s="391">
        <v>34.830400410000017</v>
      </c>
      <c s="391">
        <v>8.5405150900000066</v>
      </c>
      <c s="391">
        <v>16.045280020000003</v>
      </c>
      <c s="391">
        <v>17.421325660000004</v>
      </c>
      <c s="391">
        <v>9.7257900299999918</v>
      </c>
      <c s="391">
        <v>10.535664519999997</v>
      </c>
      <c s="391">
        <v>13.370885779999993</v>
      </c>
      <c s="391">
        <v>25.893392840000036</v>
      </c>
      <c s="391">
        <v>104.92221301000002</v>
      </c>
      <c s="391">
        <v>5.3319656900000005</v>
      </c>
      <c s="391">
        <v>6.9720059099999965</v>
      </c>
      <c s="391">
        <v>31.348621260000002</v>
      </c>
      <c s="391">
        <v>22.308567469999975</v>
      </c>
      <c s="391">
        <v>17.444354230000009</v>
      </c>
      <c s="391">
        <v>30.859423070000013</v>
      </c>
      <c s="391">
        <v>20.707157150000004</v>
      </c>
      <c s="391">
        <v>23.630213490000006</v>
      </c>
      <c s="391">
        <v>21.759778929999992</v>
      </c>
      <c s="391">
        <v>20.001759269999994</v>
      </c>
      <c s="391">
        <v>39.772936729999998</v>
      </c>
      <c s="391">
        <v>58.07784249000003</v>
      </c>
      <c s="391">
        <v>0.062306149999999998</v>
      </c>
      <c s="391">
        <v>23.818741919999997</v>
      </c>
      <c s="391">
        <v>27.731711320000009</v>
      </c>
      <c s="391">
        <v>19.530449620000013</v>
      </c>
      <c s="391">
        <v>4.3918531200000022</v>
      </c>
      <c s="391">
        <v>4.9047197099999931</v>
      </c>
      <c s="391">
        <v>8.3462642100000082</v>
      </c>
      <c s="391">
        <v>8.4550787600000064</v>
      </c>
      <c s="391">
        <v>4.7577946700000009</v>
      </c>
      <c s="391">
        <v>8.8404727699999981</v>
      </c>
      <c s="391">
        <v>28.151886120000022</v>
      </c>
      <c s="391">
        <v>42.988942500000029</v>
      </c>
      <c s="391">
        <v>0.068608209999999989</v>
      </c>
      <c s="391">
        <v>2.7690619700000005</v>
      </c>
      <c s="391">
        <v>1.5979353000000001</v>
      </c>
      <c s="391">
        <v>3.4955230699999995</v>
      </c>
      <c s="391">
        <v>3.2789448900000027</v>
      </c>
      <c s="391">
        <v>5.7524236900000014</v>
      </c>
      <c s="391">
        <v>15.420683020000009</v>
      </c>
      <c s="391">
        <v>13.098305099999996</v>
      </c>
      <c s="391">
        <v>7.5892391699999937</v>
      </c>
      <c s="391">
        <v>9.181405530000001</v>
      </c>
      <c s="391">
        <v>20.98199477</v>
      </c>
      <c s="391">
        <v>36.060196820000066</v>
      </c>
      <c s="391">
        <v>0.072618169999999996</v>
      </c>
      <c s="391">
        <v>0.95076233999999982</v>
      </c>
      <c s="391">
        <v>0.8836144499999995</v>
      </c>
      <c s="391">
        <v>1.9607286600000005</v>
      </c>
      <c s="391">
        <v>2.2791020299999989</v>
      </c>
      <c s="391">
        <v>2.4994125399999989</v>
      </c>
      <c s="391">
        <v>2.803694230000001</v>
      </c>
      <c s="391">
        <v>16.621450809999999</v>
      </c>
      <c s="391">
        <v>19.935342739999999</v>
      </c>
      <c s="391">
        <v>18.244655980000008</v>
      </c>
      <c s="391">
        <v>19.438558830000002</v>
      </c>
      <c s="391">
        <v>37.698204940000025</v>
      </c>
      <c s="391">
        <v>0</v>
      </c>
      <c s="391">
        <v>0.040322400000000001</v>
      </c>
      <c s="391">
        <v>10.505651629999997</v>
      </c>
      <c s="391">
        <v>10.756058620000005</v>
      </c>
      <c s="391">
        <v>15.510868159999994</v>
      </c>
      <c s="391">
        <v>16.751713070000008</v>
      </c>
      <c s="391">
        <v>10.077033310000031</v>
      </c>
      <c s="391">
        <v>27.406751620000026</v>
      </c>
      <c s="391">
        <v>14.112237999999902</v>
      </c>
      <c s="391">
        <v>10.667544740000015</v>
      </c>
      <c s="391">
        <v>23.007473470000104</v>
      </c>
      <c s="391">
        <v>38.75277649999979</v>
      </c>
      <c s="592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r="EF42" s="391">
        <f t="shared" si="50"/>
        <v>119.29432154000008</v>
      </c>
      <c s="391">
        <f t="shared" si="50"/>
        <v>123.38814572000004</v>
      </c>
      <c s="391">
        <f t="shared" si="50"/>
        <v>177.58843151999986</v>
      </c>
      <c s="391">
        <f t="shared" si="50"/>
        <v>0</v>
      </c>
      <c r="EK42"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</row>
    <row r="43" spans="1:149" ht="15">
      <c r="A43" s="427" t="s">
        <v>596</v>
      </c>
      <c s="382"/>
      <c s="391">
        <v>0.0029106900000000001</v>
      </c>
      <c s="391">
        <v>0.27305013</v>
      </c>
      <c s="391">
        <v>0.36176696999999997</v>
      </c>
      <c s="391">
        <v>0.74480418999999998</v>
      </c>
      <c s="391">
        <v>0.11642401999999999</v>
      </c>
      <c s="391">
        <v>0.24714911000000001</v>
      </c>
      <c s="391">
        <v>0.044451769999999981</v>
      </c>
      <c s="391">
        <v>0.13525713000000006</v>
      </c>
      <c s="391">
        <v>0.11856480999999996</v>
      </c>
      <c s="391">
        <v>0.11959014000000003</v>
      </c>
      <c s="391">
        <v>0.27299996999999993</v>
      </c>
      <c s="391">
        <v>0.49417056999999986</v>
      </c>
      <c s="391">
        <v>0.12509685000000001</v>
      </c>
      <c s="391">
        <v>0.041816179999999994</v>
      </c>
      <c s="391">
        <v>0.065184530000000004</v>
      </c>
      <c s="391">
        <v>0.067331509999999997</v>
      </c>
      <c s="391">
        <v>0.19137583999999999</v>
      </c>
      <c s="391">
        <v>0.20282127</v>
      </c>
      <c s="391">
        <v>0.11360867999999999</v>
      </c>
      <c s="391">
        <v>0.13506589000000002</v>
      </c>
      <c s="391">
        <v>0.4481030299999999</v>
      </c>
      <c s="391">
        <v>0.2469094300000001</v>
      </c>
      <c s="391">
        <v>0.84381187999999996</v>
      </c>
      <c s="391">
        <v>0.25241383999999989</v>
      </c>
      <c s="391">
        <v>0.049738169999999998</v>
      </c>
      <c s="391">
        <v>0.064914299999999994</v>
      </c>
      <c s="391">
        <v>0.13525091000000003</v>
      </c>
      <c s="391">
        <v>0.075649139999999976</v>
      </c>
      <c s="391">
        <v>0.088222660000000022</v>
      </c>
      <c s="391">
        <v>0.063252100000000006</v>
      </c>
      <c s="391">
        <v>0.09223238999999997</v>
      </c>
      <c s="391">
        <v>0.10563659999999996</v>
      </c>
      <c s="391">
        <v>0.16312236999999999</v>
      </c>
      <c s="391">
        <v>0.12569642000000003</v>
      </c>
      <c s="391">
        <v>0.51228567000000014</v>
      </c>
      <c s="391">
        <v>0.72072482000000004</v>
      </c>
      <c s="391">
        <v>0.01375409</v>
      </c>
      <c s="391">
        <v>0.19086451000000001</v>
      </c>
      <c s="391">
        <v>0.06836275</v>
      </c>
      <c s="391">
        <v>0.12131373999999998</v>
      </c>
      <c s="391">
        <v>0.02967895000000003</v>
      </c>
      <c s="391">
        <v>0.12526690999999995</v>
      </c>
      <c s="391">
        <v>0.076083330000000032</v>
      </c>
      <c s="391">
        <v>0.12506372000000002</v>
      </c>
      <c s="391">
        <v>0.31937131999999996</v>
      </c>
      <c s="391">
        <v>0.09350630999999994</v>
      </c>
      <c s="391">
        <v>0.52355421000000013</v>
      </c>
      <c s="391">
        <v>0.53207195000000007</v>
      </c>
      <c s="391">
        <v>0</v>
      </c>
      <c s="391">
        <v>0.0050977899999999996</v>
      </c>
      <c s="391">
        <v>0.053467500000000008</v>
      </c>
      <c s="391">
        <v>0.016229919999999995</v>
      </c>
      <c s="391">
        <v>0.013540750000000002</v>
      </c>
      <c s="391">
        <v>0.07179219000000002</v>
      </c>
      <c s="391">
        <v>0.10261473000000002</v>
      </c>
      <c s="391">
        <v>0.19093682000000001</v>
      </c>
      <c s="391">
        <v>0.059826560000000008</v>
      </c>
      <c s="391">
        <v>0.12259031999999999</v>
      </c>
      <c s="391">
        <v>0.10182273</v>
      </c>
      <c s="391">
        <v>0.51789537999999991</v>
      </c>
      <c s="391">
        <v>0</v>
      </c>
      <c s="391">
        <v>0.012459339999999999</v>
      </c>
      <c s="391">
        <v>0.081436530000000007</v>
      </c>
      <c s="391">
        <v>0.12597970000000003</v>
      </c>
      <c s="391">
        <v>0.0923958</v>
      </c>
      <c s="391">
        <v>0.19932263</v>
      </c>
      <c s="391">
        <v>0.028920280000000003</v>
      </c>
      <c s="391">
        <v>0.078255290000000005</v>
      </c>
      <c s="391">
        <v>0.0096096800000000007</v>
      </c>
      <c s="391">
        <v>0.088507470000000005</v>
      </c>
      <c s="391">
        <v>0.10012732000000001</v>
      </c>
      <c s="391">
        <v>0.24142380000000005</v>
      </c>
      <c s="391">
        <v>1.0000000000000001E-05</v>
      </c>
      <c s="391">
        <v>0.0058597099999999997</v>
      </c>
      <c s="391">
        <v>0.018639090000000001</v>
      </c>
      <c s="391">
        <v>0.02862936</v>
      </c>
      <c s="391">
        <v>0.032982119999999997</v>
      </c>
      <c s="391">
        <v>0.00068176000000000033</v>
      </c>
      <c s="391">
        <v>0.019270639999999999</v>
      </c>
      <c s="391">
        <v>0.00071312000000000014</v>
      </c>
      <c s="391">
        <v>0.017066809999999998</v>
      </c>
      <c s="391">
        <v>0.0042331699999999996</v>
      </c>
      <c s="391">
        <v>0.011635570000000003</v>
      </c>
      <c s="391">
        <v>0.076064590000000001</v>
      </c>
      <c s="391">
        <v>0</v>
      </c>
      <c s="391">
        <v>2.156E-05</v>
      </c>
      <c s="391">
        <v>0.012006010000000003</v>
      </c>
      <c s="391">
        <v>0.065727540000000015</v>
      </c>
      <c s="391">
        <v>0.022605020000000007</v>
      </c>
      <c s="391">
        <v>0.028915410000000002</v>
      </c>
      <c s="391">
        <v>0.023829650000000001</v>
      </c>
      <c s="391">
        <v>0.11082144000000002</v>
      </c>
      <c s="391">
        <v>0.036668630000000008</v>
      </c>
      <c s="391">
        <v>0.010991110000000002</v>
      </c>
      <c s="391">
        <v>0.018499679999999994</v>
      </c>
      <c s="391">
        <v>0.086144730000000003</v>
      </c>
      <c s="391">
        <v>0</v>
      </c>
      <c s="391">
        <v>0.0024291199999999999</v>
      </c>
      <c s="391">
        <v>0.00522172</v>
      </c>
      <c s="391">
        <v>2.1999999999999999E-05</v>
      </c>
      <c s="391">
        <v>0.14000499000000002</v>
      </c>
      <c s="391">
        <v>0.063901679999999988</v>
      </c>
      <c s="391">
        <v>0.23082276999999998</v>
      </c>
      <c s="391">
        <v>0.13628867</v>
      </c>
      <c s="391">
        <v>6.8139999999999995E-05</v>
      </c>
      <c s="391">
        <v>0.074032900000000013</v>
      </c>
      <c s="391">
        <v>0.14134947000000003</v>
      </c>
      <c s="391">
        <v>0.63816246999999993</v>
      </c>
      <c s="391">
        <v>0</v>
      </c>
      <c s="391">
        <v>0</v>
      </c>
      <c s="391">
        <v>0.10339612999999999</v>
      </c>
      <c s="391">
        <v>0.047102999999999985</v>
      </c>
      <c s="391">
        <v>0.063573820000000059</v>
      </c>
      <c s="391">
        <v>0.096643489999999957</v>
      </c>
      <c s="391">
        <v>0.45957620000000038</v>
      </c>
      <c s="391">
        <v>0.51559995999999975</v>
      </c>
      <c s="391">
        <v>0.46894606999999938</v>
      </c>
      <c s="391">
        <v>0.36153525000000092</v>
      </c>
      <c s="391">
        <v>0.362013899999999</v>
      </c>
      <c s="391">
        <v>1.1037709400000009</v>
      </c>
      <c s="592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r="EF43" s="391">
        <f t="shared" si="50"/>
        <v>0.41623078000000008</v>
      </c>
      <c s="391">
        <f t="shared" si="50"/>
        <v>1.4323039299999998</v>
      </c>
      <c s="391">
        <f t="shared" si="50"/>
        <v>3.5821587600000004</v>
      </c>
      <c s="391">
        <f t="shared" si="50"/>
        <v>0</v>
      </c>
      <c r="EK43" s="391">
        <f>EF43</f>
        <v>0.41623078000000008</v>
      </c>
      <c s="391">
        <f>EG43</f>
        <v>1.4323039299999998</v>
      </c>
      <c s="391">
        <f>EH43</f>
        <v>3.5821587600000004</v>
      </c>
      <c s="391">
        <f>EI43</f>
        <v>0</v>
      </c>
      <c s="391">
        <v>0</v>
      </c>
      <c s="391">
        <v>0</v>
      </c>
      <c s="391">
        <v>0</v>
      </c>
      <c s="391">
        <v>0</v>
      </c>
      <c s="391">
        <v>0</v>
      </c>
    </row>
    <row r="44" spans="1:149" ht="15">
      <c r="A44" s="369" t="s">
        <v>525</v>
      </c>
      <c s="369"/>
      <c s="365">
        <f t="shared" si="51" ref="C44:BN44">C45+C46</f>
        <v>9.2460427700000025</v>
      </c>
      <c s="365">
        <f t="shared" si="51"/>
        <v>48.629530649999992</v>
      </c>
      <c s="365">
        <f t="shared" si="51"/>
        <v>65.220053800000002</v>
      </c>
      <c s="365">
        <f t="shared" si="51"/>
        <v>117.87183163921426</v>
      </c>
      <c s="365">
        <f t="shared" si="51"/>
        <v>102.09291547000001</v>
      </c>
      <c s="365">
        <f t="shared" si="51"/>
        <v>125.69211914</v>
      </c>
      <c s="365">
        <f t="shared" si="51"/>
        <v>9.2586825000000061</v>
      </c>
      <c s="365">
        <f t="shared" si="51"/>
        <v>44.539000700000003</v>
      </c>
      <c s="365">
        <f t="shared" si="51"/>
        <v>63.156351818534105</v>
      </c>
      <c s="365">
        <f t="shared" si="51"/>
        <v>86.780195910134097</v>
      </c>
      <c s="365">
        <f t="shared" si="51"/>
        <v>97.890000644449458</v>
      </c>
      <c s="365">
        <f t="shared" si="51"/>
        <v>133.02964091138358</v>
      </c>
      <c s="365">
        <f t="shared" si="51"/>
        <v>17.694665072034322</v>
      </c>
      <c s="365">
        <f t="shared" si="51"/>
        <v>45.760699443358504</v>
      </c>
      <c s="365">
        <f t="shared" si="51"/>
        <v>103.51311197668437</v>
      </c>
      <c s="365">
        <f t="shared" si="51"/>
        <v>90.96436421720577</v>
      </c>
      <c s="365">
        <f t="shared" si="51"/>
        <v>107.51306222898029</v>
      </c>
      <c s="365">
        <f t="shared" si="51"/>
        <v>207.16762708154232</v>
      </c>
      <c s="365">
        <f t="shared" si="51"/>
        <v>10.466429587920825</v>
      </c>
      <c s="365">
        <f t="shared" si="51"/>
        <v>49.091077916343117</v>
      </c>
      <c s="365">
        <f t="shared" si="51"/>
        <v>124.47833405057187</v>
      </c>
      <c s="365">
        <f t="shared" si="51"/>
        <v>95.269943655425251</v>
      </c>
      <c s="365">
        <f t="shared" si="51"/>
        <v>110.03492398515985</v>
      </c>
      <c s="365">
        <f t="shared" si="51"/>
        <v>206.6556437982083</v>
      </c>
      <c s="365">
        <f t="shared" si="51"/>
        <v>30.122738493888566</v>
      </c>
      <c s="365">
        <f t="shared" si="51"/>
        <v>63.056607182493103</v>
      </c>
      <c s="365">
        <f t="shared" si="51"/>
        <v>153.61909071798544</v>
      </c>
      <c s="365">
        <f t="shared" si="51"/>
        <v>114.87788881590846</v>
      </c>
      <c s="365">
        <f t="shared" si="51"/>
        <v>115.92137934077424</v>
      </c>
      <c s="365">
        <f t="shared" si="51"/>
        <v>169.09369071825967</v>
      </c>
      <c s="365">
        <f t="shared" si="51"/>
        <v>30.026396006659837</v>
      </c>
      <c s="365">
        <f t="shared" si="51"/>
        <v>59.827601461467246</v>
      </c>
      <c s="365">
        <f t="shared" si="51"/>
        <v>153.11678978373195</v>
      </c>
      <c s="365">
        <f t="shared" si="51"/>
        <v>114.29101594952768</v>
      </c>
      <c s="365">
        <f t="shared" si="51"/>
        <v>128.21657108997843</v>
      </c>
      <c s="365">
        <f t="shared" si="51"/>
        <v>264.79394344498706</v>
      </c>
      <c s="365">
        <f t="shared" si="51"/>
        <v>33.434934549218866</v>
      </c>
      <c s="365">
        <f t="shared" si="51"/>
        <v>67.246583162107513</v>
      </c>
      <c s="365">
        <f t="shared" si="51"/>
        <v>235.73964084600914</v>
      </c>
      <c s="365">
        <f t="shared" si="51"/>
        <v>113.62136339168693</v>
      </c>
      <c s="365">
        <f t="shared" si="51"/>
        <v>136.23895794344378</v>
      </c>
      <c s="365">
        <f t="shared" si="51"/>
        <v>269.61825041013515</v>
      </c>
      <c s="365">
        <f t="shared" si="51"/>
        <v>44.361944267375847</v>
      </c>
      <c s="365">
        <f t="shared" si="51"/>
        <v>69.288012399538076</v>
      </c>
      <c s="365">
        <f t="shared" si="51"/>
        <v>268.23332059238919</v>
      </c>
      <c s="365">
        <f t="shared" si="51"/>
        <v>120.14738543485613</v>
      </c>
      <c s="365">
        <f t="shared" si="51"/>
        <v>134.03862909311445</v>
      </c>
      <c s="365">
        <f t="shared" si="51"/>
        <v>267.38696002577052</v>
      </c>
      <c s="365">
        <f t="shared" si="51"/>
        <v>57.503615234470573</v>
      </c>
      <c s="365">
        <f t="shared" si="51"/>
        <v>69.134866947921381</v>
      </c>
      <c s="365">
        <f t="shared" si="51"/>
        <v>270.22331812260143</v>
      </c>
      <c s="365">
        <f t="shared" si="51"/>
        <v>118.947766351929</v>
      </c>
      <c s="365">
        <f t="shared" si="51"/>
        <v>148.03098992647327</v>
      </c>
      <c s="365">
        <f t="shared" si="51"/>
        <v>263.25971093653976</v>
      </c>
      <c s="365">
        <f t="shared" si="51"/>
        <v>72.72116894916536</v>
      </c>
      <c s="365">
        <f t="shared" si="51"/>
        <v>70.512546274140078</v>
      </c>
      <c s="365">
        <f t="shared" si="51"/>
        <v>274.72898444092061</v>
      </c>
      <c s="365">
        <f t="shared" si="51"/>
        <v>148.57764955067947</v>
      </c>
      <c s="365">
        <f t="shared" si="51"/>
        <v>140.38939711932485</v>
      </c>
      <c s="365">
        <f t="shared" si="51"/>
        <v>304.37178441554198</v>
      </c>
      <c s="365">
        <f t="shared" si="51"/>
        <v>92.790643333235835</v>
      </c>
      <c s="365">
        <f t="shared" si="51"/>
        <v>72.831491889496334</v>
      </c>
      <c s="365">
        <f t="shared" si="51"/>
        <v>420.27944322897986</v>
      </c>
      <c s="365">
        <f t="shared" si="51"/>
        <v>140.79267527374071</v>
      </c>
      <c s="365">
        <f t="shared" si="52" ref="BO44:EM44">BO45+BO46</f>
        <v>174.33559541738498</v>
      </c>
      <c s="365">
        <f t="shared" si="52"/>
        <v>305.47889890144262</v>
      </c>
      <c s="365">
        <f t="shared" si="52"/>
        <v>94.603172129487206</v>
      </c>
      <c s="365">
        <f t="shared" si="52"/>
        <v>94.446654857200002</v>
      </c>
      <c s="365">
        <f t="shared" si="52"/>
        <v>404.32860769579997</v>
      </c>
      <c s="365">
        <f t="shared" si="52"/>
        <v>141.7500476948</v>
      </c>
      <c s="365">
        <f t="shared" si="52"/>
        <v>147.92599059212017</v>
      </c>
      <c s="365">
        <f t="shared" si="52"/>
        <v>391.19406650159999</v>
      </c>
      <c s="365">
        <f t="shared" si="52"/>
        <v>112.28434577900002</v>
      </c>
      <c s="365">
        <f t="shared" si="52"/>
        <v>97.466461433117018</v>
      </c>
      <c s="365">
        <f t="shared" si="52"/>
        <v>395.16429574380004</v>
      </c>
      <c s="365">
        <f t="shared" si="52"/>
        <v>263.7450242072</v>
      </c>
      <c s="365">
        <f t="shared" si="52"/>
        <v>248.91700679116249</v>
      </c>
      <c s="365">
        <f t="shared" si="52"/>
        <v>283.77925476191353</v>
      </c>
      <c s="365">
        <f t="shared" si="52"/>
        <v>232.48214696640002</v>
      </c>
      <c s="365">
        <f t="shared" si="52"/>
        <v>102.6978398066</v>
      </c>
      <c s="365">
        <f t="shared" si="52"/>
        <v>389.98632174639999</v>
      </c>
      <c s="365">
        <f t="shared" si="52"/>
        <v>276.45023186679998</v>
      </c>
      <c s="365">
        <f t="shared" si="52"/>
        <v>259.49807913719997</v>
      </c>
      <c s="365">
        <f t="shared" si="52"/>
        <v>315.98575490639752</v>
      </c>
      <c s="365">
        <f t="shared" si="52"/>
        <v>247.67721467599998</v>
      </c>
      <c s="365">
        <f t="shared" si="52"/>
        <v>105.75579856062376</v>
      </c>
      <c s="365">
        <f t="shared" si="52"/>
        <v>383.99043760879999</v>
      </c>
      <c s="365">
        <f t="shared" si="52"/>
        <v>277.78602929240003</v>
      </c>
      <c s="365">
        <f t="shared" si="52"/>
        <v>265.41064885180003</v>
      </c>
      <c s="365">
        <f t="shared" si="52"/>
        <v>327.58742774960007</v>
      </c>
      <c s="365">
        <f t="shared" si="52"/>
        <v>357.99136878140001</v>
      </c>
      <c s="365">
        <f t="shared" si="52"/>
        <v>112.4535088666</v>
      </c>
      <c s="365">
        <f t="shared" si="52"/>
        <v>324.39432950439999</v>
      </c>
      <c s="365">
        <f t="shared" si="52"/>
        <v>285.88897849360001</v>
      </c>
      <c s="365">
        <f t="shared" si="52"/>
        <v>253.72943150611616</v>
      </c>
      <c s="365">
        <f t="shared" si="52"/>
        <v>312.37475140148422</v>
      </c>
      <c s="365">
        <f t="shared" si="52"/>
        <v>350.16702373105034</v>
      </c>
      <c s="365">
        <f t="shared" si="52"/>
        <v>118.39929714847028</v>
      </c>
      <c s="365">
        <f t="shared" si="52"/>
        <v>401.24001751599758</v>
      </c>
      <c s="365">
        <f t="shared" si="52"/>
        <v>335.49308228368477</v>
      </c>
      <c s="365">
        <f t="shared" si="52"/>
        <v>153.35036324638364</v>
      </c>
      <c s="365">
        <f t="shared" si="52"/>
        <v>419.14178964834912</v>
      </c>
      <c s="365">
        <f t="shared" si="52"/>
        <v>361.36850162881109</v>
      </c>
      <c s="365">
        <f t="shared" si="52"/>
        <v>516.40865255022959</v>
      </c>
      <c s="365">
        <f t="shared" si="52"/>
        <v>172.26490671427985</v>
      </c>
      <c s="365">
        <f t="shared" si="52"/>
        <v>162.22567702885328</v>
      </c>
      <c s="365">
        <f t="shared" si="52"/>
        <v>133.72349037769044</v>
      </c>
      <c s="365">
        <f t="shared" si="52"/>
        <v>173.08459723418383</v>
      </c>
      <c s="365">
        <f t="shared" si="52"/>
        <v>162.42797970860775</v>
      </c>
      <c s="365">
        <f t="shared" si="52"/>
        <v>130.00453532812287</v>
      </c>
      <c s="365">
        <f t="shared" si="52"/>
        <v>167.52059285611256</v>
      </c>
      <c s="365">
        <f t="shared" si="52"/>
        <v>178.69378310843055</v>
      </c>
      <c s="365">
        <f t="shared" si="52"/>
        <v>167.17892668054645</v>
      </c>
      <c s="365">
        <f t="shared" si="52"/>
        <v>151.46149507025675</v>
      </c>
      <c s="365">
        <f t="shared" si="52"/>
        <v>149.43858285013681</v>
      </c>
      <c s="365">
        <f t="shared" si="52"/>
        <v>137.12062126424468</v>
      </c>
      <c s="365">
        <f t="shared" si="52"/>
        <v>162.71369104346689</v>
      </c>
      <c s="365">
        <f t="shared" si="52"/>
        <v>236.73563696624245</v>
      </c>
      <c s="365">
        <f t="shared" si="52"/>
        <v>158.37769068992586</v>
      </c>
      <c s="365">
        <f t="shared" si="52"/>
        <v>147.93670710019512</v>
      </c>
      <c s="537">
        <f t="shared" si="52"/>
        <v>252.83009904227004</v>
      </c>
      <c s="365">
        <f t="shared" si="52"/>
        <v>150.16447672348977</v>
      </c>
      <c s="365">
        <f t="shared" si="52"/>
        <v>162.00594245890875</v>
      </c>
      <c s="365">
        <f t="shared" si="52"/>
        <v>286.55349438885315</v>
      </c>
      <c s="365">
        <f t="shared" si="52"/>
        <v>126.26237923059961</v>
      </c>
      <c s="365">
        <f t="shared" si="52"/>
        <v>189.72440281427123</v>
      </c>
      <c s="365">
        <f t="shared" si="52"/>
        <v>290.63543974634257</v>
      </c>
      <c s="365">
        <f t="shared" si="52"/>
        <v>108.33511031431195</v>
      </c>
      <c s="365">
        <f t="shared" si="52"/>
        <v>156.28016272749886</v>
      </c>
      <c s="365">
        <f t="shared" si="52"/>
        <v>284.63338433125006</v>
      </c>
      <c s="365">
        <f t="shared" si="52"/>
        <v>127.49240598639201</v>
      </c>
      <c s="365">
        <f t="shared" si="52"/>
        <v>157.04604536895772</v>
      </c>
      <c r="EF44" s="365">
        <f t="shared" si="52"/>
        <v>3255.0399252928241</v>
      </c>
      <c s="365">
        <f t="shared" si="52"/>
        <v>3296.8673991079836</v>
      </c>
      <c s="365">
        <f t="shared" si="52"/>
        <v>1949.6102426662887</v>
      </c>
      <c s="365">
        <f t="shared" si="52"/>
        <v>2291.9633431331458</v>
      </c>
      <c r="EK44" s="365">
        <f t="shared" si="52"/>
        <v>3255.0399252928241</v>
      </c>
      <c s="365">
        <f t="shared" si="52"/>
        <v>3296.8673991079836</v>
      </c>
      <c s="365">
        <f t="shared" si="52"/>
        <v>1949.6102426662887</v>
      </c>
      <c s="537">
        <f t="shared" si="53" ref="EN44:ES44">EN45+EN46</f>
        <v>2291.9633431331458</v>
      </c>
      <c s="365">
        <f t="shared" si="53"/>
        <v>2501.5300382612868</v>
      </c>
      <c s="365">
        <f t="shared" si="53"/>
        <v>2756.0509537532866</v>
      </c>
      <c s="365">
        <f t="shared" si="53"/>
        <v>3012.8547531562867</v>
      </c>
      <c s="365">
        <f t="shared" si="53"/>
        <v>3179.1231413262867</v>
      </c>
      <c s="365">
        <f t="shared" si="53"/>
        <v>3400.1421404410175</v>
      </c>
    </row>
    <row r="45" spans="1:149" ht="15">
      <c r="A45" s="382" t="s">
        <v>28</v>
      </c>
      <c s="382"/>
      <c s="391">
        <v>7.3255540000000003</v>
      </c>
      <c s="391">
        <v>29.37067</v>
      </c>
      <c s="391">
        <v>62.902006000000007</v>
      </c>
      <c s="391">
        <v>19.693049999999999</v>
      </c>
      <c s="391">
        <v>24.340885</v>
      </c>
      <c s="391">
        <v>100.555964</v>
      </c>
      <c s="391">
        <v>6.2273920000000018</v>
      </c>
      <c s="391">
        <v>24.737000000000005</v>
      </c>
      <c s="391">
        <v>51.096594999999994</v>
      </c>
      <c s="391">
        <v>16.105290999999994</v>
      </c>
      <c s="391">
        <v>24.32681199999999</v>
      </c>
      <c s="391">
        <v>98.196525999999977</v>
      </c>
      <c s="391">
        <v>15.150751</v>
      </c>
      <c s="391">
        <v>23.383948</v>
      </c>
      <c s="391">
        <v>88.353601999999995</v>
      </c>
      <c s="391">
        <v>16.028239999999997</v>
      </c>
      <c s="391">
        <v>19.739286000000007</v>
      </c>
      <c s="391">
        <v>166.01853500000001</v>
      </c>
      <c s="391">
        <v>3.7246870000000003</v>
      </c>
      <c s="391">
        <v>25.223821999999998</v>
      </c>
      <c s="391">
        <v>106.00980300000001</v>
      </c>
      <c s="391">
        <v>18.215556000000007</v>
      </c>
      <c s="391">
        <v>13.911516000000006</v>
      </c>
      <c s="391">
        <v>156.54887199999999</v>
      </c>
      <c s="391">
        <v>16.512906999999998</v>
      </c>
      <c s="391">
        <v>34.483618000000007</v>
      </c>
      <c s="391">
        <v>129.01982236999999</v>
      </c>
      <c s="391">
        <v>17.915080000000003</v>
      </c>
      <c s="391">
        <v>15.154409999999999</v>
      </c>
      <c s="391">
        <v>115.71076973506001</v>
      </c>
      <c s="391">
        <v>11.751578364940002</v>
      </c>
      <c s="391">
        <v>22.056139999999999</v>
      </c>
      <c s="391">
        <v>118.63176000000001</v>
      </c>
      <c s="391">
        <v>13.611789999999999</v>
      </c>
      <c s="391">
        <v>19.003158259999978</v>
      </c>
      <c s="391">
        <v>201.05212</v>
      </c>
      <c s="391">
        <v>9.9267934899999979</v>
      </c>
      <c s="391">
        <v>25.049694299999992</v>
      </c>
      <c s="391">
        <v>195.32084774</v>
      </c>
      <c s="391">
        <v>12.303268310000007</v>
      </c>
      <c s="391">
        <v>24.533910979999987</v>
      </c>
      <c s="391">
        <v>205.46397767999997</v>
      </c>
      <c s="391">
        <v>16.240790880000002</v>
      </c>
      <c s="391">
        <v>26.573165709999991</v>
      </c>
      <c s="391">
        <v>217.94645992</v>
      </c>
      <c s="391">
        <v>13.300510000000003</v>
      </c>
      <c s="391">
        <v>21.536500000000018</v>
      </c>
      <c s="391">
        <v>202.41988197000001</v>
      </c>
      <c s="391">
        <v>27.015949169999999</v>
      </c>
      <c s="391">
        <v>26.586067100000001</v>
      </c>
      <c s="391">
        <v>222.17855435999999</v>
      </c>
      <c s="391">
        <v>12.516703410000005</v>
      </c>
      <c s="391">
        <v>39.956089249999998</v>
      </c>
      <c s="391">
        <v>206.40532569999999</v>
      </c>
      <c s="391">
        <v>38.882719999999999</v>
      </c>
      <c s="391">
        <v>26.551476790000002</v>
      </c>
      <c s="391">
        <v>225.68602122999999</v>
      </c>
      <c s="391">
        <v>43.104894969999997</v>
      </c>
      <c s="391">
        <v>29.186265760000001</v>
      </c>
      <c s="391">
        <v>249.57067151000001</v>
      </c>
      <c s="391">
        <v>59.130389969999996</v>
      </c>
      <c s="391">
        <v>23.428044219999997</v>
      </c>
      <c s="391">
        <v>368.82496627</v>
      </c>
      <c s="391">
        <v>44.318979859999985</v>
      </c>
      <c s="391">
        <v>43.385099999999994</v>
      </c>
      <c s="391">
        <v>251.85226133999998</v>
      </c>
      <c s="391">
        <v>59.764303299999995</v>
      </c>
      <c s="391">
        <v>23.754243170000009</v>
      </c>
      <c s="391">
        <v>331.10873337999999</v>
      </c>
      <c s="391">
        <v>42.660126000000005</v>
      </c>
      <c s="391">
        <v>29.864191039999994</v>
      </c>
      <c s="391">
        <v>334.35130757799999</v>
      </c>
      <c s="391">
        <v>71.512</v>
      </c>
      <c s="391">
        <v>25.682489970000006</v>
      </c>
      <c s="391">
        <v>317.67945312000006</v>
      </c>
      <c s="391">
        <v>164.71899999999999</v>
      </c>
      <c s="391">
        <v>130.63369797000001</v>
      </c>
      <c s="391">
        <v>232.53792351000004</v>
      </c>
      <c s="391">
        <v>195.03700000000003</v>
      </c>
      <c s="391">
        <v>31.106934539999997</v>
      </c>
      <c s="391">
        <v>323.19274254999999</v>
      </c>
      <c s="391">
        <v>177.49799999999999</v>
      </c>
      <c s="391">
        <v>148.13776895000001</v>
      </c>
      <c s="391">
        <v>256.14042090359749</v>
      </c>
      <c s="391">
        <v>211.89976732999997</v>
      </c>
      <c s="391">
        <v>38.794182260000014</v>
      </c>
      <c s="391">
        <v>317.50027784999997</v>
      </c>
      <c s="391">
        <v>181.32692535000001</v>
      </c>
      <c s="391">
        <v>162.48507075999999</v>
      </c>
      <c s="391">
        <v>273.92958383000001</v>
      </c>
      <c s="391">
        <v>321.61020761000003</v>
      </c>
      <c s="391">
        <v>43.508529060000001</v>
      </c>
      <c s="391">
        <v>249.15290877000001</v>
      </c>
      <c s="391">
        <v>186.38616551999999</v>
      </c>
      <c s="391">
        <v>157.77339776000002</v>
      </c>
      <c s="391">
        <v>258.87638268127114</v>
      </c>
      <c s="391">
        <v>310.77710765699999</v>
      </c>
      <c s="391">
        <v>38.755342592000012</v>
      </c>
      <c s="391">
        <v>325.73300341599997</v>
      </c>
      <c s="391">
        <v>240.49334418799998</v>
      </c>
      <c s="391">
        <v>57.848274736</v>
      </c>
      <c s="391">
        <v>328.21520200999987</v>
      </c>
      <c s="391">
        <v>305.00106631999995</v>
      </c>
      <c s="391">
        <v>436.97891472366661</v>
      </c>
      <c s="391">
        <v>97.570026555000013</v>
      </c>
      <c s="391">
        <v>66.740164980000017</v>
      </c>
      <c s="391">
        <v>50.985852228999995</v>
      </c>
      <c s="391">
        <v>67.142132485000005</v>
      </c>
      <c s="391">
        <v>113.80143853600001</v>
      </c>
      <c s="391">
        <v>52.594559111999999</v>
      </c>
      <c s="391">
        <v>90.429036183000008</v>
      </c>
      <c s="391">
        <v>47.092070426999989</v>
      </c>
      <c s="391">
        <v>88.592963785999999</v>
      </c>
      <c s="391">
        <v>53.968272228000004</v>
      </c>
      <c s="391">
        <v>105.46991893000001</v>
      </c>
      <c s="391">
        <v>62.093885869999994</v>
      </c>
      <c s="391">
        <v>91.637531746999983</v>
      </c>
      <c s="391">
        <v>60.039816174000016</v>
      </c>
      <c s="391">
        <v>85.02936090899999</v>
      </c>
      <c s="391">
        <v>49.206371400000009</v>
      </c>
      <c s="592">
        <v>212.31788000499998</v>
      </c>
      <c s="391">
        <v>79.011102289999997</v>
      </c>
      <c s="391">
        <v>92.472064473750009</v>
      </c>
      <c s="391">
        <v>86.990818604000012</v>
      </c>
      <c s="391">
        <v>56.747684</v>
      </c>
      <c s="391">
        <v>54.154926633750009</v>
      </c>
      <c s="391">
        <v>243.92233821780005</v>
      </c>
      <c s="391">
        <v>34.322300119040001</v>
      </c>
      <c s="391">
        <v>87.284787752789995</v>
      </c>
      <c s="391">
        <v>87.645090477800011</v>
      </c>
      <c s="391">
        <v>60.131453979039996</v>
      </c>
      <c s="391">
        <v>55.495897371829997</v>
      </c>
      <c r="EF45" s="391">
        <f t="shared" si="54" ref="EF45:EI48">SUMIF($CI$1:$ED$1,EF$2,$CI45:$ED45)</f>
        <v>2403.243398781271</v>
      </c>
      <c s="391">
        <f t="shared" si="54"/>
        <v>2326.240431891666</v>
      </c>
      <c s="391">
        <f t="shared" si="54"/>
        <v>899.95522530200003</v>
      </c>
      <c s="391">
        <f t="shared" si="54"/>
        <v>1150.4963439248004</v>
      </c>
      <c r="EK45" s="391">
        <f t="shared" si="55" ref="EK45:EN48">EF45</f>
        <v>2403.243398781271</v>
      </c>
      <c s="391">
        <f t="shared" si="55"/>
        <v>2326.240431891666</v>
      </c>
      <c s="391">
        <f t="shared" si="55"/>
        <v>899.95522530200003</v>
      </c>
      <c s="391">
        <f t="shared" si="55"/>
        <v>1150.4963439248004</v>
      </c>
      <c s="384">
        <v>1350.8026361428399</v>
      </c>
      <c s="384">
        <v>1630.23168690484</v>
      </c>
      <c s="384">
        <v>1891.60581437784</v>
      </c>
      <c s="384">
        <v>2046.88764312784</v>
      </c>
      <c s="384">
        <v>2232.9066422425703</v>
      </c>
    </row>
    <row r="46" spans="1:149" ht="15">
      <c r="A46" s="382" t="s">
        <v>30</v>
      </c>
      <c s="382"/>
      <c s="391">
        <v>1.9204887700000026</v>
      </c>
      <c s="391">
        <v>19.258860649999992</v>
      </c>
      <c s="391">
        <v>2.3180477999999973</v>
      </c>
      <c s="391">
        <v>98.178781639214264</v>
      </c>
      <c s="391">
        <v>77.752030470000008</v>
      </c>
      <c s="391">
        <v>25.13615514</v>
      </c>
      <c s="391">
        <v>3.0312905000000048</v>
      </c>
      <c s="391">
        <v>19.802000700000001</v>
      </c>
      <c s="391">
        <v>12.059756818534108</v>
      </c>
      <c s="391">
        <v>70.674904910134103</v>
      </c>
      <c s="391">
        <v>73.563188644449468</v>
      </c>
      <c s="391">
        <v>34.833114911383603</v>
      </c>
      <c s="391">
        <v>2.5439140720343225</v>
      </c>
      <c s="391">
        <v>22.376751443358508</v>
      </c>
      <c s="391">
        <v>15.159509976684383</v>
      </c>
      <c s="391">
        <v>74.936124217205773</v>
      </c>
      <c s="391">
        <v>87.773776228980282</v>
      </c>
      <c s="391">
        <v>41.1490920815423</v>
      </c>
      <c s="391">
        <v>6.7417425879208235</v>
      </c>
      <c s="391">
        <v>23.867255916343119</v>
      </c>
      <c s="391">
        <v>18.468531050571862</v>
      </c>
      <c s="391">
        <v>77.054387655425245</v>
      </c>
      <c s="391">
        <v>96.123407985159844</v>
      </c>
      <c s="391">
        <v>50.106771798208314</v>
      </c>
      <c s="391">
        <v>13.609831493888567</v>
      </c>
      <c s="391">
        <v>28.572989182493096</v>
      </c>
      <c s="391">
        <v>24.599268347985443</v>
      </c>
      <c s="391">
        <v>96.96280881590846</v>
      </c>
      <c s="391">
        <v>100.76696934077424</v>
      </c>
      <c s="391">
        <v>53.382920983199661</v>
      </c>
      <c s="391">
        <v>18.274817641719835</v>
      </c>
      <c s="391">
        <v>37.771461461467247</v>
      </c>
      <c s="391">
        <v>34.485029783731925</v>
      </c>
      <c s="391">
        <v>100.67922594952768</v>
      </c>
      <c s="391">
        <v>109.21341282997845</v>
      </c>
      <c s="391">
        <v>63.74182344498707</v>
      </c>
      <c s="391">
        <v>23.508141059218872</v>
      </c>
      <c s="391">
        <v>42.196888862107521</v>
      </c>
      <c s="391">
        <v>40.41879310600914</v>
      </c>
      <c s="391">
        <v>101.31809508168692</v>
      </c>
      <c s="391">
        <v>111.70504696344379</v>
      </c>
      <c s="391">
        <v>64.154272730135162</v>
      </c>
      <c s="391">
        <v>28.121153387375841</v>
      </c>
      <c s="391">
        <v>42.714846689538085</v>
      </c>
      <c s="391">
        <v>50.28686067238921</v>
      </c>
      <c s="391">
        <v>106.84687543485613</v>
      </c>
      <c s="391">
        <v>112.50212909311443</v>
      </c>
      <c s="391">
        <v>64.967078055770529</v>
      </c>
      <c s="391">
        <v>30.487666064470577</v>
      </c>
      <c s="391">
        <v>42.548799847921373</v>
      </c>
      <c s="391">
        <v>48.044763762601441</v>
      </c>
      <c s="391">
        <v>106.431062941929</v>
      </c>
      <c s="391">
        <v>108.07490067647328</v>
      </c>
      <c s="391">
        <v>56.854385236539777</v>
      </c>
      <c s="391">
        <v>33.838448949165361</v>
      </c>
      <c s="391">
        <v>43.961069484140076</v>
      </c>
      <c s="391">
        <v>49.042963210920618</v>
      </c>
      <c s="391">
        <v>105.47275458067946</v>
      </c>
      <c s="391">
        <v>111.20313135932484</v>
      </c>
      <c s="391">
        <v>54.801112905541977</v>
      </c>
      <c s="391">
        <v>33.660253363235839</v>
      </c>
      <c s="391">
        <v>49.403447669496337</v>
      </c>
      <c s="391">
        <v>51.454476958979846</v>
      </c>
      <c s="391">
        <v>96.473695413740728</v>
      </c>
      <c s="391">
        <v>130.95049541738499</v>
      </c>
      <c s="391">
        <v>53.626637561442649</v>
      </c>
      <c s="391">
        <v>34.838868829487211</v>
      </c>
      <c s="391">
        <v>70.692411687199993</v>
      </c>
      <c s="391">
        <v>73.219874315799998</v>
      </c>
      <c s="391">
        <v>99.089921694799997</v>
      </c>
      <c s="391">
        <v>118.06179955212019</v>
      </c>
      <c s="391">
        <v>56.842758923600016</v>
      </c>
      <c s="391">
        <v>40.77234577900002</v>
      </c>
      <c s="391">
        <v>71.783971463117012</v>
      </c>
      <c s="391">
        <v>77.484842623800006</v>
      </c>
      <c s="391">
        <v>99.026024207200024</v>
      </c>
      <c s="391">
        <v>118.28330882116248</v>
      </c>
      <c s="391">
        <v>51.241331251913493</v>
      </c>
      <c s="391">
        <v>37.445146966400003</v>
      </c>
      <c s="391">
        <v>71.590905266600004</v>
      </c>
      <c s="391">
        <v>66.793579196400003</v>
      </c>
      <c s="391">
        <v>98.952231866800005</v>
      </c>
      <c s="391">
        <v>111.36031018719999</v>
      </c>
      <c s="391">
        <v>59.845334002800016</v>
      </c>
      <c s="391">
        <v>35.777447346000002</v>
      </c>
      <c s="391">
        <v>66.961616300623746</v>
      </c>
      <c s="391">
        <v>66.49015975879999</v>
      </c>
      <c s="391">
        <v>96.45910394240002</v>
      </c>
      <c s="391">
        <v>102.92557809180003</v>
      </c>
      <c s="391">
        <v>53.657843919600055</v>
      </c>
      <c s="391">
        <v>36.381161171400002</v>
      </c>
      <c s="391">
        <v>68.944979806600003</v>
      </c>
      <c s="391">
        <v>75.241420734399995</v>
      </c>
      <c s="391">
        <v>99.502812973600015</v>
      </c>
      <c s="391">
        <v>95.956033746116148</v>
      </c>
      <c s="391">
        <v>53.498368720213051</v>
      </c>
      <c s="391">
        <v>39.389916074050348</v>
      </c>
      <c s="391">
        <v>79.643954556470277</v>
      </c>
      <c s="391">
        <v>75.507014099997605</v>
      </c>
      <c s="391">
        <v>94.999738095684791</v>
      </c>
      <c s="391">
        <v>95.502088510383629</v>
      </c>
      <c s="391">
        <v>90.926587638349247</v>
      </c>
      <c s="391">
        <v>56.367435308811139</v>
      </c>
      <c s="391">
        <v>79.429737826562985</v>
      </c>
      <c s="391">
        <v>74.694880159279833</v>
      </c>
      <c s="391">
        <v>95.485512048853266</v>
      </c>
      <c s="391">
        <v>82.737638148690451</v>
      </c>
      <c s="391">
        <v>105.94246474918383</v>
      </c>
      <c s="391">
        <v>48.626541172607745</v>
      </c>
      <c s="391">
        <v>77.409976216122871</v>
      </c>
      <c s="391">
        <v>77.091556673112535</v>
      </c>
      <c s="391">
        <v>131.60171268143057</v>
      </c>
      <c s="391">
        <v>78.585962894546455</v>
      </c>
      <c s="391">
        <v>97.493222842256742</v>
      </c>
      <c s="391">
        <v>43.968663920136798</v>
      </c>
      <c s="391">
        <v>75.026735394244668</v>
      </c>
      <c s="391">
        <v>71.076159296466898</v>
      </c>
      <c s="391">
        <v>176.69582079224244</v>
      </c>
      <c s="391">
        <v>73.348329780925866</v>
      </c>
      <c s="391">
        <v>98.730335700195127</v>
      </c>
      <c s="592">
        <v>40.512219037270057</v>
      </c>
      <c s="391">
        <v>71.153374433489773</v>
      </c>
      <c s="391">
        <v>69.533877985158739</v>
      </c>
      <c s="391">
        <v>199.56267578485316</v>
      </c>
      <c s="391">
        <v>69.514695230599614</v>
      </c>
      <c s="391">
        <v>135.56947618052121</v>
      </c>
      <c s="391">
        <v>46.713101528542538</v>
      </c>
      <c s="391">
        <v>74.012810195271953</v>
      </c>
      <c s="391">
        <v>68.995374974708881</v>
      </c>
      <c s="391">
        <v>196.98829385345005</v>
      </c>
      <c s="391">
        <v>67.360952007352012</v>
      </c>
      <c s="391">
        <v>101.55014799712772</v>
      </c>
      <c r="EF46" s="391">
        <f t="shared" si="54"/>
        <v>851.79652651155311</v>
      </c>
      <c s="391">
        <f t="shared" si="54"/>
        <v>970.62696721631744</v>
      </c>
      <c s="391">
        <f t="shared" si="54"/>
        <v>1049.6550173642886</v>
      </c>
      <c s="391">
        <f t="shared" si="54"/>
        <v>1141.4669992083454</v>
      </c>
      <c r="EK46" s="391">
        <f t="shared" si="55"/>
        <v>851.79652651155311</v>
      </c>
      <c s="391">
        <f t="shared" si="55"/>
        <v>970.62696721631744</v>
      </c>
      <c s="391">
        <f t="shared" si="55"/>
        <v>1049.6550173642886</v>
      </c>
      <c s="391">
        <f t="shared" si="55"/>
        <v>1141.4669992083454</v>
      </c>
      <c s="384">
        <v>1150.7274021184467</v>
      </c>
      <c s="384">
        <v>1125.8192668484467</v>
      </c>
      <c s="384">
        <v>1121.2489387784467</v>
      </c>
      <c s="384">
        <v>1132.235498198447</v>
      </c>
      <c s="384">
        <v>1167.235498198447</v>
      </c>
    </row>
    <row r="47" spans="1:149" ht="15">
      <c r="A47" s="369" t="s">
        <v>523</v>
      </c>
      <c s="369"/>
      <c s="365">
        <v>1.04911815</v>
      </c>
      <c s="365">
        <v>2.3055472100000007</v>
      </c>
      <c s="365">
        <v>2.3675898499999994</v>
      </c>
      <c s="365">
        <v>7.2239366599999979</v>
      </c>
      <c s="365">
        <v>1.8880034699999975</v>
      </c>
      <c s="365">
        <v>0.88630273999999998</v>
      </c>
      <c s="365">
        <v>0.28527401000000008</v>
      </c>
      <c s="365">
        <v>0.36515685000000031</v>
      </c>
      <c s="365">
        <v>0.24385029000000014</v>
      </c>
      <c s="365">
        <v>1.5907056000000002</v>
      </c>
      <c s="365">
        <v>2.0768715100000037</v>
      </c>
      <c s="365">
        <v>2.4733947300000008</v>
      </c>
      <c s="365">
        <v>2.9408135999999994</v>
      </c>
      <c s="365">
        <v>6.8727134200000002</v>
      </c>
      <c s="365">
        <v>3.0166306000000018</v>
      </c>
      <c s="365">
        <v>1.7547581400000005</v>
      </c>
      <c s="365">
        <v>2.535528170000001</v>
      </c>
      <c s="365">
        <v>0.84960851000000037</v>
      </c>
      <c s="365">
        <v>2.9641953999999999</v>
      </c>
      <c s="365">
        <v>1.4750510900000002</v>
      </c>
      <c s="365">
        <v>1.5466202500000001</v>
      </c>
      <c s="365">
        <v>1.1347921799999998</v>
      </c>
      <c s="365">
        <v>2.79772928</v>
      </c>
      <c s="365">
        <v>3.1348485199999998</v>
      </c>
      <c s="365">
        <v>1.3718588799999998</v>
      </c>
      <c s="365">
        <v>4.6976528000000002</v>
      </c>
      <c s="365">
        <v>4.6964580000000007</v>
      </c>
      <c s="365">
        <v>4.2441040999999995</v>
      </c>
      <c s="365">
        <v>17.132167770000002</v>
      </c>
      <c s="365">
        <v>3.5581780300000001</v>
      </c>
      <c s="365">
        <v>1.59569334</v>
      </c>
      <c s="365">
        <v>0.64485498999999957</v>
      </c>
      <c s="365">
        <v>0.55805360000000015</v>
      </c>
      <c s="365">
        <v>2.5765423200000002</v>
      </c>
      <c s="365">
        <v>10.58125179</v>
      </c>
      <c s="365">
        <v>2.6303010800000002</v>
      </c>
      <c s="365">
        <v>2.6114569099999994</v>
      </c>
      <c s="365">
        <v>6.61500881</v>
      </c>
      <c s="365">
        <v>3.4096452200000003</v>
      </c>
      <c s="365">
        <v>7.4219703599999987</v>
      </c>
      <c s="365">
        <v>2.8561645800000002</v>
      </c>
      <c s="365">
        <v>0.98270197999999964</v>
      </c>
      <c s="365">
        <v>1.27090959</v>
      </c>
      <c s="365">
        <v>0.64183600000000007</v>
      </c>
      <c s="365">
        <v>1.4546608799999998</v>
      </c>
      <c s="365">
        <v>4.6878362099999995</v>
      </c>
      <c s="365">
        <v>2.8052275099999999</v>
      </c>
      <c s="391">
        <v>1.1589626199999998</v>
      </c>
      <c s="391">
        <v>1.2613009800000001</v>
      </c>
      <c s="391">
        <v>204.01269471999998</v>
      </c>
      <c s="391">
        <v>353.35627539000001</v>
      </c>
      <c s="391">
        <v>103.56161972999999</v>
      </c>
      <c s="391">
        <v>1.2998174800000002</v>
      </c>
      <c s="391">
        <v>234.17190969999999</v>
      </c>
      <c s="391">
        <v>114.93787592999999</v>
      </c>
      <c s="391">
        <v>0.69637759000000121</v>
      </c>
      <c s="391">
        <v>1.1538937100000002</v>
      </c>
      <c s="391">
        <v>0.56220103999999993</v>
      </c>
      <c s="391">
        <v>0.93984991999999989</v>
      </c>
      <c s="391">
        <v>2.1915358500000006</v>
      </c>
      <c s="391">
        <v>1.1892688699999994</v>
      </c>
      <c s="391">
        <v>3.9456829099999986</v>
      </c>
      <c s="391">
        <v>8.8908489399999979</v>
      </c>
      <c s="391">
        <v>2.8325245199999998</v>
      </c>
      <c s="391">
        <v>8.1958306800000003</v>
      </c>
      <c s="391">
        <v>1.2614079700000005</v>
      </c>
      <c s="391">
        <v>0.59873402000000198</v>
      </c>
      <c s="391">
        <v>0.80440510000000387</v>
      </c>
      <c s="391">
        <v>0.13881225000000086</v>
      </c>
      <c s="391">
        <v>0.86824245000000122</v>
      </c>
      <c s="391">
        <v>10.289278029999998</v>
      </c>
      <c s="391">
        <v>77.292113690000008</v>
      </c>
      <c s="391">
        <v>0.57169775999999994</v>
      </c>
      <c s="391">
        <v>9.6783694699999998</v>
      </c>
      <c s="391">
        <v>191.78131931999999</v>
      </c>
      <c s="391">
        <v>266.08831482999994</v>
      </c>
      <c s="391">
        <v>112.67882662999997</v>
      </c>
      <c s="391">
        <v>5.927915119999998</v>
      </c>
      <c s="391">
        <v>3.3959054000000011</v>
      </c>
      <c s="391">
        <v>9.8896642100000012</v>
      </c>
      <c s="391">
        <v>16.965254889999994</v>
      </c>
      <c s="391">
        <v>16.615415680000002</v>
      </c>
      <c s="391">
        <v>8.7111842200000016</v>
      </c>
      <c s="391">
        <v>161.16618090999998</v>
      </c>
      <c s="391">
        <v>0.70988100999999992</v>
      </c>
      <c s="391">
        <v>6.49722285</v>
      </c>
      <c s="391">
        <v>1.8138099399999994</v>
      </c>
      <c s="391">
        <v>15.100100489999996</v>
      </c>
      <c s="391">
        <v>4.9418661200000003</v>
      </c>
      <c s="391">
        <v>6.9811415400000003</v>
      </c>
      <c s="391">
        <v>0.80185061000000002</v>
      </c>
      <c s="391">
        <v>0.55767304000000006</v>
      </c>
      <c s="391">
        <v>0.40404565000000009</v>
      </c>
      <c s="391">
        <v>1.1528942500000001</v>
      </c>
      <c s="391">
        <v>3.3111957200000002</v>
      </c>
      <c s="391">
        <v>4.2393657099999995</v>
      </c>
      <c s="391">
        <v>14.57521043</v>
      </c>
      <c s="391">
        <v>7.3320812700000033</v>
      </c>
      <c s="391">
        <v>5.0988739000000001</v>
      </c>
      <c s="391">
        <v>1.34511257</v>
      </c>
      <c s="391">
        <v>0.48210783999999995</v>
      </c>
      <c s="391">
        <v>1.7836978299999999</v>
      </c>
      <c s="391">
        <v>0.28158956999999996</v>
      </c>
      <c s="391">
        <v>2.6031000900000008</v>
      </c>
      <c s="391">
        <v>0.17306715000000006</v>
      </c>
      <c s="391">
        <v>15.799666080000002</v>
      </c>
      <c s="391">
        <v>29.888028670000001</v>
      </c>
      <c s="391">
        <v>-2.78552088</v>
      </c>
      <c s="391">
        <v>0</v>
      </c>
      <c s="391">
        <v>0.5</v>
      </c>
      <c s="391">
        <v>7.4100000000000001</v>
      </c>
      <c s="391">
        <v>6.0899999999999999</v>
      </c>
      <c s="391">
        <v>10.18</v>
      </c>
      <c s="391">
        <v>3.7599999999999998</v>
      </c>
      <c s="391">
        <v>2.2999999999999998</v>
      </c>
      <c s="391">
        <v>6.6200000000000001</v>
      </c>
      <c s="391">
        <v>1.1899999999999999</v>
      </c>
      <c s="391">
        <v>0.82999999999999996</v>
      </c>
      <c s="391">
        <v>1.0700000000000001</v>
      </c>
      <c s="391">
        <v>465.81999999999999</v>
      </c>
      <c s="592">
        <v>0.54299792000000013</v>
      </c>
      <c s="391">
        <v>6.2635697700000001</v>
      </c>
      <c s="391">
        <v>3.8053850300000041</v>
      </c>
      <c s="391">
        <v>6.0876977299999968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r="EF47" s="391">
        <f t="shared" si="54"/>
        <v>46.511046929999999</v>
      </c>
      <c s="391">
        <f t="shared" si="54"/>
        <v>76.577014520000006</v>
      </c>
      <c s="391">
        <f t="shared" si="54"/>
        <v>505.76999999999998</v>
      </c>
      <c s="391">
        <f t="shared" si="54"/>
        <v>16.69965045</v>
      </c>
      <c r="EK47" s="391">
        <f t="shared" si="55"/>
        <v>46.511046929999999</v>
      </c>
      <c s="391">
        <f t="shared" si="55"/>
        <v>76.577014520000006</v>
      </c>
      <c s="391">
        <f t="shared" si="55"/>
        <v>505.76999999999998</v>
      </c>
      <c s="391">
        <f t="shared" si="55"/>
        <v>16.69965045</v>
      </c>
      <c s="391">
        <v>0</v>
      </c>
      <c s="391">
        <v>0</v>
      </c>
      <c s="391">
        <v>0</v>
      </c>
      <c s="391">
        <v>0</v>
      </c>
      <c s="391">
        <v>0</v>
      </c>
    </row>
    <row r="48" spans="1:149" ht="15">
      <c r="A48" s="382" t="s">
        <v>522</v>
      </c>
      <c s="382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375</v>
      </c>
      <c s="593"/>
      <c s="386"/>
      <c s="386"/>
      <c s="386"/>
      <c s="386"/>
      <c s="386"/>
      <c s="386"/>
      <c s="386"/>
      <c s="386"/>
      <c s="386"/>
      <c s="386"/>
      <c s="386"/>
      <c r="EF48" s="386">
        <f t="shared" si="54"/>
        <v>0</v>
      </c>
      <c s="386">
        <f t="shared" si="54"/>
        <v>0</v>
      </c>
      <c s="386">
        <f t="shared" si="54"/>
        <v>375</v>
      </c>
      <c s="386">
        <f t="shared" si="54"/>
        <v>0</v>
      </c>
      <c r="EK48" s="386">
        <f t="shared" si="55"/>
        <v>0</v>
      </c>
      <c s="386">
        <f t="shared" si="55"/>
        <v>0</v>
      </c>
      <c s="386">
        <f t="shared" si="55"/>
        <v>375</v>
      </c>
      <c s="386">
        <f t="shared" si="55"/>
        <v>0</v>
      </c>
      <c s="386">
        <v>0</v>
      </c>
      <c s="386">
        <v>0</v>
      </c>
      <c s="386">
        <v>0</v>
      </c>
      <c s="386">
        <v>0</v>
      </c>
      <c s="386">
        <v>0</v>
      </c>
    </row>
    <row r="49" spans="1:149" ht="15">
      <c r="A49" s="430" t="s">
        <v>597</v>
      </c>
      <c s="382"/>
      <c s="400" t="e">
        <f t="shared" si="56" ref="C49:BN49">(C4-C5)</f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7" ref="BO49:DZ49">(BO4-BO5)</f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>
        <f t="shared" si="57"/>
        <v>1508.6808647552209</v>
      </c>
      <c s="400">
        <f t="shared" si="57"/>
        <v>1176.6051879112329</v>
      </c>
      <c s="400">
        <f t="shared" si="57"/>
        <v>1255.2408464112309</v>
      </c>
      <c s="400">
        <f t="shared" si="57"/>
        <v>2158.6540268752451</v>
      </c>
      <c s="400">
        <f t="shared" si="57"/>
        <v>1430.3388045532315</v>
      </c>
      <c s="400">
        <f t="shared" si="57"/>
        <v>1276.7107790912319</v>
      </c>
      <c s="400">
        <f t="shared" si="57"/>
        <v>1363.6564763572358</v>
      </c>
      <c s="400">
        <f t="shared" si="57"/>
        <v>1350.7668706552354</v>
      </c>
      <c s="400">
        <f t="shared" si="57"/>
        <v>1301.04145701473</v>
      </c>
      <c s="400">
        <f t="shared" si="57"/>
        <v>1554.9535832392294</v>
      </c>
      <c s="400">
        <f t="shared" si="57"/>
        <v>1205.428586387231</v>
      </c>
      <c s="400">
        <f t="shared" si="57"/>
        <v>1298.7896371232316</v>
      </c>
      <c s="400">
        <f t="shared" si="57"/>
        <v>1560.0687016240063</v>
      </c>
      <c s="400">
        <f t="shared" si="57"/>
        <v>1083.3676255097071</v>
      </c>
      <c s="400">
        <f t="shared" si="57"/>
        <v>1804.2322470940012</v>
      </c>
      <c s="400">
        <f t="shared" si="57"/>
        <v>1482.4396545000016</v>
      </c>
      <c s="400">
        <f t="shared" si="57"/>
        <v>867.49191366000139</v>
      </c>
      <c s="400">
        <f t="shared" si="57"/>
        <v>867.93060262926861</v>
      </c>
      <c s="400">
        <f t="shared" si="57"/>
        <v>1007.4584142892662</v>
      </c>
      <c s="400">
        <f t="shared" si="57"/>
        <v>1221.1790224900074</v>
      </c>
      <c s="400">
        <f t="shared" si="57"/>
        <v>1393.2740138804938</v>
      </c>
      <c s="400">
        <f t="shared" si="57"/>
        <v>1019.8155494400039</v>
      </c>
      <c s="400">
        <f t="shared" si="57"/>
        <v>1180.7006377600005</v>
      </c>
      <c s="400">
        <f t="shared" si="57"/>
        <v>1283.1441904482874</v>
      </c>
      <c s="400">
        <f t="shared" si="57"/>
        <v>1317.2359463399907</v>
      </c>
      <c s="400">
        <f t="shared" si="57"/>
        <v>1014.5745371099956</v>
      </c>
      <c s="400">
        <f t="shared" si="57"/>
        <v>1595.5776185354034</v>
      </c>
      <c s="400">
        <f t="shared" si="57"/>
        <v>1721.1834841465334</v>
      </c>
      <c s="400">
        <f t="shared" si="57"/>
        <v>1196.1745222799943</v>
      </c>
      <c s="400">
        <f t="shared" si="57"/>
        <v>1251.9284718299928</v>
      </c>
      <c s="400">
        <f t="shared" si="57"/>
        <v>1307.6691893799923</v>
      </c>
      <c s="400">
        <f t="shared" si="57"/>
        <v>1213.6554303652306</v>
      </c>
      <c s="400">
        <f t="shared" si="57"/>
        <v>1355.4567249599986</v>
      </c>
      <c s="400">
        <f t="shared" si="57"/>
        <v>1321.0314141400036</v>
      </c>
      <c s="400">
        <f t="shared" si="57"/>
        <v>1395.8711828549931</v>
      </c>
      <c s="400">
        <f t="shared" si="57"/>
        <v>1564.5868320167344</v>
      </c>
      <c s="538">
        <f t="shared" si="57"/>
        <v>1706.7938056699295</v>
      </c>
      <c s="400">
        <f t="shared" si="57"/>
        <v>1247.7011409138654</v>
      </c>
      <c s="400">
        <f t="shared" si="57"/>
        <v>1839.5862538849944</v>
      </c>
      <c s="400">
        <f t="shared" si="57"/>
        <v>2222.8284691700001</v>
      </c>
      <c s="400">
        <f t="shared" si="57"/>
        <v>1213.4055744858565</v>
      </c>
      <c s="400">
        <f t="shared" si="57"/>
        <v>1145.9886474325667</v>
      </c>
      <c s="400">
        <f t="shared" si="57"/>
        <v>1272.2194670330778</v>
      </c>
      <c s="400">
        <f t="shared" si="57"/>
        <v>1308.042413699895</v>
      </c>
      <c s="400">
        <f>(EA4-EA5)</f>
        <v>1478.3691983175672</v>
      </c>
      <c s="400">
        <f>(EB4-EB5)</f>
        <v>1524.6178247809178</v>
      </c>
      <c s="400">
        <f>(EC4-EC5)</f>
        <v>1546.2639137446492</v>
      </c>
      <c s="400">
        <f>(ED4-ED5)</f>
        <v>1647.6680704022892</v>
      </c>
      <c r="EF49" s="400">
        <f>(EF4-EF5)</f>
        <v>16880.867120374285</v>
      </c>
      <c s="400">
        <f>(EG4-EG5)</f>
        <v>14771.102573325043</v>
      </c>
      <c s="400">
        <f>(EH4-EH5)</f>
        <v>16254.945353958863</v>
      </c>
      <c s="400">
        <f>(EI4-EI5)</f>
        <v>18153.484779535607</v>
      </c>
      <c r="EK49" s="400">
        <f t="shared" si="58" ref="EK49:ES49">(EK4-EK5)</f>
        <v>16880.867120374285</v>
      </c>
      <c s="400">
        <f t="shared" si="58"/>
        <v>14771.102573325043</v>
      </c>
      <c s="400">
        <f t="shared" si="58"/>
        <v>16254.945353958863</v>
      </c>
      <c s="400">
        <f t="shared" si="58"/>
        <v>18153.484779535607</v>
      </c>
      <c s="400">
        <f t="shared" si="58"/>
        <v>19513.918489622283</v>
      </c>
      <c s="400">
        <f t="shared" si="58"/>
        <v>20049.964296129208</v>
      </c>
      <c s="400">
        <f t="shared" si="58"/>
        <v>20915.059140795445</v>
      </c>
      <c s="400">
        <f t="shared" si="58"/>
        <v>22120.084762752216</v>
      </c>
      <c s="400">
        <f t="shared" si="58"/>
        <v>22961.75554553391</v>
      </c>
    </row>
    <row r="50" spans="1:149" s="370" customFormat="1" ht="15">
      <c r="A50" s="430" t="s">
        <v>519</v>
      </c>
      <c s="382"/>
      <c s="400">
        <f t="shared" si="59" ref="C50:BN50">(C21-C26)</f>
        <v>1444.1974247234646</v>
      </c>
      <c s="400">
        <f t="shared" si="59"/>
        <v>1376.7300287643554</v>
      </c>
      <c s="400">
        <f t="shared" si="59"/>
        <v>1739.0058380843298</v>
      </c>
      <c s="400">
        <f t="shared" si="59"/>
        <v>1551.2013142850089</v>
      </c>
      <c s="400">
        <f t="shared" si="59"/>
        <v>1497.7540309320466</v>
      </c>
      <c s="400">
        <f t="shared" si="59"/>
        <v>1687.897960554546</v>
      </c>
      <c s="400">
        <f t="shared" si="59"/>
        <v>1500.7321089210946</v>
      </c>
      <c s="400">
        <f t="shared" si="59"/>
        <v>1777.3254360541546</v>
      </c>
      <c s="400">
        <f t="shared" si="59"/>
        <v>1523.4839767732394</v>
      </c>
      <c s="400">
        <f t="shared" si="59"/>
        <v>1814.8491445654627</v>
      </c>
      <c s="400">
        <f t="shared" si="59"/>
        <v>1868.9918949973051</v>
      </c>
      <c s="400">
        <f t="shared" si="59"/>
        <v>2676.893298014993</v>
      </c>
      <c s="400">
        <f t="shared" si="59"/>
        <v>1416.028997306667</v>
      </c>
      <c s="400">
        <f t="shared" si="59"/>
        <v>1857.3343786966666</v>
      </c>
      <c s="400">
        <f t="shared" si="59"/>
        <v>1871.1223737166665</v>
      </c>
      <c s="400">
        <f t="shared" si="59"/>
        <v>1894.1354652266664</v>
      </c>
      <c s="400">
        <f t="shared" si="59"/>
        <v>1764.5742368466667</v>
      </c>
      <c s="400">
        <f t="shared" si="59"/>
        <v>1778.1716494166667</v>
      </c>
      <c s="400">
        <f t="shared" si="59"/>
        <v>1878.012884356667</v>
      </c>
      <c s="400">
        <f t="shared" si="59"/>
        <v>2077.2808348166664</v>
      </c>
      <c s="400">
        <f t="shared" si="59"/>
        <v>2155.0110469866668</v>
      </c>
      <c s="400">
        <f t="shared" si="59"/>
        <v>2290.6114654066678</v>
      </c>
      <c s="400">
        <f t="shared" si="59"/>
        <v>2461.8758679166672</v>
      </c>
      <c s="400">
        <f t="shared" si="59"/>
        <v>3265.0959292366651</v>
      </c>
      <c s="400">
        <f t="shared" si="59"/>
        <v>1441.3892008900002</v>
      </c>
      <c s="400">
        <f t="shared" si="59"/>
        <v>1970.6482082000005</v>
      </c>
      <c s="400">
        <f t="shared" si="59"/>
        <v>1899.0999209700001</v>
      </c>
      <c s="400">
        <f t="shared" si="59"/>
        <v>1927.3903670900011</v>
      </c>
      <c s="400">
        <f t="shared" si="59"/>
        <v>1764.76694189</v>
      </c>
      <c s="400">
        <f t="shared" si="59"/>
        <v>1874.8047682800004</v>
      </c>
      <c s="400">
        <f t="shared" si="59"/>
        <v>2075.34198062</v>
      </c>
      <c s="400">
        <f t="shared" si="59"/>
        <v>2160.0211265799994</v>
      </c>
      <c s="400">
        <f t="shared" si="59"/>
        <v>2246.4379964700001</v>
      </c>
      <c s="400">
        <f t="shared" si="59"/>
        <v>2415.1729176200006</v>
      </c>
      <c s="400">
        <f t="shared" si="59"/>
        <v>2413.41199297</v>
      </c>
      <c s="400">
        <f t="shared" si="59"/>
        <v>3227.05793636</v>
      </c>
      <c s="400">
        <f t="shared" si="59"/>
        <v>1125.4420367333332</v>
      </c>
      <c s="400">
        <f t="shared" si="59"/>
        <v>1937.6320074033331</v>
      </c>
      <c s="400">
        <f t="shared" si="59"/>
        <v>1962.8590616633337</v>
      </c>
      <c s="400">
        <f t="shared" si="59"/>
        <v>1641.4973954933334</v>
      </c>
      <c s="400">
        <f t="shared" si="59"/>
        <v>2020.5530456933336</v>
      </c>
      <c s="400">
        <f t="shared" si="59"/>
        <v>1957.584770153333</v>
      </c>
      <c s="400">
        <f t="shared" si="59"/>
        <v>1998.4612102033332</v>
      </c>
      <c s="400">
        <f t="shared" si="59"/>
        <v>1554.7861883433334</v>
      </c>
      <c s="400">
        <f t="shared" si="59"/>
        <v>1448.338883103333</v>
      </c>
      <c s="400">
        <f t="shared" si="59"/>
        <v>1909.6142148733336</v>
      </c>
      <c s="400">
        <f t="shared" si="59"/>
        <v>1541.9008736633332</v>
      </c>
      <c s="400">
        <f t="shared" si="59"/>
        <v>3789.5526325233327</v>
      </c>
      <c s="400">
        <f t="shared" si="59"/>
        <v>1134.7339812733333</v>
      </c>
      <c s="400">
        <f t="shared" si="59"/>
        <v>1482.4380096966665</v>
      </c>
      <c s="400">
        <f t="shared" si="59"/>
        <v>1959.6156242166667</v>
      </c>
      <c s="400">
        <f t="shared" si="59"/>
        <v>1793.7383547266668</v>
      </c>
      <c s="400">
        <f t="shared" si="59"/>
        <v>1312.5421066166666</v>
      </c>
      <c s="400">
        <f t="shared" si="59"/>
        <v>1890.6215387166671</v>
      </c>
      <c s="400">
        <f t="shared" si="59"/>
        <v>1937.8738271466666</v>
      </c>
      <c s="400">
        <f t="shared" si="59"/>
        <v>1996.3967445433336</v>
      </c>
      <c s="400">
        <f t="shared" si="59"/>
        <v>2002.9943221533335</v>
      </c>
      <c s="400">
        <f t="shared" si="59"/>
        <v>1741.8753976833327</v>
      </c>
      <c s="400">
        <f t="shared" si="59"/>
        <v>2224.259234773333</v>
      </c>
      <c s="400">
        <f t="shared" si="59"/>
        <v>3654.3713304833332</v>
      </c>
      <c s="400">
        <f t="shared" si="59"/>
        <v>1174.76663308</v>
      </c>
      <c s="400">
        <f t="shared" si="59"/>
        <v>1737.1022536899995</v>
      </c>
      <c s="400">
        <f t="shared" si="59"/>
        <v>2080.7492708499999</v>
      </c>
      <c s="400">
        <f t="shared" si="59"/>
        <v>1798.6817900599997</v>
      </c>
      <c s="400">
        <f t="shared" si="60" ref="BO50:DZ50">(BO21-BO26)</f>
        <v>1622.7932604600001</v>
      </c>
      <c s="400">
        <f t="shared" si="60"/>
        <v>1552.8821671399996</v>
      </c>
      <c s="400">
        <f t="shared" si="60"/>
        <v>1436.9185350200003</v>
      </c>
      <c s="400">
        <f t="shared" si="60"/>
        <v>1628.4517483099999</v>
      </c>
      <c s="400">
        <f t="shared" si="60"/>
        <v>1343.2859307800006</v>
      </c>
      <c s="400">
        <f t="shared" si="60"/>
        <v>1895.3852814899994</v>
      </c>
      <c s="400">
        <f t="shared" si="60"/>
        <v>2016.5676794299995</v>
      </c>
      <c s="400">
        <f t="shared" si="60"/>
        <v>3618.9715182013692</v>
      </c>
      <c s="400">
        <f t="shared" si="60"/>
        <v>1098.7407339733336</v>
      </c>
      <c s="400">
        <f t="shared" si="60"/>
        <v>1480.3588280733336</v>
      </c>
      <c s="400">
        <f t="shared" si="60"/>
        <v>1989.3839564233335</v>
      </c>
      <c s="400">
        <f t="shared" si="60"/>
        <v>1935.2831391433328</v>
      </c>
      <c s="400">
        <f t="shared" si="60"/>
        <v>1698.5472464333334</v>
      </c>
      <c s="400">
        <f t="shared" si="60"/>
        <v>1558.7863675833328</v>
      </c>
      <c s="400">
        <f t="shared" si="60"/>
        <v>1606.5237389533331</v>
      </c>
      <c s="400">
        <f t="shared" si="60"/>
        <v>1742.9809028633331</v>
      </c>
      <c s="400">
        <f t="shared" si="60"/>
        <v>1718.8403171733335</v>
      </c>
      <c s="400">
        <f t="shared" si="60"/>
        <v>1654.8301479133336</v>
      </c>
      <c s="400">
        <f t="shared" si="60"/>
        <v>1692.7694076233338</v>
      </c>
      <c s="400">
        <f t="shared" si="60"/>
        <v>3626.1128801433342</v>
      </c>
      <c s="400">
        <f t="shared" si="60"/>
        <v>1203.3766350736439</v>
      </c>
      <c s="400">
        <f t="shared" si="60"/>
        <v>1590.6498998349771</v>
      </c>
      <c s="400">
        <f t="shared" si="60"/>
        <v>1398.3674973350271</v>
      </c>
      <c s="400">
        <f t="shared" si="60"/>
        <v>1967.0780373709767</v>
      </c>
      <c s="400">
        <f t="shared" si="60"/>
        <v>1785.193109006977</v>
      </c>
      <c s="400">
        <f t="shared" si="60"/>
        <v>1740.5911578549776</v>
      </c>
      <c s="400">
        <f t="shared" si="60"/>
        <v>1702.8608388009775</v>
      </c>
      <c s="400">
        <f t="shared" si="60"/>
        <v>1763.1982859249765</v>
      </c>
      <c s="400">
        <f t="shared" si="60"/>
        <v>1765.556195852977</v>
      </c>
      <c s="400">
        <f t="shared" si="60"/>
        <v>1569.5836615070591</v>
      </c>
      <c s="400">
        <f t="shared" si="60"/>
        <v>1551.249640716977</v>
      </c>
      <c s="400">
        <f t="shared" si="60"/>
        <v>3643.4330804965848</v>
      </c>
      <c s="400">
        <f t="shared" si="60"/>
        <v>1108.070784918667</v>
      </c>
      <c s="400">
        <f t="shared" si="60"/>
        <v>1629.7569841506661</v>
      </c>
      <c s="400">
        <f t="shared" si="60"/>
        <v>1476.0680161966643</v>
      </c>
      <c s="400">
        <f t="shared" si="60"/>
        <v>1439.4885165166686</v>
      </c>
      <c s="400">
        <f t="shared" si="60"/>
        <v>2088.3701233766665</v>
      </c>
      <c s="400">
        <f t="shared" si="60"/>
        <v>1362.6876901666683</v>
      </c>
      <c s="400">
        <f t="shared" si="60"/>
        <v>1465.0629244166687</v>
      </c>
      <c s="400">
        <f t="shared" si="60"/>
        <v>1591.0358827166635</v>
      </c>
      <c s="400">
        <f t="shared" si="60"/>
        <v>1404.0183793866647</v>
      </c>
      <c s="400">
        <f t="shared" si="60"/>
        <v>1594.2320735386679</v>
      </c>
      <c s="400">
        <f t="shared" si="60"/>
        <v>1652.3684024446645</v>
      </c>
      <c s="400">
        <f t="shared" si="60"/>
        <v>2913.7697122666682</v>
      </c>
      <c s="400">
        <f t="shared" si="60"/>
        <v>1216.0334684831921</v>
      </c>
      <c s="400">
        <f t="shared" si="60"/>
        <v>1324.7776050486777</v>
      </c>
      <c s="400">
        <f t="shared" si="60"/>
        <v>1783.529977696679</v>
      </c>
      <c s="400">
        <f t="shared" si="60"/>
        <v>1595.5437856066546</v>
      </c>
      <c s="400">
        <f t="shared" si="60"/>
        <v>1821.1264404166718</v>
      </c>
      <c s="400">
        <f t="shared" si="60"/>
        <v>1809.8037408066534</v>
      </c>
      <c s="400">
        <f t="shared" si="60"/>
        <v>1602.6362795866244</v>
      </c>
      <c s="400">
        <f t="shared" si="60"/>
        <v>1751.0692039166668</v>
      </c>
      <c s="400">
        <f t="shared" si="60"/>
        <v>1341.3499366767071</v>
      </c>
      <c s="400">
        <f t="shared" si="60"/>
        <v>1747.2249450866855</v>
      </c>
      <c s="400">
        <f t="shared" si="60"/>
        <v>1630.8292762566666</v>
      </c>
      <c s="400">
        <f t="shared" si="60"/>
        <v>3889.9153586066573</v>
      </c>
      <c s="538">
        <f t="shared" si="60"/>
        <v>1022.2116165566649</v>
      </c>
      <c s="400">
        <f t="shared" si="60"/>
        <v>1823.6636286666562</v>
      </c>
      <c s="400">
        <f t="shared" si="60"/>
        <v>1675.9313936666604</v>
      </c>
      <c s="400">
        <f t="shared" si="60"/>
        <v>1623.7818977079814</v>
      </c>
      <c s="400">
        <f t="shared" si="60"/>
        <v>1887.175863392999</v>
      </c>
      <c s="400">
        <f t="shared" si="60"/>
        <v>1870.0114505359957</v>
      </c>
      <c s="400">
        <f t="shared" si="60"/>
        <v>1835.0513172560484</v>
      </c>
      <c s="400">
        <f t="shared" si="60"/>
        <v>1975.7013553891236</v>
      </c>
      <c s="400">
        <f>(EA21-EA26)</f>
        <v>1777.3952160574322</v>
      </c>
      <c s="400">
        <f>(EB21-EB26)</f>
        <v>1741.1829916574904</v>
      </c>
      <c s="400">
        <f>(EC21-EC26)</f>
        <v>1739.8780383512474</v>
      </c>
      <c s="400">
        <f>(ED21-ED26)</f>
        <v>2283.3887772413718</v>
      </c>
      <c r="EF50" s="400">
        <f>(EF21-EF26)</f>
        <v>21681.138039776131</v>
      </c>
      <c s="400">
        <f>(EG21-EG26)</f>
        <v>19724.929490095998</v>
      </c>
      <c s="400">
        <f>(EH21-EH26)</f>
        <v>21513.840018188537</v>
      </c>
      <c s="400">
        <f>(EI21-EI26)</f>
        <v>21255.37354647967</v>
      </c>
      <c r="EK50" s="400">
        <f t="shared" si="61" ref="EK50:ES50">(EK21-EK26)</f>
        <v>22394.418821296131</v>
      </c>
      <c s="400">
        <f t="shared" si="61"/>
        <v>20559.747460655995</v>
      </c>
      <c s="400">
        <f t="shared" si="61"/>
        <v>22057.742807918534</v>
      </c>
      <c s="400">
        <f t="shared" si="61"/>
        <v>21255.37354647967</v>
      </c>
      <c s="400">
        <f t="shared" si="61"/>
        <v>21287.49171469764</v>
      </c>
      <c s="400">
        <f t="shared" si="61"/>
        <v>21406.388803564565</v>
      </c>
      <c s="400">
        <f t="shared" si="61"/>
        <v>21597.192247868821</v>
      </c>
      <c s="400">
        <f t="shared" si="61"/>
        <v>21984.693110399887</v>
      </c>
      <c s="400">
        <f t="shared" si="61"/>
        <v>22383.560510846124</v>
      </c>
    </row>
    <row r="51" spans="1:149" ht="15">
      <c r="A51" s="382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594"/>
      <c s="385"/>
      <c s="385"/>
      <c s="385"/>
      <c s="385"/>
      <c s="385"/>
      <c s="385"/>
      <c s="385"/>
      <c s="385"/>
      <c s="385"/>
      <c s="385"/>
      <c s="385"/>
      <c s="9"/>
      <c s="385"/>
      <c s="385"/>
      <c s="385"/>
      <c s="385"/>
      <c s="9"/>
      <c s="385"/>
      <c s="385"/>
      <c s="385"/>
      <c s="385"/>
      <c s="385"/>
      <c s="385"/>
      <c s="385"/>
      <c s="385"/>
      <c s="385"/>
    </row>
    <row r="52" spans="1:149" ht="15">
      <c r="A52" s="369" t="s">
        <v>599</v>
      </c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>
        <f t="shared" si="62" ref="CI52:ED52">CI4-CI20</f>
        <v>20.61194927557699</v>
      </c>
      <c s="400">
        <f t="shared" si="62"/>
        <v>-367.79701818436797</v>
      </c>
      <c s="400">
        <f t="shared" si="62"/>
        <v>-263.64528822259604</v>
      </c>
      <c s="400">
        <f t="shared" si="62"/>
        <v>68.90020108186809</v>
      </c>
      <c s="400">
        <f t="shared" si="62"/>
        <v>-240.8231497155457</v>
      </c>
      <c s="400">
        <f t="shared" si="62"/>
        <v>-687.13107948369225</v>
      </c>
      <c s="400">
        <f t="shared" si="62"/>
        <v>-703.11829969514179</v>
      </c>
      <c s="400">
        <f t="shared" si="62"/>
        <v>-271.43903277634081</v>
      </c>
      <c s="400">
        <f t="shared" si="62"/>
        <v>-584.80149646264704</v>
      </c>
      <c s="400">
        <f t="shared" si="62"/>
        <v>-197.41881696142991</v>
      </c>
      <c s="400">
        <f t="shared" si="62"/>
        <v>-433.80382898586231</v>
      </c>
      <c s="400">
        <f t="shared" si="62"/>
        <v>-2506.5091510448374</v>
      </c>
      <c s="400">
        <f t="shared" si="62"/>
        <v>142.83466244428882</v>
      </c>
      <c s="400">
        <f t="shared" si="62"/>
        <v>-423.78043149942914</v>
      </c>
      <c s="400">
        <f t="shared" si="62"/>
        <v>89.314978061339389</v>
      </c>
      <c s="400">
        <f t="shared" si="62"/>
        <v>-546.02587386035202</v>
      </c>
      <c s="400">
        <f t="shared" si="62"/>
        <v>-1549.1831757230484</v>
      </c>
      <c s="400">
        <f t="shared" si="62"/>
        <v>-1045.7605083157489</v>
      </c>
      <c s="400">
        <f t="shared" si="62"/>
        <v>-742.10421701621362</v>
      </c>
      <c s="400">
        <f t="shared" si="62"/>
        <v>-774.62435865688599</v>
      </c>
      <c s="400">
        <f t="shared" si="62"/>
        <v>138.77770836954915</v>
      </c>
      <c s="400">
        <f t="shared" si="62"/>
        <v>-612.28952270751756</v>
      </c>
      <c s="400">
        <f t="shared" si="62"/>
        <v>-442.85304974235441</v>
      </c>
      <c s="400">
        <f t="shared" si="62"/>
        <v>-1863.551317792565</v>
      </c>
      <c s="400">
        <f t="shared" si="62"/>
        <v>-93.15768295180942</v>
      </c>
      <c s="400">
        <f t="shared" si="62"/>
        <v>-430.39344002680514</v>
      </c>
      <c s="400">
        <f t="shared" si="62"/>
        <v>13.316164332612061</v>
      </c>
      <c s="400">
        <f t="shared" si="62"/>
        <v>91.653967901448596</v>
      </c>
      <c s="400">
        <f t="shared" si="62"/>
        <v>-384.33445697722368</v>
      </c>
      <c s="400">
        <f t="shared" si="62"/>
        <v>-268.8292030469172</v>
      </c>
      <c s="400">
        <f t="shared" si="62"/>
        <v>-400.07935721676881</v>
      </c>
      <c s="400">
        <f t="shared" si="62"/>
        <v>-560.22379800568092</v>
      </c>
      <c s="400">
        <f t="shared" si="62"/>
        <v>357.29317339982458</v>
      </c>
      <c s="400">
        <f t="shared" si="62"/>
        <v>-367.7456199529247</v>
      </c>
      <c s="400">
        <f t="shared" si="62"/>
        <v>21.511431218400503</v>
      </c>
      <c s="400">
        <f t="shared" si="62"/>
        <v>-2279.1702034101181</v>
      </c>
      <c s="538">
        <f t="shared" si="62"/>
        <v>622.16515405099472</v>
      </c>
      <c s="400">
        <f t="shared" si="62"/>
        <v>-633.62130505628056</v>
      </c>
      <c s="400">
        <f t="shared" si="62"/>
        <v>250.01219825942553</v>
      </c>
      <c s="400">
        <f t="shared" si="62"/>
        <v>341.4930770731653</v>
      </c>
      <c s="400">
        <f t="shared" si="62"/>
        <v>-560.80425571097271</v>
      </c>
      <c s="400">
        <f t="shared" si="62"/>
        <v>-658.97465498182532</v>
      </c>
      <c s="400">
        <f t="shared" si="62"/>
        <v>-532.46199182178088</v>
      </c>
      <c s="400">
        <f t="shared" si="62"/>
        <v>-431.51181177928265</v>
      </c>
      <c s="400">
        <f t="shared" si="62"/>
        <v>-95.944448630924398</v>
      </c>
      <c s="400">
        <f t="shared" si="62"/>
        <v>-149.36594316754963</v>
      </c>
      <c s="400">
        <f t="shared" si="62"/>
        <v>0.77777165302813955</v>
      </c>
      <c s="400">
        <f t="shared" si="62"/>
        <v>-429.19976760306963</v>
      </c>
      <c s="9"/>
      <c s="400">
        <f>EF4-EF20</f>
        <v>-6166.9750111750182</v>
      </c>
      <c s="400">
        <f>EG4-EG20</f>
        <v>-7629.2451064389388</v>
      </c>
      <c s="400">
        <f>EH4-EH20</f>
        <v>-4300.15902473596</v>
      </c>
      <c s="400">
        <f>EI4-EI20</f>
        <v>-2277.4359777150712</v>
      </c>
      <c s="9"/>
      <c s="400">
        <f t="shared" si="63" ref="EK52:ES52">EK4-EK20</f>
        <v>-6880.2557926950176</v>
      </c>
      <c s="400">
        <f t="shared" si="63"/>
        <v>-8464.0630769989366</v>
      </c>
      <c s="400">
        <f t="shared" si="63"/>
        <v>-4844.0618144659566</v>
      </c>
      <c s="400">
        <f t="shared" si="63"/>
        <v>-2277.4359777150712</v>
      </c>
      <c s="400">
        <f t="shared" si="63"/>
        <v>-741.10326333664489</v>
      </c>
      <c s="400">
        <f t="shared" si="63"/>
        <v>-601.47546118864193</v>
      </c>
      <c s="400">
        <f t="shared" si="63"/>
        <v>142.01213977033694</v>
      </c>
      <c s="400">
        <f t="shared" si="63"/>
        <v>428.26851102604269</v>
      </c>
      <c s="400">
        <f t="shared" si="63"/>
        <v>613</v>
      </c>
    </row>
    <row r="53" spans="1:149" ht="15">
      <c r="A53" s="369"/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9"/>
      <c s="400"/>
      <c s="400"/>
      <c s="400"/>
      <c s="400"/>
      <c s="9"/>
      <c s="400"/>
      <c s="400"/>
      <c s="400"/>
      <c s="400"/>
      <c s="400"/>
      <c s="400"/>
      <c s="400"/>
      <c s="400"/>
      <c s="400"/>
    </row>
    <row r="54" spans="1:149" ht="15">
      <c r="A54" s="369"/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9"/>
      <c s="400"/>
      <c s="400"/>
      <c s="400"/>
      <c s="400"/>
      <c s="9"/>
      <c s="400"/>
      <c s="400"/>
      <c s="400"/>
      <c s="400"/>
      <c s="400"/>
      <c s="400"/>
      <c s="400"/>
      <c s="400"/>
      <c s="400"/>
    </row>
    <row r="55" spans="1:149" ht="15">
      <c r="A55"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272"/>
      <c s="9"/>
      <c s="9"/>
      <c s="9"/>
      <c s="9"/>
      <c s="9"/>
      <c s="9"/>
      <c s="9"/>
      <c s="9"/>
    </row>
    <row r="56" spans="1:149" ht="15">
      <c r="A56" s="434" t="s">
        <v>602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272"/>
      <c s="9"/>
      <c s="9"/>
      <c s="9"/>
      <c s="9"/>
      <c s="9"/>
      <c s="9"/>
      <c s="9"/>
      <c s="9"/>
    </row>
    <row r="57" spans="1:149" ht="15">
      <c r="A57" s="435" t="str">
        <f>A52</f>
        <v>Overall balance PGE+CFDD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>
        <f>SUM($DA52:DA52)</f>
        <v>-742.10421701621362</v>
      </c>
      <c s="433">
        <f>SUM($DA52:DB52)</f>
        <v>-1516.7285756730996</v>
      </c>
      <c s="436">
        <f>SUM($DA52:DC52)</f>
        <v>-1377.9508673035505</v>
      </c>
      <c s="433">
        <f>SUM($DA52:DD52)</f>
        <v>-1990.240390011068</v>
      </c>
      <c s="433">
        <f>SUM($DA52:DE52)</f>
        <v>-2433.0934397534224</v>
      </c>
      <c s="436">
        <f>SUM($DA52:DF52)</f>
        <v>-4296.6447575459879</v>
      </c>
      <c s="433">
        <f>SUM($DG52:DG52)</f>
        <v>-93.15768295180942</v>
      </c>
      <c s="433">
        <f>SUM($DG52:DH52)</f>
        <v>-523.55112297861456</v>
      </c>
      <c s="433">
        <f>SUM($DG52:DI52)</f>
        <v>-510.2349586460025</v>
      </c>
      <c s="436">
        <f>SUM($DG52:DJ52)</f>
        <v>-418.5809907445539</v>
      </c>
      <c s="433">
        <f>SUM($DG52:DK52)</f>
        <v>-802.91544772177758</v>
      </c>
      <c s="433">
        <f>SUM($DG52:DL52)</f>
        <v>-1071.7446507686948</v>
      </c>
      <c s="433">
        <f>SUM($DG52:DM52)</f>
        <v>-1471.8240079854636</v>
      </c>
      <c s="433">
        <f>SUM($DG52:DN52)</f>
        <v>-2032.0478059911445</v>
      </c>
      <c s="436">
        <f>SUM($DG52:DO52)</f>
        <v>-1674.7546325913199</v>
      </c>
      <c s="433">
        <f>SUM($DG52:DP52)</f>
        <v>-2042.5002525442446</v>
      </c>
      <c s="433">
        <f>SUM($DG52:DQ52)</f>
        <v>-2020.9888213258441</v>
      </c>
      <c s="436">
        <f>SUM($DG52:DR52)</f>
        <v>-4300.1590247359618</v>
      </c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272"/>
      <c s="9"/>
      <c s="9"/>
      <c s="9"/>
      <c s="9"/>
      <c s="9"/>
      <c s="9"/>
      <c s="9"/>
      <c s="9"/>
    </row>
    <row r="58" spans="1:149" ht="15">
      <c r="A58" s="435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400"/>
      <c s="400"/>
      <c s="400"/>
      <c s="400"/>
      <c s="400"/>
      <c s="400"/>
      <c s="400"/>
      <c s="400"/>
      <c s="400"/>
    </row>
    <row r="59" spans="1:149" ht="15">
      <c r="A59" s="435" t="s">
        <v>627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 t="s">
        <v>604</v>
      </c>
      <c s="272"/>
      <c s="272"/>
      <c s="272" t="s">
        <v>605</v>
      </c>
      <c s="272"/>
      <c s="272"/>
      <c s="272"/>
      <c s="272" t="s">
        <v>606</v>
      </c>
      <c s="272"/>
      <c s="272"/>
      <c s="272"/>
      <c s="272"/>
      <c s="272" t="s">
        <v>604</v>
      </c>
      <c s="272"/>
      <c s="272"/>
      <c s="272" t="s">
        <v>604</v>
      </c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400"/>
      <c s="400"/>
      <c s="400"/>
      <c s="400"/>
      <c s="400"/>
      <c s="400"/>
      <c s="400"/>
      <c s="400"/>
      <c s="400"/>
    </row>
    <row r="60" spans="1:149" ht="15">
      <c r="A60" s="435" t="s">
        <v>607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32"/>
      <c s="437">
        <f>DC63+DC61+DC62</f>
        <v>-2886.4314592387036</v>
      </c>
      <c s="433"/>
      <c s="433"/>
      <c s="437">
        <f>DF63+DF61+DF62</f>
        <v>-3892.79</v>
      </c>
      <c s="433"/>
      <c s="433"/>
      <c s="433"/>
      <c s="437">
        <f>DJ63+DJ61+DJ62</f>
        <v>-304.67000000000002</v>
      </c>
      <c s="433"/>
      <c s="433"/>
      <c s="433"/>
      <c s="433"/>
      <c s="437">
        <f>DO63+DO61+DO62</f>
        <v>-2253.354108598638</v>
      </c>
      <c s="433"/>
      <c s="433"/>
      <c s="437">
        <f>DR63+DR61+DR62</f>
        <v>-4070.7666402036302</v>
      </c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400"/>
      <c s="400"/>
      <c s="400"/>
      <c s="400"/>
      <c s="400"/>
      <c s="400"/>
      <c s="400"/>
      <c s="400"/>
      <c s="400"/>
    </row>
    <row r="61" spans="1:141" ht="15">
      <c r="A61" s="385" t="s">
        <v>628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9"/>
      <c s="365">
        <v>7.1550000000001024</v>
      </c>
      <c s="365"/>
      <c s="365"/>
      <c s="365">
        <v>112.21000000000004</v>
      </c>
      <c s="365"/>
      <c s="365"/>
      <c s="365"/>
      <c s="365">
        <v>119.33</v>
      </c>
      <c s="365"/>
      <c s="365"/>
      <c s="365"/>
      <c s="365"/>
      <c s="365">
        <v>47.645891401362114</v>
      </c>
      <c s="365"/>
      <c s="365"/>
      <c s="365">
        <v>119.33</v>
      </c>
      <c s="433"/>
      <c s="433"/>
      <c s="433"/>
      <c s="433"/>
      <c s="433"/>
      <c s="433"/>
      <c s="433"/>
      <c s="433"/>
      <c s="433"/>
      <c s="433"/>
      <c s="433"/>
      <c s="433"/>
      <c r="EK61" s="302"/>
    </row>
    <row r="62" spans="1:141" ht="15">
      <c r="A62" s="385" t="s">
        <v>629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9"/>
      <c s="400"/>
      <c s="400"/>
      <c s="400"/>
      <c s="400"/>
      <c s="365"/>
      <c s="365"/>
      <c s="365"/>
      <c s="365">
        <v>-183</v>
      </c>
      <c s="365"/>
      <c s="365"/>
      <c s="365"/>
      <c s="365"/>
      <c s="365"/>
      <c s="365"/>
      <c s="365"/>
      <c s="365">
        <v>-2.4199999999999999</v>
      </c>
      <c s="433"/>
      <c s="433"/>
      <c s="433"/>
      <c s="433"/>
      <c s="433"/>
      <c s="433"/>
      <c s="433"/>
      <c s="433"/>
      <c s="433"/>
      <c s="433"/>
      <c s="433"/>
      <c s="433"/>
      <c r="EK62" s="302"/>
    </row>
    <row r="63" spans="1:141" ht="15">
      <c r="A63" s="435" t="s">
        <v>630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7">
        <v>-2893.5864592387038</v>
      </c>
      <c s="433"/>
      <c s="433"/>
      <c s="437">
        <v>-4005</v>
      </c>
      <c s="433"/>
      <c s="433"/>
      <c s="433"/>
      <c s="437">
        <v>-241</v>
      </c>
      <c s="433"/>
      <c s="433"/>
      <c s="433"/>
      <c s="433"/>
      <c s="437">
        <v>-2301</v>
      </c>
      <c s="433"/>
      <c s="433"/>
      <c s="437">
        <v>-4187.6766402036301</v>
      </c>
      <c s="433"/>
      <c s="433"/>
      <c s="433"/>
      <c s="433"/>
      <c s="433"/>
      <c s="433"/>
      <c s="433"/>
      <c s="437">
        <v>-1600</v>
      </c>
      <c s="433"/>
      <c s="433"/>
      <c s="433"/>
      <c s="433"/>
      <c r="EK63" s="302"/>
    </row>
    <row r="64" spans="106:141" ht="15">
      <c r="DB64" s="232"/>
      <c s="232"/>
      <c r="EK64" s="302"/>
    </row>
    <row r="65" spans="106:149" ht="15">
      <c r="DB65" s="232"/>
      <c s="232"/>
      <c r="EF65" s="539">
        <f>+EF2</f>
        <v>2019</v>
      </c>
      <c s="539">
        <f t="shared" si="64" ref="EG65:EN65">+EG2</f>
        <v>2020</v>
      </c>
      <c s="539">
        <f t="shared" si="64"/>
        <v>2021</v>
      </c>
      <c s="539">
        <f t="shared" si="64"/>
        <v>2022</v>
      </c>
      <c s="539"/>
      <c s="539">
        <f t="shared" si="64"/>
        <v>2019</v>
      </c>
      <c s="539">
        <f t="shared" si="64"/>
        <v>2020</v>
      </c>
      <c s="539">
        <f t="shared" si="64"/>
        <v>2021</v>
      </c>
      <c s="539">
        <f t="shared" si="64"/>
        <v>2022</v>
      </c>
      <c s="539"/>
      <c s="539">
        <f>+EK65</f>
        <v>2019</v>
      </c>
      <c s="539">
        <f>+EL65</f>
        <v>2020</v>
      </c>
      <c s="539">
        <f>+EM65</f>
        <v>2021</v>
      </c>
      <c s="539">
        <f>+EN65</f>
        <v>2022</v>
      </c>
    </row>
    <row r="66" spans="1:1 136:149" ht="15">
      <c r="A66" s="302" t="s">
        <v>633</v>
      </c>
      <c r="EF66" s="438">
        <f>+EF23</f>
        <v>9298</v>
      </c>
      <c s="438">
        <f t="shared" si="65" ref="EG66:EN66">+EG23</f>
        <v>8592.1740773899983</v>
      </c>
      <c s="438">
        <f t="shared" si="65"/>
        <v>8217.2324707499793</v>
      </c>
      <c s="438">
        <f t="shared" si="65"/>
        <v>9451.000171084972</v>
      </c>
      <c s="438"/>
      <c s="438">
        <f t="shared" si="65"/>
        <v>9891.9864599799985</v>
      </c>
      <c s="438">
        <f t="shared" si="65"/>
        <v>9544.4439022299975</v>
      </c>
      <c s="438">
        <f t="shared" si="65"/>
        <v>9339.7368289599799</v>
      </c>
      <c s="438">
        <f t="shared" si="65"/>
        <v>9451.000171084972</v>
      </c>
      <c s="438"/>
      <c s="417">
        <f>+EK66-EF66</f>
        <v>593.98645997999847</v>
      </c>
      <c s="417">
        <f>+EL66-EG66</f>
        <v>952.26982483999927</v>
      </c>
      <c s="417">
        <f>+EM66-EH66</f>
        <v>1122.5043582100006</v>
      </c>
      <c s="417">
        <f>+EN66-EI66</f>
        <v>0</v>
      </c>
    </row>
    <row r="67" spans="141:141" ht="15">
      <c r="EK67" s="302"/>
    </row>
    <row r="68" spans="141:141" ht="15">
      <c r="EK68" s="302"/>
    </row>
    <row r="69" spans="1:1 136:149" ht="15">
      <c r="A69" s="302" t="s">
        <v>634</v>
      </c>
      <c r="EF69" s="438">
        <f>+EF25</f>
        <v>2276.5</v>
      </c>
      <c s="438">
        <f t="shared" si="66" ref="EG69:EN69">+EG25</f>
        <v>1688.2417593700002</v>
      </c>
      <c s="438">
        <f t="shared" si="66"/>
        <v>1664.5994727100301</v>
      </c>
      <c s="438">
        <f t="shared" si="66"/>
        <v>1798.5671527202612</v>
      </c>
      <c s="438"/>
      <c s="438">
        <f t="shared" si="66"/>
        <v>2395.7943215400001</v>
      </c>
      <c s="438">
        <f t="shared" si="66"/>
        <v>1811.6299050900002</v>
      </c>
      <c s="438">
        <f t="shared" si="66"/>
        <v>1842.18790423003</v>
      </c>
      <c s="438">
        <f t="shared" si="66"/>
        <v>1798.5671527202612</v>
      </c>
      <c r="EP69" s="417">
        <f>+EK69-EF69</f>
        <v>119.29432154000006</v>
      </c>
      <c s="417">
        <f>+EL69-EG69</f>
        <v>123.38814572000001</v>
      </c>
      <c s="417">
        <f>+EM69-EH69</f>
        <v>177.58843151999986</v>
      </c>
      <c s="417">
        <f>+EN69-EI69</f>
        <v>0</v>
      </c>
    </row>
    <row r="70" spans="141:141" ht="15">
      <c r="EK70" s="302"/>
    </row>
    <row r="71" spans="141:141" ht="15">
      <c r="EK71" s="302"/>
    </row>
    <row r="72" spans="1:1 136:149" ht="15">
      <c r="A72" s="302" t="s">
        <v>635</v>
      </c>
      <c r="EF72" s="438">
        <f>+EF31</f>
        <v>781.19377582000004</v>
      </c>
      <c s="438">
        <f>+EG31</f>
        <v>824.73166910999998</v>
      </c>
      <c s="438">
        <f>+EH31</f>
        <v>485.75090000000012</v>
      </c>
      <c s="438">
        <f>+EI31</f>
        <v>1356.9994756130204</v>
      </c>
      <c r="EK72" s="302" t="e">
        <f>+#REF!</f>
        <v>#REF!</v>
      </c>
      <c s="302" t="e">
        <f>+#REF!</f>
        <v>#REF!</v>
      </c>
      <c s="302" t="e">
        <f>+#REF!</f>
        <v>#REF!</v>
      </c>
      <c s="302" t="e">
        <f>+#REF!</f>
        <v>#REF!</v>
      </c>
      <c r="EP72" s="417" t="e">
        <f>+EK72-EF72</f>
        <v>#REF!</v>
      </c>
      <c s="417" t="e">
        <f>+EL72-EG72</f>
        <v>#REF!</v>
      </c>
      <c s="417" t="e">
        <f>+EM72-EH72</f>
        <v>#REF!</v>
      </c>
      <c s="417" t="e">
        <f>+EN72-EI72</f>
        <v>#REF!</v>
      </c>
    </row>
    <row r="73" spans="141:141" ht="15">
      <c r="EK73" s="302"/>
    </row>
    <row r="74" spans="141:141" ht="15">
      <c r="EK74" s="302"/>
    </row>
    <row r="75" spans="141:141" ht="15">
      <c r="EK75" s="302"/>
    </row>
    <row r="76" spans="141:141" ht="1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3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80008602142"/>
  </sheetPr>
  <dimension ref="A3:L51"/>
  <sheetViews>
    <sheetView workbookViewId="0" topLeftCell="A11">
      <selection pane="topLeft" activeCell="H24" sqref="H24"/>
    </sheetView>
  </sheetViews>
  <sheetFormatPr defaultColWidth="11.4242857142857" defaultRowHeight="15"/>
  <cols>
    <col min="1" max="1" width="40.5714285714286" customWidth="1"/>
  </cols>
  <sheetData>
    <row r="2" ht="15.75" thickBot="1"/>
    <row r="3" spans="2:10" ht="15">
      <c r="B3" s="797" t="s">
        <v>619</v>
      </c>
      <c s="795"/>
      <c s="798"/>
      <c s="797" t="s">
        <v>665</v>
      </c>
      <c s="795"/>
      <c s="798"/>
      <c s="795" t="s">
        <v>666</v>
      </c>
      <c s="795"/>
      <c s="796"/>
    </row>
    <row r="4" spans="2:10" ht="15">
      <c r="B4" s="618" t="s">
        <v>667</v>
      </c>
      <c s="619" t="s">
        <v>668</v>
      </c>
      <c s="620" t="s">
        <v>669</v>
      </c>
      <c s="618" t="s">
        <v>667</v>
      </c>
      <c s="619" t="s">
        <v>668</v>
      </c>
      <c s="620" t="s">
        <v>669</v>
      </c>
      <c s="618" t="s">
        <v>667</v>
      </c>
      <c s="619" t="s">
        <v>668</v>
      </c>
      <c s="621" t="s">
        <v>669</v>
      </c>
    </row>
    <row r="5" spans="1:10" ht="15">
      <c r="A5" s="642" t="s">
        <v>0</v>
      </c>
      <c s="607">
        <v>15977.892880364008</v>
      </c>
      <c s="607">
        <v>2235.3294951554867</v>
      </c>
      <c s="607">
        <v>18213.222375519494</v>
      </c>
      <c s="645" t="e">
        <f>+E6+E9+E19+E20</f>
        <v>#REF!</v>
      </c>
      <c s="646" t="e">
        <f>+F6+F9+F19+F20</f>
        <v>#REF!</v>
      </c>
      <c s="647" t="e">
        <f>+E5+F5</f>
        <v>#REF!</v>
      </c>
      <c s="607" t="e">
        <f>+E5-B5</f>
        <v>#REF!</v>
      </c>
      <c s="607" t="e">
        <f>+F5-C5</f>
        <v>#REF!</v>
      </c>
      <c s="608" t="e">
        <f>+G5-D5</f>
        <v>#REF!</v>
      </c>
    </row>
    <row r="6" spans="1:12" ht="15">
      <c r="A6" s="638" t="s">
        <v>1</v>
      </c>
      <c s="599">
        <f>+B7+B8</f>
        <v>5405.4551158925333</v>
      </c>
      <c s="599">
        <f>+C7+C8</f>
        <v>877.28708145559176</v>
      </c>
      <c s="599">
        <f>+D7+D8</f>
        <v>6282.742197348125</v>
      </c>
      <c s="648" t="e">
        <f>+E7+E8</f>
        <v>#REF!</v>
      </c>
      <c s="599" t="e">
        <f>+F7+F8</f>
        <v>#REF!</v>
      </c>
      <c s="600" t="e">
        <f t="shared" si="0" ref="G6:G20">+E6+F6</f>
        <v>#REF!</v>
      </c>
      <c s="599" t="e">
        <f t="shared" si="1" ref="H6:H38">+E6-B6</f>
        <v>#REF!</v>
      </c>
      <c s="599" t="e">
        <f t="shared" si="2" ref="I6:I38">+F6-C6</f>
        <v>#REF!</v>
      </c>
      <c s="599" t="e">
        <f t="shared" si="3" ref="J6:J38">+G6-D6</f>
        <v>#REF!</v>
      </c>
      <c r="L6" s="644"/>
    </row>
    <row r="7" spans="1:10" ht="15">
      <c r="A7" s="635" t="s">
        <v>49</v>
      </c>
      <c s="601">
        <f>+SUM('FMI PGE+CFDD'!DS6:DY6)</f>
        <v>1976.9114384832988</v>
      </c>
      <c s="601">
        <f>+'FMI PGE+CFDD'!DZ6</f>
        <v>251.00884289550982</v>
      </c>
      <c s="601">
        <f>+B7+C7</f>
        <v>2227.9202813788088</v>
      </c>
      <c s="628" t="e">
        <f>+SUM(#REF!)</f>
        <v>#REF!</v>
      </c>
      <c s="601" t="e">
        <f>+#REF!</f>
        <v>#REF!</v>
      </c>
      <c s="602" t="e">
        <f t="shared" si="0"/>
        <v>#REF!</v>
      </c>
      <c s="601" t="e">
        <f t="shared" si="1"/>
        <v>#REF!</v>
      </c>
      <c s="601" t="e">
        <f t="shared" si="2"/>
        <v>#REF!</v>
      </c>
      <c s="667" t="e">
        <f t="shared" si="3"/>
        <v>#REF!</v>
      </c>
    </row>
    <row r="8" spans="1:12" ht="15">
      <c r="A8" s="635" t="s">
        <v>26</v>
      </c>
      <c s="601">
        <f>+SUM('FMI PGE+CFDD'!DS7:DY7)</f>
        <v>3428.5436774092341</v>
      </c>
      <c s="601">
        <f>+'FMI PGE+CFDD'!DZ7</f>
        <v>626.27823856008195</v>
      </c>
      <c s="601">
        <f>+B8+C8</f>
        <v>4054.8219159693163</v>
      </c>
      <c s="628" t="e">
        <f>+SUM(#REF!)</f>
        <v>#REF!</v>
      </c>
      <c s="601" t="e">
        <f>+#REF!</f>
        <v>#REF!</v>
      </c>
      <c s="602" t="e">
        <f t="shared" si="0"/>
        <v>#REF!</v>
      </c>
      <c s="601" t="e">
        <f t="shared" si="1"/>
        <v>#REF!</v>
      </c>
      <c s="601" t="e">
        <f t="shared" si="2"/>
        <v>#REF!</v>
      </c>
      <c s="602" t="e">
        <f t="shared" si="3"/>
        <v>#REF!</v>
      </c>
      <c s="644"/>
      <c s="644"/>
    </row>
    <row r="9" spans="1:10" ht="15">
      <c r="A9" s="636" t="s">
        <v>2</v>
      </c>
      <c s="603">
        <v>8980.0101719984632</v>
      </c>
      <c s="603">
        <v>1108.5249800703848</v>
      </c>
      <c s="603">
        <f t="shared" si="4" ref="D9:D20">+B9+C9</f>
        <v>10088.535152068847</v>
      </c>
      <c s="649" t="e">
        <f>+E10+E11+E12+E15+E18</f>
        <v>#REF!</v>
      </c>
      <c s="603" t="e">
        <f>+F10+F11+F12+F15+F18</f>
        <v>#REF!</v>
      </c>
      <c s="604" t="e">
        <f t="shared" si="0"/>
        <v>#REF!</v>
      </c>
      <c s="603" t="e">
        <f t="shared" si="1"/>
        <v>#REF!</v>
      </c>
      <c s="603" t="e">
        <f t="shared" si="2"/>
        <v>#REF!</v>
      </c>
      <c s="603" t="e">
        <f t="shared" si="3"/>
        <v>#REF!</v>
      </c>
    </row>
    <row r="10" spans="1:10" ht="15">
      <c r="A10" s="637" t="s">
        <v>3</v>
      </c>
      <c s="598">
        <f>+SUM('FMI PGE+CFDD'!DS10:DY10)</f>
        <v>2801.3358780037183</v>
      </c>
      <c s="629">
        <f>+'FMI PGE+CFDD'!DZ10</f>
        <v>312.28155676587699</v>
      </c>
      <c s="625">
        <f t="shared" si="4"/>
        <v>3113.6174347695951</v>
      </c>
      <c s="598" t="e">
        <f>+SUM(#REF!)</f>
        <v>#REF!</v>
      </c>
      <c s="629" t="e">
        <f>+#REF!</f>
        <v>#REF!</v>
      </c>
      <c s="625" t="e">
        <f t="shared" si="0"/>
        <v>#REF!</v>
      </c>
      <c s="598" t="e">
        <f t="shared" si="1"/>
        <v>#REF!</v>
      </c>
      <c s="629" t="e">
        <f t="shared" si="2"/>
        <v>#REF!</v>
      </c>
      <c s="625" t="e">
        <f t="shared" si="3"/>
        <v>#REF!</v>
      </c>
    </row>
    <row r="11" spans="1:10" ht="15">
      <c r="A11" s="637" t="s">
        <v>8</v>
      </c>
      <c s="628">
        <v>139.870428814484</v>
      </c>
      <c s="601">
        <v>20.108222844169724</v>
      </c>
      <c s="602">
        <f t="shared" si="4"/>
        <v>159.97865165865372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2" spans="1:10" ht="15">
      <c r="A12" s="637" t="s">
        <v>9</v>
      </c>
      <c s="628">
        <f>+B13+B14</f>
        <v>4147.6268958190967</v>
      </c>
      <c s="601">
        <f>+C13+C14</f>
        <v>546.50220584223609</v>
      </c>
      <c s="602">
        <f>+D13+D14</f>
        <v>4694.1291016613332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3" spans="1:10" ht="15">
      <c r="A13" s="635" t="s">
        <v>10</v>
      </c>
      <c s="628">
        <f>+SUM('FMI PGE+CFDD'!DS11:DY11)</f>
        <v>3671.7082563838603</v>
      </c>
      <c s="601">
        <f>+'FMI PGE+CFDD'!DZ11</f>
        <v>478.97453326246369</v>
      </c>
      <c s="602">
        <f t="shared" si="4"/>
        <v>4150.6827896463237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4" spans="1:10" ht="15">
      <c r="A14" s="635" t="s">
        <v>11</v>
      </c>
      <c s="628">
        <f>+SUM('FMI PGE+CFDD'!DS12:DY12)</f>
        <v>475.9186394352368</v>
      </c>
      <c s="601">
        <f>+'FMI PGE+CFDD'!DZ12</f>
        <v>67.5276725797724</v>
      </c>
      <c s="602">
        <f t="shared" si="4"/>
        <v>543.4463120150092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5" spans="1:10" ht="15">
      <c r="A15" s="637" t="s">
        <v>12</v>
      </c>
      <c s="628">
        <v>1238.1196950149772</v>
      </c>
      <c s="601">
        <v>169.63299461810197</v>
      </c>
      <c s="602">
        <f t="shared" si="4"/>
        <v>1407.7526896330792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6" spans="1:10" ht="15">
      <c r="A16" s="635" t="s">
        <v>13</v>
      </c>
      <c s="628">
        <f>+SUM('FMI PGE+CFDD'!DS13:DY13)</f>
        <v>655.13718266260901</v>
      </c>
      <c s="601">
        <f>+'FMI PGE+CFDD'!DZ13</f>
        <v>97.197019019227994</v>
      </c>
      <c s="602">
        <f t="shared" si="4"/>
        <v>752.33420168183704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7" spans="1:10" ht="15">
      <c r="A17" s="635" t="s">
        <v>14</v>
      </c>
      <c s="628">
        <v>581.18221230236816</v>
      </c>
      <c s="601">
        <v>72.435975598873995</v>
      </c>
      <c s="602">
        <f t="shared" si="4"/>
        <v>653.61818790124221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8" spans="1:10" ht="15">
      <c r="A18" s="637" t="s">
        <v>670</v>
      </c>
      <c s="628">
        <f>+SUM('FMI PGE+CFDD'!DS14:DY14)-B17-B11</f>
        <v>945.30291154499946</v>
      </c>
      <c s="601">
        <v>60</v>
      </c>
      <c s="602">
        <f t="shared" si="4"/>
        <v>1005.3029115449995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9" spans="1:10" ht="15">
      <c r="A19" s="638" t="s">
        <v>235</v>
      </c>
      <c s="627">
        <v>1265.7672715930123</v>
      </c>
      <c s="605">
        <v>218.48743362951001</v>
      </c>
      <c s="602">
        <f t="shared" si="4"/>
        <v>1484.2547052225223</v>
      </c>
      <c s="627" t="e">
        <f>+SUM(#REF!)</f>
        <v>#REF!</v>
      </c>
      <c s="605" t="e">
        <f>+#REF!</f>
        <v>#REF!</v>
      </c>
      <c s="602" t="e">
        <f t="shared" si="0"/>
        <v>#REF!</v>
      </c>
      <c s="627" t="e">
        <f t="shared" si="1"/>
        <v>#REF!</v>
      </c>
      <c s="605" t="e">
        <f t="shared" si="2"/>
        <v>#REF!</v>
      </c>
      <c s="602" t="e">
        <f t="shared" si="3"/>
        <v>#REF!</v>
      </c>
    </row>
    <row r="20" spans="1:10" ht="15">
      <c r="A20" s="638" t="s">
        <v>671</v>
      </c>
      <c s="627">
        <v>326.54186888000021</v>
      </c>
      <c s="605">
        <v>31.030000000000001</v>
      </c>
      <c s="602">
        <f t="shared" si="4"/>
        <v>357.57186888000024</v>
      </c>
      <c s="627" t="e">
        <f>+SUM(#REF!)</f>
        <v>#REF!</v>
      </c>
      <c s="605" t="e">
        <f>+#REF!</f>
        <v>#REF!</v>
      </c>
      <c s="602" t="e">
        <f t="shared" si="0"/>
        <v>#REF!</v>
      </c>
      <c s="627" t="e">
        <f t="shared" si="1"/>
        <v>#REF!</v>
      </c>
      <c s="605" t="e">
        <f t="shared" si="2"/>
        <v>#REF!</v>
      </c>
      <c s="602" t="e">
        <f t="shared" si="3"/>
        <v>#REF!</v>
      </c>
    </row>
    <row r="21" spans="1:10" ht="15.75">
      <c r="A21" s="639"/>
      <c s="624"/>
      <c s="597"/>
      <c s="626"/>
      <c s="624"/>
      <c s="597"/>
      <c s="626"/>
      <c s="624"/>
      <c s="597"/>
      <c s="626"/>
    </row>
    <row r="22" spans="1:10" ht="15">
      <c r="A22" s="631" t="s">
        <v>4</v>
      </c>
      <c s="654">
        <f t="shared" si="5" ref="B22:G22">+B23+B31+B34</f>
        <v>17206.106949380122</v>
      </c>
      <c s="654">
        <f t="shared" si="5"/>
        <v>2606.6531827883132</v>
      </c>
      <c s="654">
        <f t="shared" si="5"/>
        <v>19812.760132168438</v>
      </c>
      <c s="654" t="e">
        <f t="shared" si="5"/>
        <v>#REF!</v>
      </c>
      <c s="655" t="e">
        <f t="shared" si="5"/>
        <v>#REF!</v>
      </c>
      <c s="656" t="e">
        <f t="shared" si="5"/>
        <v>#REF!</v>
      </c>
      <c s="654" t="e">
        <f t="shared" si="1"/>
        <v>#REF!</v>
      </c>
      <c s="655" t="e">
        <f t="shared" si="2"/>
        <v>#REF!</v>
      </c>
      <c s="656" t="e">
        <f t="shared" si="3"/>
        <v>#REF!</v>
      </c>
    </row>
    <row r="23" spans="1:11" ht="15">
      <c r="A23" s="632" t="s">
        <v>392</v>
      </c>
      <c s="650">
        <f t="shared" si="6" ref="B23:G23">+B24+B26+B27+B28+B29+B30</f>
        <v>14665.207320642565</v>
      </c>
      <c s="650">
        <f t="shared" si="6"/>
        <v>2137.7899772645978</v>
      </c>
      <c s="650">
        <f t="shared" si="6"/>
        <v>16802.997297907164</v>
      </c>
      <c s="650" t="e">
        <f t="shared" si="6"/>
        <v>#REF!</v>
      </c>
      <c s="607" t="e">
        <f t="shared" si="6"/>
        <v>#REF!</v>
      </c>
      <c s="608" t="e">
        <f t="shared" si="6"/>
        <v>#REF!</v>
      </c>
      <c s="650" t="e">
        <f t="shared" si="1"/>
        <v>#REF!</v>
      </c>
      <c s="607" t="e">
        <f t="shared" si="2"/>
        <v>#REF!</v>
      </c>
      <c s="608" t="e">
        <f t="shared" si="3"/>
        <v>#REF!</v>
      </c>
      <c s="644" t="e">
        <f>+J23-J28</f>
        <v>#REF!</v>
      </c>
    </row>
    <row r="24" spans="1:10" ht="15">
      <c r="A24" s="633" t="s">
        <v>5</v>
      </c>
      <c s="599">
        <v>5207.2495657714517</v>
      </c>
      <c s="599">
        <v>876.60294352826895</v>
      </c>
      <c s="599">
        <v>6083.8525092997206</v>
      </c>
      <c s="648" t="e">
        <f>+SUM(#REF!)</f>
        <v>#REF!</v>
      </c>
      <c s="599" t="e">
        <f>+#REF!</f>
        <v>#REF!</v>
      </c>
      <c s="600" t="e">
        <f t="shared" si="7" ref="G24:G34">+E24+F24</f>
        <v>#REF!</v>
      </c>
      <c s="648" t="e">
        <f t="shared" si="1"/>
        <v>#REF!</v>
      </c>
      <c s="599" t="e">
        <f t="shared" si="2"/>
        <v>#REF!</v>
      </c>
      <c s="600" t="e">
        <f t="shared" si="3"/>
        <v>#REF!</v>
      </c>
    </row>
    <row r="25" spans="1:10" ht="15">
      <c r="A25" s="633" t="s">
        <v>6</v>
      </c>
      <c s="599">
        <v>5095.3712962908312</v>
      </c>
      <c s="599">
        <v>699.92247574996497</v>
      </c>
      <c s="599">
        <v>5795.2937720407954</v>
      </c>
      <c s="648" t="e">
        <f>+E26+E27</f>
        <v>#REF!</v>
      </c>
      <c s="599" t="e">
        <f>+F26+F27</f>
        <v>#REF!</v>
      </c>
      <c s="600" t="e">
        <f t="shared" si="7"/>
        <v>#REF!</v>
      </c>
      <c s="648" t="e">
        <f t="shared" si="1"/>
        <v>#REF!</v>
      </c>
      <c s="599" t="e">
        <f t="shared" si="2"/>
        <v>#REF!</v>
      </c>
      <c s="600" t="e">
        <f t="shared" si="3"/>
        <v>#REF!</v>
      </c>
    </row>
    <row r="26" spans="1:10" ht="15">
      <c r="A26" s="634" t="s">
        <v>49</v>
      </c>
      <c s="601">
        <v>1064.8391032284751</v>
      </c>
      <c s="601">
        <v>167.11763451863101</v>
      </c>
      <c s="601">
        <v>1231.9567377471062</v>
      </c>
      <c s="628" t="e">
        <f>+SUM(#REF!)</f>
        <v>#REF!</v>
      </c>
      <c s="601" t="e">
        <f>+#REF!</f>
        <v>#REF!</v>
      </c>
      <c s="602" t="e">
        <f t="shared" si="7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27" spans="1:10" ht="15">
      <c r="A27" s="634" t="s">
        <v>26</v>
      </c>
      <c s="601">
        <v>4030.5321930623559</v>
      </c>
      <c s="601">
        <v>532.80484123133397</v>
      </c>
      <c s="601">
        <v>4563.3370342936896</v>
      </c>
      <c s="628" t="e">
        <f>+SUM(#REF!)</f>
        <v>#REF!</v>
      </c>
      <c s="601" t="e">
        <f>+#REF!</f>
        <v>#REF!</v>
      </c>
      <c s="602" t="e">
        <f t="shared" si="7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28" spans="1:10" ht="15">
      <c r="A28" s="633" t="s">
        <v>15</v>
      </c>
      <c s="599">
        <v>1458.1762344047354</v>
      </c>
      <c s="599">
        <v>108.33511031431195</v>
      </c>
      <c s="599">
        <v>1566.5113447190474</v>
      </c>
      <c s="648" t="e">
        <f>+SUM(#REF!)</f>
        <v>#REF!</v>
      </c>
      <c s="599" t="e">
        <f>+#REF!</f>
        <v>#REF!</v>
      </c>
      <c s="600" t="e">
        <f t="shared" si="7"/>
        <v>#REF!</v>
      </c>
      <c s="648" t="e">
        <f t="shared" si="1"/>
        <v>#REF!</v>
      </c>
      <c s="599" t="e">
        <f t="shared" si="2"/>
        <v>#REF!</v>
      </c>
      <c s="600" t="e">
        <f t="shared" si="3"/>
        <v>#REF!</v>
      </c>
    </row>
    <row r="29" spans="1:10" ht="15">
      <c r="A29" s="633" t="s">
        <v>16</v>
      </c>
      <c s="599">
        <v>2155.8954798479685</v>
      </c>
      <c s="599">
        <v>334.08953913462523</v>
      </c>
      <c s="599">
        <v>2489.9850189825938</v>
      </c>
      <c s="648" t="e">
        <f>+SUM(#REF!)</f>
        <v>#REF!</v>
      </c>
      <c s="599" t="e">
        <f>+#REF!</f>
        <v>#REF!</v>
      </c>
      <c s="600" t="e">
        <f t="shared" si="7"/>
        <v>#REF!</v>
      </c>
      <c s="648" t="e">
        <f t="shared" si="1"/>
        <v>#REF!</v>
      </c>
      <c s="599" t="e">
        <f t="shared" si="2"/>
        <v>#REF!</v>
      </c>
      <c s="600" t="e">
        <f t="shared" si="3"/>
        <v>#REF!</v>
      </c>
    </row>
    <row r="30" spans="1:10" ht="15">
      <c r="A30" s="633" t="s">
        <v>672</v>
      </c>
      <c s="599">
        <v>748.51474432757982</v>
      </c>
      <c s="599">
        <v>118.83990853742651</v>
      </c>
      <c s="599">
        <v>867.3546528650063</v>
      </c>
      <c s="648" t="e">
        <f>+SUM(#REF!)</f>
        <v>#REF!</v>
      </c>
      <c s="599" t="e">
        <f>+#REF!</f>
        <v>#REF!</v>
      </c>
      <c s="600" t="e">
        <f t="shared" si="7"/>
        <v>#REF!</v>
      </c>
      <c s="648" t="e">
        <f t="shared" si="1"/>
        <v>#REF!</v>
      </c>
      <c s="599" t="e">
        <f t="shared" si="2"/>
        <v>#REF!</v>
      </c>
      <c s="600" t="e">
        <f t="shared" si="3"/>
        <v>#REF!</v>
      </c>
    </row>
    <row r="31" spans="1:10" ht="15">
      <c r="A31" s="632" t="s">
        <v>249</v>
      </c>
      <c s="609">
        <v>2524.1999760175604</v>
      </c>
      <c s="609">
        <v>468.86320552371552</v>
      </c>
      <c s="609">
        <v>2993.0631815412758</v>
      </c>
      <c s="651" t="e">
        <f>+SUM(#REF!)</f>
        <v>#REF!</v>
      </c>
      <c s="609" t="e">
        <f>+#REF!</f>
        <v>#REF!</v>
      </c>
      <c s="610" t="e">
        <f t="shared" si="7"/>
        <v>#REF!</v>
      </c>
      <c s="651" t="e">
        <f t="shared" si="1"/>
        <v>#REF!</v>
      </c>
      <c s="609" t="e">
        <f t="shared" si="2"/>
        <v>#REF!</v>
      </c>
      <c s="610" t="e">
        <f t="shared" si="3"/>
        <v>#REF!</v>
      </c>
    </row>
    <row r="32" spans="1:10" ht="15">
      <c r="A32" s="633" t="s">
        <v>247</v>
      </c>
      <c s="605">
        <v>389.08335920000002</v>
      </c>
      <c s="605">
        <v>115</v>
      </c>
      <c s="605">
        <v>504.08335920000002</v>
      </c>
      <c s="627" t="e">
        <f>+SUM(#REF!)</f>
        <v>#REF!</v>
      </c>
      <c s="605" t="e">
        <f>+#REF!</f>
        <v>#REF!</v>
      </c>
      <c s="606" t="e">
        <f t="shared" si="7"/>
        <v>#REF!</v>
      </c>
      <c s="627" t="e">
        <f t="shared" si="1"/>
        <v>#REF!</v>
      </c>
      <c s="605" t="e">
        <f t="shared" si="2"/>
        <v>#REF!</v>
      </c>
      <c s="606" t="e">
        <f t="shared" si="3"/>
        <v>#REF!</v>
      </c>
    </row>
    <row r="33" spans="1:10" ht="15">
      <c r="A33" s="633" t="s">
        <v>248</v>
      </c>
      <c s="611">
        <v>2135.1166168175605</v>
      </c>
      <c s="611">
        <v>353.86320552371552</v>
      </c>
      <c s="611">
        <v>2488.9798223412758</v>
      </c>
      <c s="660" t="e">
        <f>+SUM(#REF!)</f>
        <v>#REF!</v>
      </c>
      <c s="611" t="e">
        <f>+#REF!</f>
        <v>#REF!</v>
      </c>
      <c s="612" t="e">
        <f t="shared" si="7"/>
        <v>#REF!</v>
      </c>
      <c s="660" t="e">
        <f t="shared" si="1"/>
        <v>#REF!</v>
      </c>
      <c s="611" t="e">
        <f t="shared" si="2"/>
        <v>#REF!</v>
      </c>
      <c s="612" t="e">
        <f t="shared" si="3"/>
        <v>#REF!</v>
      </c>
    </row>
    <row r="34" spans="1:10" ht="15">
      <c r="A34" s="632" t="s">
        <v>48</v>
      </c>
      <c s="609">
        <v>16.699652720000003</v>
      </c>
      <c s="609">
        <v>0</v>
      </c>
      <c s="609">
        <v>16.699652720000003</v>
      </c>
      <c s="651" t="e">
        <f>+SUM(#REF!)</f>
        <v>#REF!</v>
      </c>
      <c s="609" t="e">
        <f>+#REF!</f>
        <v>#REF!</v>
      </c>
      <c s="610" t="e">
        <f t="shared" si="7"/>
        <v>#REF!</v>
      </c>
      <c s="651" t="e">
        <f t="shared" si="1"/>
        <v>#REF!</v>
      </c>
      <c s="609" t="e">
        <f t="shared" si="2"/>
        <v>#REF!</v>
      </c>
      <c s="610" t="e">
        <f t="shared" si="3"/>
        <v>#REF!</v>
      </c>
    </row>
    <row r="35" spans="1:10" ht="15">
      <c r="A35" s="640"/>
      <c s="599"/>
      <c s="599"/>
      <c s="599"/>
      <c s="661"/>
      <c s="662"/>
      <c s="663"/>
      <c s="661">
        <f t="shared" si="1"/>
        <v>0</v>
      </c>
      <c s="662">
        <f t="shared" si="2"/>
        <v>0</v>
      </c>
      <c s="663">
        <f t="shared" si="3"/>
        <v>0</v>
      </c>
    </row>
    <row r="36" spans="1:10" ht="18" thickBot="1">
      <c r="A36" s="641" t="s">
        <v>673</v>
      </c>
      <c s="664">
        <v>-1228.2140690161141</v>
      </c>
      <c s="665">
        <v>-371.32368763282648</v>
      </c>
      <c s="666">
        <v>-1599.5377566489406</v>
      </c>
      <c s="664" t="e">
        <f>+E5-E22</f>
        <v>#REF!</v>
      </c>
      <c s="665" t="e">
        <f>+F5-F22</f>
        <v>#REF!</v>
      </c>
      <c s="666" t="e">
        <f>+G5-G22</f>
        <v>#REF!</v>
      </c>
      <c s="664" t="e">
        <f t="shared" si="1"/>
        <v>#REF!</v>
      </c>
      <c s="665" t="e">
        <f t="shared" si="2"/>
        <v>#REF!</v>
      </c>
      <c s="666" t="e">
        <f t="shared" si="3"/>
        <v>#REF!</v>
      </c>
    </row>
    <row r="37" spans="1:10" ht="15">
      <c r="A37" s="643" t="s">
        <v>674</v>
      </c>
      <c s="534"/>
      <c s="534"/>
      <c s="534">
        <v>179</v>
      </c>
      <c s="652"/>
      <c s="534"/>
      <c s="653"/>
      <c s="622">
        <f t="shared" si="1"/>
        <v>0</v>
      </c>
      <c s="622">
        <f t="shared" si="2"/>
        <v>0</v>
      </c>
      <c s="623">
        <f t="shared" si="3"/>
        <v>-179</v>
      </c>
    </row>
    <row r="38" spans="1:10" ht="18" thickBot="1">
      <c r="A38" s="657" t="s">
        <v>413</v>
      </c>
      <c s="658">
        <v>-1228.2140690161141</v>
      </c>
      <c s="658">
        <v>-371.32368763282648</v>
      </c>
      <c s="658">
        <v>-1420.5377566489406</v>
      </c>
      <c s="659" t="e">
        <f>+E36</f>
        <v>#REF!</v>
      </c>
      <c s="659" t="e">
        <f>+F36</f>
        <v>#REF!</v>
      </c>
      <c s="659" t="e">
        <f>+G36</f>
        <v>#REF!</v>
      </c>
      <c s="658" t="e">
        <f t="shared" si="1"/>
        <v>#REF!</v>
      </c>
      <c s="658" t="e">
        <f t="shared" si="2"/>
        <v>#REF!</v>
      </c>
      <c s="617" t="e">
        <f t="shared" si="3"/>
        <v>#REF!</v>
      </c>
    </row>
    <row r="39" spans="1:10" ht="15">
      <c r="A39" s="630" t="s">
        <v>675</v>
      </c>
      <c s="613"/>
      <c s="613"/>
      <c s="613"/>
      <c s="613"/>
      <c s="613"/>
      <c s="613"/>
      <c s="614"/>
      <c s="614"/>
      <c s="614"/>
    </row>
    <row r="40" spans="1:10" ht="15">
      <c r="A40" s="676" t="s">
        <v>676</v>
      </c>
      <c s="677">
        <f>+B36+B28</f>
        <v>229.96216538862132</v>
      </c>
      <c s="678">
        <f t="shared" si="8" ref="C40:I40">+C36+C28</f>
        <v>-262.98857731851456</v>
      </c>
      <c s="679">
        <f t="shared" si="8"/>
        <v>-33.026411929893129</v>
      </c>
      <c s="677" t="e">
        <f t="shared" si="8"/>
        <v>#REF!</v>
      </c>
      <c s="678" t="e">
        <f t="shared" si="8"/>
        <v>#REF!</v>
      </c>
      <c s="679" t="e">
        <f t="shared" si="8"/>
        <v>#REF!</v>
      </c>
      <c s="677" t="e">
        <f t="shared" si="8"/>
        <v>#REF!</v>
      </c>
      <c s="677" t="e">
        <f t="shared" si="8"/>
        <v>#REF!</v>
      </c>
      <c s="680" t="e">
        <f>+J36+J28</f>
        <v>#REF!</v>
      </c>
    </row>
    <row r="41" spans="1:10" ht="15">
      <c r="A41" s="673" t="s">
        <v>407</v>
      </c>
      <c s="668">
        <f>+B6-B27</f>
        <v>1374.9229228301774</v>
      </c>
      <c s="668">
        <f t="shared" si="9" ref="C41:J41">+C6-C27</f>
        <v>344.48224022425779</v>
      </c>
      <c s="668">
        <f t="shared" si="9"/>
        <v>1719.4051630544354</v>
      </c>
      <c s="668" t="e">
        <f t="shared" si="9"/>
        <v>#REF!</v>
      </c>
      <c s="668" t="e">
        <f t="shared" si="9"/>
        <v>#REF!</v>
      </c>
      <c s="668" t="e">
        <f t="shared" si="9"/>
        <v>#REF!</v>
      </c>
      <c s="668" t="e">
        <f t="shared" si="9"/>
        <v>#REF!</v>
      </c>
      <c s="668" t="e">
        <f t="shared" si="9"/>
        <v>#REF!</v>
      </c>
      <c s="668" t="e">
        <f t="shared" si="9"/>
        <v>#REF!</v>
      </c>
    </row>
    <row r="42" spans="1:10" ht="15">
      <c r="A42" s="674" t="s">
        <v>408</v>
      </c>
      <c s="681">
        <f t="shared" si="10" ref="B42:J42">+(B5-B6)-(B22-B27)+B28</f>
        <v>-1144.9607574415561</v>
      </c>
      <c s="682">
        <f t="shared" si="10"/>
        <v>-607.47081754277212</v>
      </c>
      <c s="683">
        <f t="shared" si="10"/>
        <v>-1752.4315749843313</v>
      </c>
      <c s="681" t="e">
        <f t="shared" si="10"/>
        <v>#REF!</v>
      </c>
      <c s="682" t="e">
        <f t="shared" si="10"/>
        <v>#REF!</v>
      </c>
      <c s="683" t="e">
        <f t="shared" si="10"/>
        <v>#REF!</v>
      </c>
      <c s="681" t="e">
        <f t="shared" si="10"/>
        <v>#REF!</v>
      </c>
      <c s="682" t="e">
        <f t="shared" si="10"/>
        <v>#REF!</v>
      </c>
      <c s="683" t="e">
        <f t="shared" si="10"/>
        <v>#REF!</v>
      </c>
    </row>
    <row r="43" spans="1:10" ht="15">
      <c r="A43" s="675" t="s">
        <v>677</v>
      </c>
      <c s="669">
        <f>+B5-B6</f>
        <v>10572.437764471475</v>
      </c>
      <c s="615">
        <f t="shared" si="11" ref="C43:J43">+C5-C6</f>
        <v>1358.042413699895</v>
      </c>
      <c s="616">
        <f t="shared" si="11"/>
        <v>11930.480178171369</v>
      </c>
      <c s="669" t="e">
        <f t="shared" si="11"/>
        <v>#REF!</v>
      </c>
      <c s="615" t="e">
        <f t="shared" si="11"/>
        <v>#REF!</v>
      </c>
      <c s="616" t="e">
        <f t="shared" si="11"/>
        <v>#REF!</v>
      </c>
      <c s="669" t="e">
        <f t="shared" si="11"/>
        <v>#REF!</v>
      </c>
      <c s="615" t="e">
        <f t="shared" si="11"/>
        <v>#REF!</v>
      </c>
      <c s="616" t="e">
        <f t="shared" si="11"/>
        <v>#REF!</v>
      </c>
    </row>
    <row r="44" spans="1:11" ht="15">
      <c r="A44" s="675" t="s">
        <v>409</v>
      </c>
      <c s="670">
        <f>-B22+B28+B27</f>
        <v>-11717.398521913032</v>
      </c>
      <c s="671">
        <f t="shared" si="12" ref="C44:J44">-C22+C28+C27</f>
        <v>-1965.5132312426674</v>
      </c>
      <c s="672">
        <f t="shared" si="12"/>
        <v>-13682.911753155699</v>
      </c>
      <c s="670" t="e">
        <f t="shared" si="12"/>
        <v>#REF!</v>
      </c>
      <c s="671" t="e">
        <f t="shared" si="12"/>
        <v>#REF!</v>
      </c>
      <c s="672" t="e">
        <f t="shared" si="12"/>
        <v>#REF!</v>
      </c>
      <c s="670" t="e">
        <f t="shared" si="12"/>
        <v>#REF!</v>
      </c>
      <c s="671" t="e">
        <f>-I22+I28+I27</f>
        <v>#REF!</v>
      </c>
      <c s="672" t="e">
        <f t="shared" si="12"/>
        <v>#REF!</v>
      </c>
      <c s="644" t="e">
        <f>+J24+J26+J29+J30</f>
        <v>#REF!</v>
      </c>
    </row>
    <row r="45" spans="11:11" ht="15">
      <c r="K45" s="644" t="e">
        <f>+J31</f>
        <v>#REF!</v>
      </c>
    </row>
    <row r="46" spans="2:11" ht="15">
      <c r="B46" s="644"/>
      <c s="644"/>
      <c r="K46" s="644" t="e">
        <f>+J34</f>
        <v>#REF!</v>
      </c>
    </row>
    <row r="47" spans="2:2" ht="15">
      <c r="B47" s="644"/>
    </row>
    <row r="48" spans="2:3" ht="15">
      <c r="B48" s="644"/>
      <c s="644"/>
    </row>
    <row r="49" spans="2:2" ht="15">
      <c r="B49" s="644"/>
    </row>
    <row r="50" spans="2:2" ht="15">
      <c r="B50" s="644"/>
    </row>
    <row r="51" spans="2:2" ht="15">
      <c r="B51" s="644"/>
    </row>
  </sheetData>
  <mergeCells count="3">
    <mergeCell ref="H3:J3"/>
    <mergeCell ref="B3:D3"/>
    <mergeCell ref="E3:G3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80008602142"/>
  </sheetPr>
  <dimension ref="A1:EC76"/>
  <sheetViews>
    <sheetView zoomScale="90" zoomScaleNormal="90" workbookViewId="0" topLeftCell="A1">
      <pane xSplit="1" ySplit="3" topLeftCell="DS4" activePane="bottomRight" state="frozen"/>
      <selection pane="topLeft" activeCell="D201" sqref="D201"/>
      <selection pane="bottomLeft" activeCell="D201" sqref="D201"/>
      <selection pane="topRight" activeCell="D201" sqref="D201"/>
      <selection pane="bottomRight" activeCell="DY6" sqref="DY6"/>
    </sheetView>
  </sheetViews>
  <sheetFormatPr defaultColWidth="9.42428571428571" defaultRowHeight="15" outlineLevelCol="1"/>
  <cols>
    <col min="1" max="1" width="33.5714285714286" style="302" customWidth="1"/>
    <col min="2" max="2" width="9.14285714285714" style="302" hidden="1" customWidth="1"/>
    <col min="3" max="41" width="9" style="302" hidden="1" customWidth="1" outlineLevel="1"/>
    <col min="42" max="86" width="9.14285714285714" style="302" hidden="1" customWidth="1" outlineLevel="1"/>
    <col min="87" max="122" width="9.14285714285714" style="302" customWidth="1" outlineLevel="1"/>
    <col min="123" max="123" width="9.42857142857143" style="232"/>
    <col min="124" max="126" width="9.14285714285714" style="302" customWidth="1" outlineLevel="1"/>
    <col min="127" max="16384" width="9.42857142857143" style="232"/>
  </cols>
  <sheetData>
    <row r="1" spans="1:131" ht="15">
      <c r="A1" s="356" t="s">
        <v>573</v>
      </c>
      <c s="356">
        <v>2011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r="DT1" s="783" t="s">
        <v>564</v>
      </c>
      <c s="783"/>
      <c s="783"/>
      <c r="DX1" s="793" t="s">
        <v>574</v>
      </c>
      <c s="793"/>
      <c s="793"/>
      <c s="793"/>
    </row>
    <row r="2" spans="1:131" ht="15">
      <c r="A2" s="356" t="s">
        <v>575</v>
      </c>
      <c s="356"/>
      <c s="356" t="str">
        <f>C1&amp;"Q1"</f>
        <v>2012Q1</v>
      </c>
      <c s="356" t="str">
        <f>D1&amp;"Q1"</f>
        <v>2012Q1</v>
      </c>
      <c s="356" t="str">
        <f>E1&amp;"Q1"</f>
        <v>2012Q1</v>
      </c>
      <c s="356" t="str">
        <f>F1&amp;"Q2"</f>
        <v>2012Q2</v>
      </c>
      <c s="356" t="str">
        <f>G1&amp;"Q2"</f>
        <v>2012Q2</v>
      </c>
      <c s="356" t="str">
        <f>H1&amp;"Q2"</f>
        <v>2012Q2</v>
      </c>
      <c s="356" t="str">
        <f>I1&amp;"Q3"</f>
        <v>2012Q3</v>
      </c>
      <c s="356" t="str">
        <f>J1&amp;"Q3"</f>
        <v>2012Q3</v>
      </c>
      <c s="356" t="str">
        <f>K1&amp;"Q3"</f>
        <v>2012Q3</v>
      </c>
      <c s="356" t="str">
        <f>L1&amp;"Q4"</f>
        <v>2012Q4</v>
      </c>
      <c s="356" t="str">
        <f>M1&amp;"Q4"</f>
        <v>2012Q4</v>
      </c>
      <c s="356" t="str">
        <f>N1&amp;"Q4"</f>
        <v>2012Q4</v>
      </c>
      <c s="356" t="str">
        <f>O1&amp;"Q1"</f>
        <v>2013Q1</v>
      </c>
      <c s="356" t="str">
        <f>P1&amp;"Q1"</f>
        <v>2013Q1</v>
      </c>
      <c s="356" t="str">
        <f>Q1&amp;"Q1"</f>
        <v>2013Q1</v>
      </c>
      <c s="356" t="str">
        <f>R1&amp;"Q2"</f>
        <v>2013Q2</v>
      </c>
      <c s="356" t="str">
        <f>S1&amp;"Q2"</f>
        <v>2013Q2</v>
      </c>
      <c s="356" t="str">
        <f>T1&amp;"Q2"</f>
        <v>2013Q2</v>
      </c>
      <c s="356" t="str">
        <f>U1&amp;"Q3"</f>
        <v>2013Q3</v>
      </c>
      <c s="356" t="str">
        <f>V1&amp;"Q3"</f>
        <v>2013Q3</v>
      </c>
      <c s="356" t="str">
        <f>W1&amp;"Q3"</f>
        <v>2013Q3</v>
      </c>
      <c s="356" t="str">
        <f>X1&amp;"Q4"</f>
        <v>2013Q4</v>
      </c>
      <c s="356" t="str">
        <f>Y1&amp;"Q4"</f>
        <v>2013Q4</v>
      </c>
      <c s="356" t="str">
        <f>Z1&amp;"Q4"</f>
        <v>2013Q4</v>
      </c>
      <c s="356" t="str">
        <f>AA1&amp;"Q1"</f>
        <v>2014Q1</v>
      </c>
      <c s="356" t="str">
        <f>AB1&amp;"Q1"</f>
        <v>2014Q1</v>
      </c>
      <c s="356" t="str">
        <f>AC1&amp;"Q1"</f>
        <v>2014Q1</v>
      </c>
      <c s="356" t="str">
        <f>AD1&amp;"Q2"</f>
        <v>2014Q2</v>
      </c>
      <c s="356" t="str">
        <f>AE1&amp;"Q2"</f>
        <v>2014Q2</v>
      </c>
      <c s="356" t="str">
        <f>AF1&amp;"Q2"</f>
        <v>2014Q2</v>
      </c>
      <c s="356" t="str">
        <f>AG1&amp;"Q3"</f>
        <v>2014Q3</v>
      </c>
      <c s="356" t="str">
        <f>AH1&amp;"Q3"</f>
        <v>2014Q3</v>
      </c>
      <c s="356" t="str">
        <f>AI1&amp;"Q3"</f>
        <v>2014Q3</v>
      </c>
      <c s="356" t="str">
        <f>AJ1&amp;"Q4"</f>
        <v>2014Q4</v>
      </c>
      <c s="356" t="str">
        <f>AK1&amp;"Q4"</f>
        <v>2014Q4</v>
      </c>
      <c s="356" t="str">
        <f>AL1&amp;"Q4"</f>
        <v>2014Q4</v>
      </c>
      <c s="356" t="str">
        <f>AM1&amp;"Q1"</f>
        <v>2015Q1</v>
      </c>
      <c s="356" t="str">
        <f>AN1&amp;"Q1"</f>
        <v>2015Q1</v>
      </c>
      <c s="356" t="str">
        <f>AO1&amp;"Q1"</f>
        <v>2015Q1</v>
      </c>
      <c s="356" t="str">
        <f>AP1&amp;"Q2"</f>
        <v>2015Q2</v>
      </c>
      <c s="356" t="str">
        <f>AQ1&amp;"Q2"</f>
        <v>2015Q2</v>
      </c>
      <c s="356" t="str">
        <f>AR1&amp;"Q2"</f>
        <v>2015Q2</v>
      </c>
      <c s="356" t="str">
        <f>AS1&amp;"Q3"</f>
        <v>2015Q3</v>
      </c>
      <c s="356" t="str">
        <f>AT1&amp;"Q3"</f>
        <v>2015Q3</v>
      </c>
      <c s="356" t="str">
        <f>AU1&amp;"Q3"</f>
        <v>2015Q3</v>
      </c>
      <c s="356" t="str">
        <f>AV1&amp;"Q4"</f>
        <v>2015Q4</v>
      </c>
      <c s="356" t="str">
        <f>AW1&amp;"Q4"</f>
        <v>2015Q4</v>
      </c>
      <c s="356" t="str">
        <f>AX1&amp;"Q4"</f>
        <v>2015Q4</v>
      </c>
      <c s="356" t="str">
        <f>AY1&amp;"Q1"</f>
        <v>2016Q1</v>
      </c>
      <c s="356" t="str">
        <f>AZ1&amp;"Q1"</f>
        <v>2016Q1</v>
      </c>
      <c s="356" t="str">
        <f>BA1&amp;"Q1"</f>
        <v>2016Q1</v>
      </c>
      <c s="356" t="str">
        <f>BB1&amp;"Q2"</f>
        <v>2016Q2</v>
      </c>
      <c s="356" t="str">
        <f>BC1&amp;"Q2"</f>
        <v>2016Q2</v>
      </c>
      <c s="356" t="str">
        <f>BD1&amp;"Q2"</f>
        <v>2016Q2</v>
      </c>
      <c s="356" t="str">
        <f>BE1&amp;"Q3"</f>
        <v>2016Q3</v>
      </c>
      <c s="356" t="str">
        <f>BF1&amp;"Q3"</f>
        <v>2016Q3</v>
      </c>
      <c s="356" t="str">
        <f>BG1&amp;"Q3"</f>
        <v>2016Q3</v>
      </c>
      <c s="356" t="str">
        <f>BH1&amp;"Q4"</f>
        <v>2016Q4</v>
      </c>
      <c s="356" t="str">
        <f>BI1&amp;"Q4"</f>
        <v>2016Q4</v>
      </c>
      <c s="356" t="str">
        <f>BJ1&amp;"Q4"</f>
        <v>2016Q4</v>
      </c>
      <c s="356" t="str">
        <f>BK1&amp;"Q1"</f>
        <v>2017Q1</v>
      </c>
      <c s="356" t="str">
        <f>BL1&amp;"Q1"</f>
        <v>2017Q1</v>
      </c>
      <c s="356" t="str">
        <f>BM1&amp;"Q1"</f>
        <v>2017Q1</v>
      </c>
      <c s="356" t="str">
        <f>BN1&amp;"Q2"</f>
        <v>2017Q2</v>
      </c>
      <c s="356" t="str">
        <f>BO1&amp;"Q2"</f>
        <v>2017Q2</v>
      </c>
      <c s="356" t="str">
        <f>BP1&amp;"Q2"</f>
        <v>2017Q2</v>
      </c>
      <c s="356" t="str">
        <f>BQ1&amp;"Q3"</f>
        <v>2017Q3</v>
      </c>
      <c s="356" t="str">
        <f>BR1&amp;"Q3"</f>
        <v>2017Q3</v>
      </c>
      <c s="356" t="str">
        <f>BS1&amp;"Q3"</f>
        <v>2017Q3</v>
      </c>
      <c s="356" t="str">
        <f>BT1&amp;"Q4"</f>
        <v>2017Q4</v>
      </c>
      <c s="356" t="str">
        <f>BU1&amp;"Q4"</f>
        <v>2017Q4</v>
      </c>
      <c s="356" t="str">
        <f>BV1&amp;"Q4"</f>
        <v>2017Q4</v>
      </c>
      <c s="356" t="str">
        <f>BW1&amp;"Q1"</f>
        <v>2018Q1</v>
      </c>
      <c s="356" t="str">
        <f>BX1&amp;"Q1"</f>
        <v>2018Q1</v>
      </c>
      <c s="356" t="str">
        <f>BY1&amp;"Q1"</f>
        <v>2018Q1</v>
      </c>
      <c s="356" t="str">
        <f>BZ1&amp;"Q2"</f>
        <v>2018Q2</v>
      </c>
      <c s="356" t="str">
        <f>CA1&amp;"Q2"</f>
        <v>2018Q2</v>
      </c>
      <c s="356" t="str">
        <f>CB1&amp;"Q2"</f>
        <v>2018Q2</v>
      </c>
      <c s="356" t="str">
        <f>CC1&amp;"Q3"</f>
        <v>2018Q3</v>
      </c>
      <c s="356" t="str">
        <f>CD1&amp;"Q3"</f>
        <v>2018Q3</v>
      </c>
      <c s="356" t="str">
        <f>CE1&amp;"Q3"</f>
        <v>2018Q3</v>
      </c>
      <c s="356" t="str">
        <f>CF1&amp;"Q4"</f>
        <v>2018Q4</v>
      </c>
      <c s="356" t="str">
        <f>CG1&amp;"Q4"</f>
        <v>2018Q4</v>
      </c>
      <c s="356" t="str">
        <f>CH1&amp;"Q4"</f>
        <v>2018Q4</v>
      </c>
      <c s="356" t="str">
        <f>CI1&amp;"Q1"</f>
        <v>2019Q1</v>
      </c>
      <c s="356" t="str">
        <f>CJ1&amp;"Q1"</f>
        <v>2019Q1</v>
      </c>
      <c s="356" t="str">
        <f>CK1&amp;"Q1"</f>
        <v>2019Q1</v>
      </c>
      <c s="356" t="str">
        <f>CL1&amp;"Q2"</f>
        <v>2019Q2</v>
      </c>
      <c s="356" t="str">
        <f>CM1&amp;"Q2"</f>
        <v>2019Q2</v>
      </c>
      <c s="356" t="str">
        <f>CN1&amp;"Q2"</f>
        <v>2019Q2</v>
      </c>
      <c s="356" t="str">
        <f>CO1&amp;"Q3"</f>
        <v>2019Q3</v>
      </c>
      <c s="356" t="str">
        <f>CP1&amp;"Q3"</f>
        <v>2019Q3</v>
      </c>
      <c s="356" t="str">
        <f>CQ1&amp;"Q3"</f>
        <v>2019Q3</v>
      </c>
      <c s="356" t="str">
        <f>CR1&amp;"Q4"</f>
        <v>2019Q4</v>
      </c>
      <c s="356" t="str">
        <f>CS1&amp;"Q4"</f>
        <v>2019Q4</v>
      </c>
      <c s="356" t="str">
        <f>CT1&amp;"Q4"</f>
        <v>2019Q4</v>
      </c>
      <c s="356" t="str">
        <f>CU1&amp;"Q1"</f>
        <v>2020Q1</v>
      </c>
      <c s="356" t="str">
        <f>CV1&amp;"Q1"</f>
        <v>2020Q1</v>
      </c>
      <c s="356" t="str">
        <f>CW1&amp;"Q1"</f>
        <v>2020Q1</v>
      </c>
      <c s="356" t="str">
        <f>CX1&amp;"Q2"</f>
        <v>2020Q2</v>
      </c>
      <c s="356" t="str">
        <f>CY1&amp;"Q2"</f>
        <v>2020Q2</v>
      </c>
      <c s="356" t="str">
        <f>CZ1&amp;"Q2"</f>
        <v>2020Q2</v>
      </c>
      <c s="356" t="str">
        <f>DA1&amp;"Q3"</f>
        <v>2020Q3</v>
      </c>
      <c s="356" t="str">
        <f>DB1&amp;"Q3"</f>
        <v>2020Q3</v>
      </c>
      <c s="356" t="str">
        <f>DC1&amp;"Q3"</f>
        <v>2020Q3</v>
      </c>
      <c s="356" t="str">
        <f>DD1&amp;"Q4"</f>
        <v>2020Q4</v>
      </c>
      <c s="356" t="str">
        <f>DE1&amp;"Q4"</f>
        <v>2020Q4</v>
      </c>
      <c s="356" t="str">
        <f>DF1&amp;"Q4"</f>
        <v>2020Q4</v>
      </c>
      <c s="356" t="str">
        <f>DG1&amp;"Q1"</f>
        <v>2021Q1</v>
      </c>
      <c s="356" t="str">
        <f>DH1&amp;"Q1"</f>
        <v>2021Q1</v>
      </c>
      <c s="356" t="str">
        <f>DI1&amp;"Q1"</f>
        <v>2021Q1</v>
      </c>
      <c s="356" t="str">
        <f>DJ1&amp;"Q2"</f>
        <v>2021Q2</v>
      </c>
      <c s="356" t="str">
        <f>DK1&amp;"Q2"</f>
        <v>2021Q2</v>
      </c>
      <c s="356" t="str">
        <f>DL1&amp;"Q2"</f>
        <v>2021Q2</v>
      </c>
      <c s="356" t="str">
        <f>DM1&amp;"Q3"</f>
        <v>2021Q3</v>
      </c>
      <c s="356" t="str">
        <f>DN1&amp;"Q3"</f>
        <v>2021Q3</v>
      </c>
      <c s="356" t="str">
        <f>DO1&amp;"Q3"</f>
        <v>2021Q3</v>
      </c>
      <c s="356" t="str">
        <f>DP1&amp;"Q4"</f>
        <v>2021Q4</v>
      </c>
      <c s="356" t="str">
        <f>DQ1&amp;"Q4"</f>
        <v>2021Q4</v>
      </c>
      <c s="356" t="str">
        <f>DR1&amp;"Q4"</f>
        <v>2021Q4</v>
      </c>
      <c r="DT2" s="356">
        <v>2019</v>
      </c>
      <c s="356">
        <f>DT2+1</f>
        <v>2020</v>
      </c>
      <c s="356">
        <f>DU2+1</f>
        <v>2021</v>
      </c>
      <c r="DX2" s="356">
        <v>2019</v>
      </c>
      <c s="356">
        <f>DX2+1</f>
        <v>2020</v>
      </c>
      <c s="356">
        <f>DY2+1</f>
        <v>2021</v>
      </c>
      <c s="356">
        <v>2022</v>
      </c>
    </row>
    <row r="3" spans="1:131" ht="15">
      <c r="A3" s="411" t="s">
        <v>560</v>
      </c>
      <c s="411"/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r="DT3" s="356"/>
      <c s="356"/>
      <c s="356"/>
      <c r="DX3" s="356"/>
      <c s="356"/>
      <c s="356"/>
      <c s="356"/>
    </row>
    <row r="4" spans="1:131" s="370" customFormat="1" ht="15">
      <c r="A4" s="369" t="s">
        <v>558</v>
      </c>
      <c s="369"/>
      <c s="365" t="e">
        <f t="shared" si="0" ref="C4:BN4">C5+C8</f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1" ref="BO4:DR4">BO5+BO8</f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>
        <f t="shared" si="1"/>
        <v>1977.6705445352209</v>
      </c>
      <c s="365">
        <f t="shared" si="1"/>
        <v>1673.6091425112329</v>
      </c>
      <c s="365">
        <f t="shared" si="1"/>
        <v>1857.7144833712309</v>
      </c>
      <c s="365">
        <f t="shared" si="1"/>
        <v>2589.766787445245</v>
      </c>
      <c s="365">
        <f t="shared" si="1"/>
        <v>2221.7828165132314</v>
      </c>
      <c s="365">
        <f t="shared" si="1"/>
        <v>1721.0447059008854</v>
      </c>
      <c s="365">
        <f t="shared" si="1"/>
        <v>1821.7353189972357</v>
      </c>
      <c s="365">
        <f t="shared" si="1"/>
        <v>1959.2118168352356</v>
      </c>
      <c s="365">
        <f t="shared" si="1"/>
        <v>1872.14690415473</v>
      </c>
      <c s="365">
        <f t="shared" si="1"/>
        <v>2049.0509443492292</v>
      </c>
      <c s="365">
        <f t="shared" si="1"/>
        <v>1764.1706118472309</v>
      </c>
      <c s="365">
        <f t="shared" si="1"/>
        <v>1734.3019940232316</v>
      </c>
      <c s="365">
        <f t="shared" si="1"/>
        <v>2077.7654263140062</v>
      </c>
      <c s="365">
        <f t="shared" si="1"/>
        <v>1597.3303618297073</v>
      </c>
      <c s="365">
        <f t="shared" si="1"/>
        <v>2231.3135976040012</v>
      </c>
      <c s="365">
        <f t="shared" si="1"/>
        <v>1603.5185943300016</v>
      </c>
      <c s="365">
        <f t="shared" si="1"/>
        <v>997.32890808000138</v>
      </c>
      <c s="365">
        <f t="shared" si="1"/>
        <v>997.62484050926855</v>
      </c>
      <c s="365">
        <f t="shared" si="1"/>
        <v>1250.3093389992662</v>
      </c>
      <c s="365">
        <f t="shared" si="1"/>
        <v>1424.6173587500073</v>
      </c>
      <c s="365">
        <f t="shared" si="1"/>
        <v>1815.8495874604941</v>
      </c>
      <c s="365">
        <f t="shared" si="1"/>
        <v>1403.7659312100038</v>
      </c>
      <c s="365">
        <f t="shared" si="1"/>
        <v>1550.7613410300005</v>
      </c>
      <c s="365">
        <f t="shared" si="1"/>
        <v>1627.9968788982874</v>
      </c>
      <c s="365">
        <f t="shared" si="1"/>
        <v>1671.0216783899907</v>
      </c>
      <c s="365">
        <f t="shared" si="1"/>
        <v>1326.7027784199956</v>
      </c>
      <c s="365">
        <f t="shared" si="1"/>
        <v>2330.8055881654036</v>
      </c>
      <c s="365">
        <f t="shared" si="1"/>
        <v>2243.7818566465335</v>
      </c>
      <c s="365">
        <f t="shared" si="1"/>
        <v>1857.2033979999944</v>
      </c>
      <c s="365">
        <f t="shared" si="1"/>
        <v>2013.3660840699929</v>
      </c>
      <c s="365">
        <f t="shared" si="1"/>
        <v>1864.0326108099923</v>
      </c>
      <c s="365">
        <f t="shared" si="1"/>
        <v>1823.7111354452306</v>
      </c>
      <c s="365">
        <f t="shared" si="1"/>
        <v>2213.4093505099986</v>
      </c>
      <c s="365">
        <f t="shared" si="1"/>
        <v>1957.1470001900034</v>
      </c>
      <c s="365">
        <f t="shared" si="1"/>
        <v>2184.2076583749931</v>
      </c>
      <c s="365">
        <f t="shared" si="1"/>
        <v>2190.2299610867349</v>
      </c>
      <c r="DT4" s="365">
        <f>DT5+DT8</f>
        <v>23242.206070483939</v>
      </c>
      <c s="365">
        <f>DU5+DU8</f>
        <v>18578.182165015045</v>
      </c>
      <c s="365">
        <f>DV5+DV8</f>
        <v>23675.619100108866</v>
      </c>
      <c r="DX4" s="365">
        <f>DX5+DX8</f>
        <v>23242.206070483939</v>
      </c>
      <c s="365">
        <f>DY5+DY8</f>
        <v>18578.182165015045</v>
      </c>
      <c s="365">
        <f>DZ5+DZ8</f>
        <v>23675.619100108866</v>
      </c>
      <c s="365">
        <f>EA5+EA8</f>
        <v>27364.118486031526</v>
      </c>
    </row>
    <row r="5" spans="1:131" s="370" customFormat="1" ht="15">
      <c r="A5" s="369" t="s">
        <v>557</v>
      </c>
      <c s="369"/>
      <c s="365" t="e">
        <f>C6+#REF!+C7</f>
        <v>#REF!</v>
      </c>
      <c s="365" t="e">
        <f>D6+#REF!+D7</f>
        <v>#REF!</v>
      </c>
      <c s="365" t="e">
        <f>E6+#REF!+E7</f>
        <v>#REF!</v>
      </c>
      <c s="365" t="e">
        <f>F6+#REF!+F7</f>
        <v>#REF!</v>
      </c>
      <c s="365" t="e">
        <f>G6+#REF!+G7</f>
        <v>#REF!</v>
      </c>
      <c s="365" t="e">
        <f>H6+#REF!+H7</f>
        <v>#REF!</v>
      </c>
      <c s="365" t="e">
        <f>I6+#REF!+I7</f>
        <v>#REF!</v>
      </c>
      <c s="365" t="e">
        <f>J6+#REF!+J7</f>
        <v>#REF!</v>
      </c>
      <c s="365" t="e">
        <f>K6+#REF!+K7</f>
        <v>#REF!</v>
      </c>
      <c s="365" t="e">
        <f>L6+#REF!+L7</f>
        <v>#REF!</v>
      </c>
      <c s="365" t="e">
        <f>M6+#REF!+M7</f>
        <v>#REF!</v>
      </c>
      <c s="365" t="e">
        <f>N6+#REF!+N7</f>
        <v>#REF!</v>
      </c>
      <c s="365" t="e">
        <f>O6+#REF!+O7</f>
        <v>#REF!</v>
      </c>
      <c s="365" t="e">
        <f>P6+#REF!+P7</f>
        <v>#REF!</v>
      </c>
      <c s="365" t="e">
        <f>Q6+#REF!+Q7</f>
        <v>#REF!</v>
      </c>
      <c s="365" t="e">
        <f>R6+#REF!+R7</f>
        <v>#REF!</v>
      </c>
      <c s="365" t="e">
        <f>S6+#REF!+S7</f>
        <v>#REF!</v>
      </c>
      <c s="365" t="e">
        <f>T6+#REF!+T7</f>
        <v>#REF!</v>
      </c>
      <c s="365" t="e">
        <f>U6+#REF!+U7</f>
        <v>#REF!</v>
      </c>
      <c s="365" t="e">
        <f>V6+#REF!+V7</f>
        <v>#REF!</v>
      </c>
      <c s="365" t="e">
        <f>W6+#REF!+W7</f>
        <v>#REF!</v>
      </c>
      <c s="365" t="e">
        <f>X6+#REF!+X7</f>
        <v>#REF!</v>
      </c>
      <c s="365" t="e">
        <f>Y6+#REF!+Y7</f>
        <v>#REF!</v>
      </c>
      <c s="365" t="e">
        <f>Z6+#REF!+Z7</f>
        <v>#REF!</v>
      </c>
      <c s="365" t="e">
        <f>AA6+#REF!+AA7</f>
        <v>#REF!</v>
      </c>
      <c s="365" t="e">
        <f>AB6+#REF!+AB7</f>
        <v>#REF!</v>
      </c>
      <c s="365" t="e">
        <f>AC6+#REF!+AC7</f>
        <v>#REF!</v>
      </c>
      <c s="365" t="e">
        <f>AD6+#REF!+AD7</f>
        <v>#REF!</v>
      </c>
      <c s="365" t="e">
        <f>AE6+#REF!+AE7</f>
        <v>#REF!</v>
      </c>
      <c s="365" t="e">
        <f>AF6+#REF!+AF7</f>
        <v>#REF!</v>
      </c>
      <c s="365" t="e">
        <f>AG6+#REF!+AG7</f>
        <v>#REF!</v>
      </c>
      <c s="365" t="e">
        <f>AH6+#REF!+AH7</f>
        <v>#REF!</v>
      </c>
      <c s="365" t="e">
        <f>AI6+#REF!+AI7</f>
        <v>#REF!</v>
      </c>
      <c s="365" t="e">
        <f>AJ6+#REF!+AJ7</f>
        <v>#REF!</v>
      </c>
      <c s="365" t="e">
        <f>AK6+#REF!+AK7</f>
        <v>#REF!</v>
      </c>
      <c s="365" t="e">
        <f>AL6+#REF!+AL7</f>
        <v>#REF!</v>
      </c>
      <c s="365" t="e">
        <f>AM6+#REF!+AM7</f>
        <v>#REF!</v>
      </c>
      <c s="365" t="e">
        <f>AN6+#REF!+AN7</f>
        <v>#REF!</v>
      </c>
      <c s="365" t="e">
        <f>AO6+#REF!+AO7</f>
        <v>#REF!</v>
      </c>
      <c s="365" t="e">
        <f>AP6+#REF!+AP7</f>
        <v>#REF!</v>
      </c>
      <c s="365" t="e">
        <f>AQ6+#REF!+AQ7</f>
        <v>#REF!</v>
      </c>
      <c s="365" t="e">
        <f>AR6+#REF!+AR7</f>
        <v>#REF!</v>
      </c>
      <c s="365" t="e">
        <f>AS6+#REF!+AS7</f>
        <v>#REF!</v>
      </c>
      <c s="365" t="e">
        <f>AT6+#REF!+AT7</f>
        <v>#REF!</v>
      </c>
      <c s="365" t="e">
        <f>AU6+#REF!+AU7</f>
        <v>#REF!</v>
      </c>
      <c s="365" t="e">
        <f>AV6+#REF!+AV7</f>
        <v>#REF!</v>
      </c>
      <c s="365" t="e">
        <f>AW6+#REF!+AW7</f>
        <v>#REF!</v>
      </c>
      <c s="365" t="e">
        <f>AX6+#REF!+AX7</f>
        <v>#REF!</v>
      </c>
      <c s="365" t="e">
        <f>AY6+#REF!+AY7</f>
        <v>#REF!</v>
      </c>
      <c s="365" t="e">
        <f>AZ6+#REF!+AZ7</f>
        <v>#REF!</v>
      </c>
      <c s="365" t="e">
        <f>BA6+#REF!+BA7</f>
        <v>#REF!</v>
      </c>
      <c s="365" t="e">
        <f>BB6+#REF!+BB7</f>
        <v>#REF!</v>
      </c>
      <c s="365" t="e">
        <f>BC6+#REF!+BC7</f>
        <v>#REF!</v>
      </c>
      <c s="365" t="e">
        <f>BD6+#REF!+BD7</f>
        <v>#REF!</v>
      </c>
      <c s="365" t="e">
        <f>BE6+#REF!+BE7</f>
        <v>#REF!</v>
      </c>
      <c s="365" t="e">
        <f>BF6+#REF!+BF7</f>
        <v>#REF!</v>
      </c>
      <c s="365" t="e">
        <f>BG6+#REF!+BG7</f>
        <v>#REF!</v>
      </c>
      <c s="365" t="e">
        <f>BH6+#REF!+BH7</f>
        <v>#REF!</v>
      </c>
      <c s="365" t="e">
        <f>BI6+#REF!+BI7</f>
        <v>#REF!</v>
      </c>
      <c s="365" t="e">
        <f>BJ6+#REF!+BJ7</f>
        <v>#REF!</v>
      </c>
      <c s="365" t="e">
        <f>BK6+#REF!+BK7</f>
        <v>#REF!</v>
      </c>
      <c s="365" t="e">
        <f>BL6+#REF!+BL7</f>
        <v>#REF!</v>
      </c>
      <c s="365" t="e">
        <f>BM6+#REF!+BM7</f>
        <v>#REF!</v>
      </c>
      <c s="365" t="e">
        <f>BN6+#REF!+BN7</f>
        <v>#REF!</v>
      </c>
      <c s="365" t="e">
        <f>BO6+#REF!+BO7</f>
        <v>#REF!</v>
      </c>
      <c s="365" t="e">
        <f>BP6+#REF!+BP7</f>
        <v>#REF!</v>
      </c>
      <c s="365" t="e">
        <f>BQ6+#REF!+BQ7</f>
        <v>#REF!</v>
      </c>
      <c s="365" t="e">
        <f>BR6+#REF!+BR7</f>
        <v>#REF!</v>
      </c>
      <c s="365" t="e">
        <f>BS6+#REF!+BS7</f>
        <v>#REF!</v>
      </c>
      <c s="365" t="e">
        <f>BT6+#REF!+BT7</f>
        <v>#REF!</v>
      </c>
      <c s="365" t="e">
        <f>BU6+#REF!+BU7</f>
        <v>#REF!</v>
      </c>
      <c s="365" t="e">
        <f>BV6+#REF!+BV7</f>
        <v>#REF!</v>
      </c>
      <c s="365" t="e">
        <f>BW6+#REF!+BW7</f>
        <v>#REF!</v>
      </c>
      <c s="365" t="e">
        <f>BX6+#REF!+BX7</f>
        <v>#REF!</v>
      </c>
      <c s="365" t="e">
        <f>BY6+#REF!+BY7</f>
        <v>#REF!</v>
      </c>
      <c s="365" t="e">
        <f>BZ6+#REF!+BZ7</f>
        <v>#REF!</v>
      </c>
      <c s="365" t="e">
        <f>CA6+#REF!+CA7</f>
        <v>#REF!</v>
      </c>
      <c s="365" t="e">
        <f>CB6+#REF!+CB7</f>
        <v>#REF!</v>
      </c>
      <c s="365" t="e">
        <f>CC6+#REF!+CC7</f>
        <v>#REF!</v>
      </c>
      <c s="365" t="e">
        <f>CD6+#REF!+CD7</f>
        <v>#REF!</v>
      </c>
      <c s="365" t="e">
        <f>CE6+#REF!+CE7</f>
        <v>#REF!</v>
      </c>
      <c s="365" t="e">
        <f>CF6+#REF!+CF7</f>
        <v>#REF!</v>
      </c>
      <c s="365" t="e">
        <f>CG6+#REF!+CG7</f>
        <v>#REF!</v>
      </c>
      <c s="365" t="e">
        <f>CH6+#REF!+CH7</f>
        <v>#REF!</v>
      </c>
      <c s="365">
        <f>CI6+CI7</f>
        <v>468.98967978000002</v>
      </c>
      <c s="365">
        <f t="shared" si="2" ref="CJ5:DR5">CJ6+CJ7</f>
        <v>497.00395459999999</v>
      </c>
      <c s="365">
        <f t="shared" si="2"/>
        <v>602.47363695999991</v>
      </c>
      <c s="365">
        <f t="shared" si="2"/>
        <v>431.11276056999998</v>
      </c>
      <c s="365">
        <f t="shared" si="2"/>
        <v>791.44401196000001</v>
      </c>
      <c s="365">
        <f t="shared" si="2"/>
        <v>444.33392680965352</v>
      </c>
      <c s="365">
        <f t="shared" si="2"/>
        <v>458.07884263999995</v>
      </c>
      <c s="365">
        <f t="shared" si="2"/>
        <v>608.44494617999999</v>
      </c>
      <c s="365">
        <f t="shared" si="2"/>
        <v>571.10544714000002</v>
      </c>
      <c s="365">
        <f t="shared" si="2"/>
        <v>494.09736111000007</v>
      </c>
      <c s="365">
        <f t="shared" si="2"/>
        <v>558.74202545999992</v>
      </c>
      <c s="365">
        <f t="shared" si="2"/>
        <v>435.51235689999999</v>
      </c>
      <c s="365">
        <f t="shared" si="2"/>
        <v>517.69672469</v>
      </c>
      <c s="365">
        <f t="shared" si="2"/>
        <v>513.96273632000009</v>
      </c>
      <c s="365">
        <f t="shared" si="2"/>
        <v>427.08135051000005</v>
      </c>
      <c s="365">
        <f t="shared" si="2"/>
        <v>121.07893983000002</v>
      </c>
      <c s="365">
        <f t="shared" si="2"/>
        <v>129.83699442</v>
      </c>
      <c s="365">
        <f t="shared" si="2"/>
        <v>129.69423788</v>
      </c>
      <c s="365">
        <f t="shared" si="2"/>
        <v>242.85092470999999</v>
      </c>
      <c s="365">
        <f t="shared" si="2"/>
        <v>203.43833626</v>
      </c>
      <c s="365">
        <f t="shared" si="2"/>
        <v>423.36857358000009</v>
      </c>
      <c s="365">
        <f t="shared" si="2"/>
        <v>383.95038176999998</v>
      </c>
      <c s="365">
        <f t="shared" si="2"/>
        <v>370.06070327000003</v>
      </c>
      <c s="365">
        <f t="shared" si="2"/>
        <v>344.85268845000002</v>
      </c>
      <c s="365">
        <f t="shared" si="2"/>
        <v>353.78573204999998</v>
      </c>
      <c s="365">
        <f t="shared" si="2"/>
        <v>312.12824130999996</v>
      </c>
      <c s="365">
        <f t="shared" si="2"/>
        <v>735.22796962999996</v>
      </c>
      <c s="365">
        <f t="shared" si="2"/>
        <v>522.59837249999998</v>
      </c>
      <c s="365">
        <f t="shared" si="2"/>
        <v>661.02887572000009</v>
      </c>
      <c s="365">
        <f t="shared" si="2"/>
        <v>761.43761224000013</v>
      </c>
      <c s="365">
        <f t="shared" si="2"/>
        <v>556.36342143000002</v>
      </c>
      <c s="365">
        <f t="shared" si="2"/>
        <v>610.05570508000005</v>
      </c>
      <c s="365">
        <f t="shared" si="2"/>
        <v>857.95262555000011</v>
      </c>
      <c s="365">
        <f t="shared" si="2"/>
        <v>636.11558604999993</v>
      </c>
      <c s="365">
        <f t="shared" si="2"/>
        <v>788.33647552000002</v>
      </c>
      <c s="365">
        <f t="shared" si="2"/>
        <v>625.64312906999999</v>
      </c>
      <c r="DT5" s="365">
        <f>DT6+DT7</f>
        <v>6361.3389501096535</v>
      </c>
      <c s="365">
        <f>DU6+DU7</f>
        <v>3807.8725916900003</v>
      </c>
      <c s="365">
        <f>DV6+DV7</f>
        <v>7420.6737461500015</v>
      </c>
      <c r="DX5" s="365">
        <f>DX6+DX7</f>
        <v>6361.3389501096535</v>
      </c>
      <c s="365">
        <f>DY6+DY7</f>
        <v>3807.8725916900003</v>
      </c>
      <c s="365">
        <f>DZ6+DZ7</f>
        <v>7420.6737461500015</v>
      </c>
      <c s="365">
        <f>EA6+EA7</f>
        <v>9321.4419146370637</v>
      </c>
    </row>
    <row r="6" spans="1:131" s="370" customFormat="1" ht="15">
      <c r="A6" s="382" t="s">
        <v>556</v>
      </c>
      <c s="382"/>
      <c s="391">
        <v>402.11568698338664</v>
      </c>
      <c s="391">
        <v>547.4352054332777</v>
      </c>
      <c s="391">
        <v>804.1258457586631</v>
      </c>
      <c s="391">
        <v>826.5951106808692</v>
      </c>
      <c s="391">
        <v>809.92951537949216</v>
      </c>
      <c s="391">
        <v>487.58494022999992</v>
      </c>
      <c s="391">
        <v>433.31240719000004</v>
      </c>
      <c s="391">
        <v>347.72313326986574</v>
      </c>
      <c s="391">
        <v>463.53543174551919</v>
      </c>
      <c s="391">
        <v>596.44930820000013</v>
      </c>
      <c s="391">
        <v>205.54755070749749</v>
      </c>
      <c s="391">
        <v>161.20823369463179</v>
      </c>
      <c s="391">
        <v>588.74602856719707</v>
      </c>
      <c s="391">
        <v>183.87797998223749</v>
      </c>
      <c s="391">
        <v>483.20976031799165</v>
      </c>
      <c s="391">
        <v>639.03951486419498</v>
      </c>
      <c s="391">
        <v>361.27974926238272</v>
      </c>
      <c s="391">
        <v>86.926561156196698</v>
      </c>
      <c s="391">
        <v>471.53836229169224</v>
      </c>
      <c s="391">
        <v>273.69894929764723</v>
      </c>
      <c s="391">
        <v>372.69055257777279</v>
      </c>
      <c s="391">
        <v>462.26351553659828</v>
      </c>
      <c s="391">
        <v>381.64067559691352</v>
      </c>
      <c s="391">
        <v>371.92571339837798</v>
      </c>
      <c s="391">
        <v>523.91792226275697</v>
      </c>
      <c s="391">
        <v>223.3909615142978</v>
      </c>
      <c s="391">
        <v>516.54926206443008</v>
      </c>
      <c s="391">
        <v>401.29473023864108</v>
      </c>
      <c s="391">
        <v>363.40206637987268</v>
      </c>
      <c s="391">
        <v>350.44411944228887</v>
      </c>
      <c s="391">
        <v>239.01828852102068</v>
      </c>
      <c s="391">
        <v>104.41300660942569</v>
      </c>
      <c s="391">
        <v>326.14931617057374</v>
      </c>
      <c s="391">
        <v>288.0069037570903</v>
      </c>
      <c s="391">
        <v>204.76330600829331</v>
      </c>
      <c s="391">
        <v>221.0074059023963</v>
      </c>
      <c s="391">
        <v>182.23897851633762</v>
      </c>
      <c s="391">
        <v>173.50063757782422</v>
      </c>
      <c s="391">
        <v>151.66769697079388</v>
      </c>
      <c s="391">
        <v>159.56721415309659</v>
      </c>
      <c s="391">
        <v>180.99916092482101</v>
      </c>
      <c s="391">
        <v>212.31520944410835</v>
      </c>
      <c s="391">
        <v>238.21512020873365</v>
      </c>
      <c s="391">
        <v>199.51300829183583</v>
      </c>
      <c s="391">
        <v>191.36192287372222</v>
      </c>
      <c s="391">
        <v>193.46061910009502</v>
      </c>
      <c s="391">
        <v>227.9841046844457</v>
      </c>
      <c s="391">
        <v>151.62073413137381</v>
      </c>
      <c s="391">
        <v>158.70585918430436</v>
      </c>
      <c s="391">
        <v>127.93668891036272</v>
      </c>
      <c s="391">
        <v>125.34310284670093</v>
      </c>
      <c s="391">
        <v>111.29440168041766</v>
      </c>
      <c s="391">
        <v>168.78243691723517</v>
      </c>
      <c s="391">
        <v>135.0848541220825</v>
      </c>
      <c s="391">
        <v>164.37248690183179</v>
      </c>
      <c s="391">
        <v>183.19384307919051</v>
      </c>
      <c s="391">
        <v>170.77507315058176</v>
      </c>
      <c s="391">
        <v>191.41732110836088</v>
      </c>
      <c s="391">
        <v>172.76860414217521</v>
      </c>
      <c s="391">
        <v>284.0978581380283</v>
      </c>
      <c s="391">
        <v>107.35192370127896</v>
      </c>
      <c s="391">
        <v>139.21155521746368</v>
      </c>
      <c s="391">
        <v>207.60036396240932</v>
      </c>
      <c s="391">
        <v>138.45708450238186</v>
      </c>
      <c s="391">
        <v>162.83694265802015</v>
      </c>
      <c s="391">
        <v>120.67008947454086</v>
      </c>
      <c s="391">
        <v>153.18497088194451</v>
      </c>
      <c s="391">
        <v>152.316026295223</v>
      </c>
      <c s="391">
        <v>114.14212515100847</v>
      </c>
      <c s="391">
        <v>115.14513219570107</v>
      </c>
      <c s="391">
        <v>92.070748997026925</v>
      </c>
      <c s="391">
        <v>172.67490138253959</v>
      </c>
      <c s="391">
        <v>113.98732231272656</v>
      </c>
      <c s="391">
        <v>102.80250570703608</v>
      </c>
      <c s="391">
        <v>234.41859433203524</v>
      </c>
      <c s="391">
        <v>163.67591864339389</v>
      </c>
      <c s="391">
        <v>203.83660092999997</v>
      </c>
      <c s="391">
        <v>282.16917617999997</v>
      </c>
      <c s="391">
        <v>136.17830441000001</v>
      </c>
      <c s="391">
        <v>176.04374498000001</v>
      </c>
      <c s="391">
        <v>260.60761922953765</v>
      </c>
      <c s="391">
        <v>157.07178008</v>
      </c>
      <c s="391">
        <v>156.4925705</v>
      </c>
      <c s="391">
        <v>121.37072157999999</v>
      </c>
      <c s="391">
        <v>119.73493427</v>
      </c>
      <c s="391">
        <v>151.20349229999999</v>
      </c>
      <c s="391">
        <v>112.57180031</v>
      </c>
      <c s="391">
        <v>153.75024086999997</v>
      </c>
      <c s="391">
        <v>230.88180358999998</v>
      </c>
      <c s="391">
        <v>130.05672702965353</v>
      </c>
      <c s="391">
        <v>160.77743152999997</v>
      </c>
      <c s="391">
        <v>249.76589136000001</v>
      </c>
      <c s="391">
        <v>340.56757188</v>
      </c>
      <c s="391">
        <v>226.80023980000001</v>
      </c>
      <c s="391">
        <v>289.44665684999995</v>
      </c>
      <c s="391">
        <v>203.66904372999997</v>
      </c>
      <c s="391">
        <v>201.31504305999999</v>
      </c>
      <c s="391">
        <v>26.634384250000004</v>
      </c>
      <c s="391">
        <v>67.110642069999997</v>
      </c>
      <c s="391">
        <v>16.669969740000006</v>
      </c>
      <c s="391">
        <v>10.311266280000007</v>
      </c>
      <c s="391">
        <v>18.875447080000008</v>
      </c>
      <c s="391">
        <v>7.039166710000007</v>
      </c>
      <c s="391">
        <v>24.312816160000008</v>
      </c>
      <c s="391">
        <v>53.202403409999995</v>
      </c>
      <c s="391">
        <v>30.10019307</v>
      </c>
      <c s="391">
        <v>50.191591210000006</v>
      </c>
      <c s="391">
        <v>49.873121880000006</v>
      </c>
      <c s="391">
        <v>56.954859759999998</v>
      </c>
      <c s="391">
        <v>36.232841179999994</v>
      </c>
      <c s="391">
        <v>97.812232140000006</v>
      </c>
      <c s="391">
        <v>103.65065125</v>
      </c>
      <c s="391">
        <v>154.28631674000002</v>
      </c>
      <c s="391">
        <v>199.79430941000004</v>
      </c>
      <c s="391">
        <v>149.58408665000002</v>
      </c>
      <c s="391">
        <v>230.07802717000001</v>
      </c>
      <c s="391">
        <v>595.09811628000011</v>
      </c>
      <c s="391">
        <v>350.84899604999993</v>
      </c>
      <c s="391">
        <v>438.56560504999999</v>
      </c>
      <c s="391">
        <v>271.27904906999993</v>
      </c>
      <c r="DT6" s="400">
        <f t="shared" si="3" ref="DT6:DV7">SUMIF($CI$1:$DR$1,DT$2,$CI6:$DR6)</f>
        <v>2369.2258335196534</v>
      </c>
      <c s="400">
        <f t="shared" si="3"/>
        <v>555.63604492000002</v>
      </c>
      <c s="400">
        <f t="shared" si="3"/>
        <v>2684.1850907500002</v>
      </c>
      <c r="DX6" s="391">
        <f t="shared" si="4" ref="DX6:DZ7">DT6</f>
        <v>2369.2258335196534</v>
      </c>
      <c s="391">
        <f t="shared" si="4"/>
        <v>555.63604492000002</v>
      </c>
      <c s="391">
        <f t="shared" si="4"/>
        <v>2684.1850907500002</v>
      </c>
      <c s="391">
        <v>3116.4123505263033</v>
      </c>
    </row>
    <row r="7" spans="1:131" s="370" customFormat="1" ht="15">
      <c r="A7" s="382" t="s">
        <v>26</v>
      </c>
      <c s="382"/>
      <c s="391">
        <v>338.76802229500004</v>
      </c>
      <c s="391">
        <v>123</v>
      </c>
      <c s="391">
        <v>251</v>
      </c>
      <c s="391">
        <v>306.95170703999997</v>
      </c>
      <c s="391">
        <v>211</v>
      </c>
      <c s="391">
        <v>271.56299093999996</v>
      </c>
      <c s="391">
        <v>167</v>
      </c>
      <c s="391">
        <v>160</v>
      </c>
      <c s="391">
        <v>167</v>
      </c>
      <c s="391">
        <v>199</v>
      </c>
      <c s="391">
        <v>221</v>
      </c>
      <c s="391">
        <v>184.80000000000001</v>
      </c>
      <c s="391">
        <v>239</v>
      </c>
      <c s="391">
        <v>180.22</v>
      </c>
      <c s="391">
        <v>228.50999999999999</v>
      </c>
      <c s="391">
        <v>150</v>
      </c>
      <c s="391">
        <v>209</v>
      </c>
      <c s="391">
        <v>205</v>
      </c>
      <c s="391">
        <v>219</v>
      </c>
      <c s="391">
        <v>226.22</v>
      </c>
      <c s="391">
        <v>168.44</v>
      </c>
      <c s="391">
        <v>176.25</v>
      </c>
      <c s="391">
        <v>153.62795575000001</v>
      </c>
      <c s="391">
        <v>370.02999999999997</v>
      </c>
      <c s="391">
        <v>161.5</v>
      </c>
      <c s="391">
        <v>144.58199999999994</v>
      </c>
      <c s="391">
        <v>131.903502</v>
      </c>
      <c s="391">
        <v>152.78000000000003</v>
      </c>
      <c s="391">
        <v>151.69999999999999</v>
      </c>
      <c s="391">
        <v>156.55000000000001</v>
      </c>
      <c s="391">
        <v>180.25999999999999</v>
      </c>
      <c s="391">
        <v>171.82849665999998</v>
      </c>
      <c s="391">
        <v>208.64650834390397</v>
      </c>
      <c s="391">
        <v>244.11934250868796</v>
      </c>
      <c s="391">
        <v>138.28</v>
      </c>
      <c s="391">
        <v>186.47999999999999</v>
      </c>
      <c s="391">
        <v>188.39287344306243</v>
      </c>
      <c s="391">
        <v>144.70322392000003</v>
      </c>
      <c s="391">
        <v>185.04389684</v>
      </c>
      <c s="391">
        <v>204.49576765</v>
      </c>
      <c s="391">
        <v>152.55943456</v>
      </c>
      <c s="391">
        <v>189.17408284000001</v>
      </c>
      <c s="391">
        <v>204.004474489204</v>
      </c>
      <c s="391">
        <v>166.82016482999998</v>
      </c>
      <c s="391">
        <v>145.98836224101746</v>
      </c>
      <c s="391">
        <v>136.45769894</v>
      </c>
      <c s="391">
        <v>125.29877339999999</v>
      </c>
      <c s="391">
        <v>168.09621320999997</v>
      </c>
      <c s="391">
        <v>124.33294857</v>
      </c>
      <c s="391">
        <v>93.243915829999992</v>
      </c>
      <c s="391">
        <v>114.15743284000001</v>
      </c>
      <c s="391">
        <v>152.4482093</v>
      </c>
      <c s="391">
        <v>125.59680012</v>
      </c>
      <c s="391">
        <v>177.25481463</v>
      </c>
      <c s="391">
        <v>120.52693497999999</v>
      </c>
      <c s="391">
        <v>179.57236938</v>
      </c>
      <c s="391">
        <v>195.94543030000003</v>
      </c>
      <c s="391">
        <v>130.53452285999998</v>
      </c>
      <c s="391">
        <v>137.19557534999998</v>
      </c>
      <c s="391">
        <v>215.72684281999997</v>
      </c>
      <c s="391">
        <v>146.38003516000001</v>
      </c>
      <c s="391">
        <v>141.11848577000001</v>
      </c>
      <c s="391">
        <v>234.95321432</v>
      </c>
      <c s="391">
        <v>176.66236342000002</v>
      </c>
      <c s="391">
        <v>265.97674014999996</v>
      </c>
      <c s="391">
        <v>233.69009535000001</v>
      </c>
      <c s="391">
        <v>247.39985909999999</v>
      </c>
      <c s="391">
        <v>239.06834302999999</v>
      </c>
      <c s="391">
        <v>248.99040508999997</v>
      </c>
      <c s="391">
        <v>200.60772063000002</v>
      </c>
      <c s="391">
        <v>344.69331302999996</v>
      </c>
      <c s="391">
        <v>292.26020235999999</v>
      </c>
      <c s="391">
        <v>154.63635847</v>
      </c>
      <c s="391">
        <v>162.52114329</v>
      </c>
      <c s="391">
        <v>278.42276530999999</v>
      </c>
      <c s="391">
        <v>209.66003755</v>
      </c>
      <c s="391">
        <v>274.87637194000001</v>
      </c>
      <c s="391">
        <v>294.06597059000001</v>
      </c>
      <c s="391">
        <v>444.11930846999996</v>
      </c>
      <c s="391">
        <v>471.35274943000002</v>
      </c>
      <c s="391">
        <v>346.08591676999998</v>
      </c>
      <c s="391">
        <v>582.22884199000009</v>
      </c>
      <c s="391">
        <v>614.66649625000002</v>
      </c>
      <c s="391">
        <v>545.85868340000002</v>
      </c>
      <c s="391">
        <v>349.25474551000002</v>
      </c>
      <c s="391">
        <v>345.80046229999999</v>
      </c>
      <c s="391">
        <v>489.90183664999995</v>
      </c>
      <c s="391">
        <v>277.36251970000001</v>
      </c>
      <c s="391">
        <v>560.56220837000001</v>
      </c>
      <c s="391">
        <v>314.27719977999999</v>
      </c>
      <c s="391">
        <v>297.30141111</v>
      </c>
      <c s="391">
        <v>358.67905481999998</v>
      </c>
      <c s="391">
        <v>230.53787525999996</v>
      </c>
      <c s="391">
        <v>267.29712131000002</v>
      </c>
      <c s="391">
        <v>269.29536860999997</v>
      </c>
      <c s="391">
        <v>231.84331316999999</v>
      </c>
      <c s="391">
        <v>316.38168163</v>
      </c>
      <c s="391">
        <v>487.32835207000005</v>
      </c>
      <c s="391">
        <v>359.97070844000007</v>
      </c>
      <c s="391">
        <v>104.40897009000001</v>
      </c>
      <c s="391">
        <v>119.52572814</v>
      </c>
      <c s="391">
        <v>110.8187908</v>
      </c>
      <c s="391">
        <v>235.81175799999997</v>
      </c>
      <c s="391">
        <v>179.12552009999999</v>
      </c>
      <c s="391">
        <v>370.1661701700001</v>
      </c>
      <c s="391">
        <v>353.85018869999999</v>
      </c>
      <c s="391">
        <v>319.86911206000002</v>
      </c>
      <c s="391">
        <v>294.97956657000003</v>
      </c>
      <c s="391">
        <v>296.83087229</v>
      </c>
      <c s="391">
        <v>275.89540012999998</v>
      </c>
      <c s="391">
        <v>637.41573748999997</v>
      </c>
      <c s="391">
        <v>418.94772125000003</v>
      </c>
      <c s="391">
        <v>506.74255898000001</v>
      </c>
      <c s="391">
        <v>561.64330283000004</v>
      </c>
      <c s="391">
        <v>406.77933478</v>
      </c>
      <c s="391">
        <v>379.97767791000001</v>
      </c>
      <c s="391">
        <v>262.85450926999999</v>
      </c>
      <c s="391">
        <v>285.26659000000001</v>
      </c>
      <c s="391">
        <v>349.77087047000003</v>
      </c>
      <c s="391">
        <v>354.36408</v>
      </c>
      <c r="DT7" s="400">
        <f t="shared" si="3"/>
        <v>3992.1131165900001</v>
      </c>
      <c s="400">
        <f t="shared" si="3"/>
        <v>3252.2365467700001</v>
      </c>
      <c s="400">
        <f t="shared" si="3"/>
        <v>4736.4886554000013</v>
      </c>
      <c r="DX7" s="391">
        <f t="shared" si="4"/>
        <v>3992.1131165900001</v>
      </c>
      <c s="391">
        <f t="shared" si="4"/>
        <v>3252.2365467700001</v>
      </c>
      <c s="391">
        <f t="shared" si="4"/>
        <v>4736.4886554000013</v>
      </c>
      <c s="391">
        <v>6205.0295641107614</v>
      </c>
    </row>
    <row r="8" spans="1:131" s="370" customFormat="1" ht="15">
      <c r="A8" s="369" t="s">
        <v>576</v>
      </c>
      <c s="369"/>
      <c s="365">
        <f t="shared" si="5" ref="C8:BN8">C9+C15</f>
        <v>1143.9186653171</v>
      </c>
      <c s="365">
        <f t="shared" si="5"/>
        <v>934.87538806970019</v>
      </c>
      <c s="365">
        <f t="shared" si="5"/>
        <v>1061.0321958351001</v>
      </c>
      <c s="365">
        <f t="shared" si="5"/>
        <v>1609.5773764746</v>
      </c>
      <c s="365">
        <f t="shared" si="5"/>
        <v>1115.742437676</v>
      </c>
      <c s="365">
        <f t="shared" si="5"/>
        <v>1039.9323918194002</v>
      </c>
      <c s="365">
        <f t="shared" si="5"/>
        <v>1157.5771271404001</v>
      </c>
      <c s="365">
        <f t="shared" si="5"/>
        <v>1083.0743957238999</v>
      </c>
      <c s="365">
        <f t="shared" si="5"/>
        <v>1117.8819022573</v>
      </c>
      <c s="365">
        <f t="shared" si="5"/>
        <v>1009.9342578461</v>
      </c>
      <c s="365">
        <f t="shared" si="5"/>
        <v>1097.6133342244998</v>
      </c>
      <c s="365">
        <f t="shared" si="5"/>
        <v>1288.9066243897646</v>
      </c>
      <c s="365">
        <f t="shared" si="5"/>
        <v>1408.4081596122496</v>
      </c>
      <c s="365">
        <f t="shared" si="5"/>
        <v>1089.3639203318344</v>
      </c>
      <c s="365">
        <f t="shared" si="5"/>
        <v>1158.8355623540585</v>
      </c>
      <c s="365">
        <f t="shared" si="5"/>
        <v>1910.5584326709891</v>
      </c>
      <c s="365">
        <f t="shared" si="5"/>
        <v>1341.9227022015934</v>
      </c>
      <c s="365">
        <f t="shared" si="5"/>
        <v>1157.903422028716</v>
      </c>
      <c s="365">
        <f t="shared" si="5"/>
        <v>1357.9067555991419</v>
      </c>
      <c s="365">
        <f t="shared" si="5"/>
        <v>1241.5109509929512</v>
      </c>
      <c s="365">
        <f t="shared" si="5"/>
        <v>1285.7097453709578</v>
      </c>
      <c s="365">
        <f t="shared" si="5"/>
        <v>1288.7477113803202</v>
      </c>
      <c s="365">
        <f t="shared" si="5"/>
        <v>1225.2584520486728</v>
      </c>
      <c s="365">
        <f t="shared" si="5"/>
        <v>1257.0558229299804</v>
      </c>
      <c s="365">
        <f t="shared" si="5"/>
        <v>1466.0213242098414</v>
      </c>
      <c s="365">
        <f t="shared" si="5"/>
        <v>1192.8945475938219</v>
      </c>
      <c s="365">
        <f t="shared" si="5"/>
        <v>1218.5329071625981</v>
      </c>
      <c s="365">
        <f t="shared" si="5"/>
        <v>1957.9480559787698</v>
      </c>
      <c s="365">
        <f t="shared" si="5"/>
        <v>1297.4307395114508</v>
      </c>
      <c s="365">
        <f t="shared" si="5"/>
        <v>1208.7895526717609</v>
      </c>
      <c s="365">
        <f t="shared" si="5"/>
        <v>1455.2726454603987</v>
      </c>
      <c s="365">
        <f t="shared" si="5"/>
        <v>1277.2487518414539</v>
      </c>
      <c s="365">
        <f t="shared" si="5"/>
        <v>1432.7501550748684</v>
      </c>
      <c s="365">
        <f t="shared" si="5"/>
        <v>1348.7125241407332</v>
      </c>
      <c s="365">
        <f t="shared" si="5"/>
        <v>1364.0251121478684</v>
      </c>
      <c s="365">
        <f t="shared" si="5"/>
        <v>1396.0984377730667</v>
      </c>
      <c s="365">
        <f t="shared" si="5"/>
        <v>1597.7190153218</v>
      </c>
      <c s="365">
        <f t="shared" si="5"/>
        <v>1607.7858085695998</v>
      </c>
      <c s="365">
        <f t="shared" si="5"/>
        <v>1447.3682627554001</v>
      </c>
      <c s="365">
        <f t="shared" si="5"/>
        <v>2143.5160416544495</v>
      </c>
      <c s="365">
        <f t="shared" si="5"/>
        <v>1483.1940998314501</v>
      </c>
      <c s="365">
        <f t="shared" si="5"/>
        <v>1354.2267995126499</v>
      </c>
      <c s="365">
        <f t="shared" si="5"/>
        <v>2205.8767583113504</v>
      </c>
      <c s="365">
        <f t="shared" si="5"/>
        <v>1262.4197275522997</v>
      </c>
      <c s="365">
        <f t="shared" si="5"/>
        <v>1399.4303963621498</v>
      </c>
      <c s="365">
        <f t="shared" si="5"/>
        <v>1305.2683676185502</v>
      </c>
      <c s="365">
        <f t="shared" si="5"/>
        <v>1253.5241382699999</v>
      </c>
      <c s="365">
        <f t="shared" si="5"/>
        <v>1345.2305520081497</v>
      </c>
      <c s="365">
        <f t="shared" si="5"/>
        <v>1415.8437442146999</v>
      </c>
      <c s="365">
        <f t="shared" si="5"/>
        <v>1145.4697887359998</v>
      </c>
      <c s="365">
        <f t="shared" si="5"/>
        <v>1273.1746872840999</v>
      </c>
      <c s="365">
        <f t="shared" si="5"/>
        <v>1841.0637521300005</v>
      </c>
      <c s="365">
        <f t="shared" si="5"/>
        <v>1186.9555132533001</v>
      </c>
      <c s="365">
        <f t="shared" si="5"/>
        <v>1385.3930557809999</v>
      </c>
      <c s="365">
        <f t="shared" si="5"/>
        <v>1464.2998400319782</v>
      </c>
      <c s="365">
        <f t="shared" si="5"/>
        <v>1458.8770357559997</v>
      </c>
      <c s="365">
        <f t="shared" si="5"/>
        <v>1328.4526684999992</v>
      </c>
      <c s="365">
        <f t="shared" si="5"/>
        <v>1341.7621388757141</v>
      </c>
      <c s="365">
        <f t="shared" si="5"/>
        <v>1267.1046675460002</v>
      </c>
      <c s="365">
        <f t="shared" si="5"/>
        <v>1649.8566716072501</v>
      </c>
      <c s="365">
        <f t="shared" si="5"/>
        <v>1505.1924978392954</v>
      </c>
      <c s="365">
        <f t="shared" si="5"/>
        <v>1118.5371493322939</v>
      </c>
      <c s="365">
        <f t="shared" si="5"/>
        <v>1295.4535987831521</v>
      </c>
      <c s="365">
        <f t="shared" si="5"/>
        <v>1968.5343948662955</v>
      </c>
      <c s="365">
        <f t="shared" si="6" ref="BO8:DZ8">BO9+BO15</f>
        <v>1349.2564832345463</v>
      </c>
      <c s="365">
        <f t="shared" si="6"/>
        <v>1235.4093331840002</v>
      </c>
      <c s="365">
        <f t="shared" si="6"/>
        <v>1550.5193433377483</v>
      </c>
      <c s="365">
        <f t="shared" si="6"/>
        <v>1285.2243182004922</v>
      </c>
      <c s="365">
        <f t="shared" si="6"/>
        <v>1322.7576760514598</v>
      </c>
      <c s="365">
        <f t="shared" si="6"/>
        <v>1293.3189683574878</v>
      </c>
      <c s="365">
        <f t="shared" si="6"/>
        <v>1325.6237649013192</v>
      </c>
      <c s="365">
        <f t="shared" si="6"/>
        <v>1349.540784755528</v>
      </c>
      <c s="365">
        <f t="shared" si="6"/>
        <v>1504.7887325074582</v>
      </c>
      <c s="365">
        <f t="shared" si="6"/>
        <v>1148.9557181918615</v>
      </c>
      <c s="365">
        <f t="shared" si="6"/>
        <v>1301.8178253974654</v>
      </c>
      <c s="365">
        <f t="shared" si="6"/>
        <v>2020.5804440390634</v>
      </c>
      <c s="365">
        <f t="shared" si="6"/>
        <v>1607.5484976092102</v>
      </c>
      <c s="365">
        <f t="shared" si="6"/>
        <v>1239.9429313505734</v>
      </c>
      <c s="365">
        <f t="shared" si="6"/>
        <v>1498.4098147434313</v>
      </c>
      <c s="365">
        <f t="shared" si="6"/>
        <v>1368.972839951449</v>
      </c>
      <c s="365">
        <f t="shared" si="6"/>
        <v>1489.431564868521</v>
      </c>
      <c s="365">
        <f t="shared" si="6"/>
        <v>1365.6829959997983</v>
      </c>
      <c s="365">
        <f t="shared" si="6"/>
        <v>1386.884971996828</v>
      </c>
      <c s="365">
        <f t="shared" si="6"/>
        <v>2203.6507920035265</v>
      </c>
      <c s="365">
        <f t="shared" si="6"/>
        <v>1508.6808647552209</v>
      </c>
      <c s="365">
        <f t="shared" si="6"/>
        <v>1176.6051879112329</v>
      </c>
      <c s="365">
        <f t="shared" si="6"/>
        <v>1255.2408464112309</v>
      </c>
      <c s="365">
        <f t="shared" si="6"/>
        <v>2158.6540268752451</v>
      </c>
      <c s="365">
        <f t="shared" si="6"/>
        <v>1430.3388045532315</v>
      </c>
      <c s="365">
        <f t="shared" si="6"/>
        <v>1276.7107790912319</v>
      </c>
      <c s="365">
        <f t="shared" si="6"/>
        <v>1363.6564763572358</v>
      </c>
      <c s="365">
        <f t="shared" si="6"/>
        <v>1350.7668706552356</v>
      </c>
      <c s="365">
        <f t="shared" si="6"/>
        <v>1301.04145701473</v>
      </c>
      <c s="365">
        <f t="shared" si="6"/>
        <v>1554.9535832392291</v>
      </c>
      <c s="365">
        <f t="shared" si="6"/>
        <v>1205.428586387231</v>
      </c>
      <c s="365">
        <f t="shared" si="6"/>
        <v>1298.7896371232316</v>
      </c>
      <c s="365">
        <f t="shared" si="6"/>
        <v>1560.0687016240063</v>
      </c>
      <c s="365">
        <f t="shared" si="6"/>
        <v>1083.3676255097071</v>
      </c>
      <c s="365">
        <f t="shared" si="6"/>
        <v>1804.2322470940012</v>
      </c>
      <c s="365">
        <f t="shared" si="6"/>
        <v>1482.4396545000016</v>
      </c>
      <c s="365">
        <f t="shared" si="6"/>
        <v>867.49191366000139</v>
      </c>
      <c s="365">
        <f t="shared" si="6"/>
        <v>867.93060262926861</v>
      </c>
      <c s="365">
        <f t="shared" si="6"/>
        <v>1007.4584142892661</v>
      </c>
      <c s="365">
        <f t="shared" si="6"/>
        <v>1221.1790224900074</v>
      </c>
      <c s="365">
        <f t="shared" si="6"/>
        <v>1392.4810138804939</v>
      </c>
      <c s="365">
        <f t="shared" si="6"/>
        <v>1019.8155494400039</v>
      </c>
      <c s="365">
        <f t="shared" si="6"/>
        <v>1180.7006377600005</v>
      </c>
      <c s="365">
        <f t="shared" si="6"/>
        <v>1283.1441904482874</v>
      </c>
      <c s="365">
        <f t="shared" si="6"/>
        <v>1317.2359463399907</v>
      </c>
      <c s="365">
        <f t="shared" si="6"/>
        <v>1014.5745371099956</v>
      </c>
      <c s="365">
        <f t="shared" si="6"/>
        <v>1595.5776185354034</v>
      </c>
      <c s="365">
        <f t="shared" si="6"/>
        <v>1721.1834841465334</v>
      </c>
      <c s="365">
        <f t="shared" si="6"/>
        <v>1196.1745222799943</v>
      </c>
      <c s="365">
        <f t="shared" si="6"/>
        <v>1251.9284718299928</v>
      </c>
      <c s="365">
        <f t="shared" si="6"/>
        <v>1307.6691893799923</v>
      </c>
      <c s="365">
        <f t="shared" si="6"/>
        <v>1213.6554303652306</v>
      </c>
      <c s="365">
        <f t="shared" si="6"/>
        <v>1355.4567249599986</v>
      </c>
      <c s="365">
        <f t="shared" si="6"/>
        <v>1321.0314141400036</v>
      </c>
      <c s="365">
        <f t="shared" si="6"/>
        <v>1395.8711828549929</v>
      </c>
      <c s="365">
        <f t="shared" si="6"/>
        <v>1564.5868320167347</v>
      </c>
      <c r="DT8" s="365">
        <f t="shared" si="6"/>
        <v>16880.867120374285</v>
      </c>
      <c s="365">
        <f t="shared" si="6"/>
        <v>14770.309573325045</v>
      </c>
      <c s="365">
        <f t="shared" si="6"/>
        <v>16254.945353958863</v>
      </c>
      <c r="DX8" s="365">
        <f t="shared" si="6"/>
        <v>16880.867120374285</v>
      </c>
      <c s="365">
        <f t="shared" si="6"/>
        <v>14770.309573325045</v>
      </c>
      <c s="365">
        <f t="shared" si="6"/>
        <v>16254.945353958863</v>
      </c>
      <c s="365">
        <f>EA9+EA15</f>
        <v>18042.676571394462</v>
      </c>
    </row>
    <row r="9" spans="1:131" s="370" customFormat="1" ht="15">
      <c r="A9" s="382" t="s">
        <v>552</v>
      </c>
      <c s="382"/>
      <c s="400">
        <f t="shared" si="7" ref="C9:BN9">C11+C12+C10+C13+C14</f>
        <v>1072.3192941771001</v>
      </c>
      <c s="400">
        <f t="shared" si="7"/>
        <v>828.06003163970013</v>
      </c>
      <c s="400">
        <f t="shared" si="7"/>
        <v>929.93841937510001</v>
      </c>
      <c s="400">
        <f t="shared" si="7"/>
        <v>1503.4917214346001</v>
      </c>
      <c s="400">
        <f t="shared" si="7"/>
        <v>941.63932387600005</v>
      </c>
      <c s="400">
        <f t="shared" si="7"/>
        <v>916.39945490939999</v>
      </c>
      <c s="400">
        <f t="shared" si="7"/>
        <v>1024.0153035304002</v>
      </c>
      <c s="400">
        <f t="shared" si="7"/>
        <v>972.47549630390006</v>
      </c>
      <c s="400">
        <f t="shared" si="7"/>
        <v>1020.3416561873</v>
      </c>
      <c s="400">
        <f t="shared" si="7"/>
        <v>898.74658019610001</v>
      </c>
      <c s="400">
        <f t="shared" si="7"/>
        <v>966.56573852449992</v>
      </c>
      <c s="400">
        <f t="shared" si="7"/>
        <v>1096.9871375567</v>
      </c>
      <c s="400">
        <f t="shared" si="7"/>
        <v>1274.7204838189164</v>
      </c>
      <c s="400">
        <f t="shared" si="7"/>
        <v>940.13586771850112</v>
      </c>
      <c s="400">
        <f t="shared" si="7"/>
        <v>1023.2150406807251</v>
      </c>
      <c s="400">
        <f t="shared" si="7"/>
        <v>1723.1130786476556</v>
      </c>
      <c s="400">
        <f t="shared" si="7"/>
        <v>1066.4784972882601</v>
      </c>
      <c s="400">
        <f t="shared" si="7"/>
        <v>998.85084988538256</v>
      </c>
      <c s="400">
        <f t="shared" si="7"/>
        <v>1214.0405557658087</v>
      </c>
      <c s="400">
        <f t="shared" si="7"/>
        <v>1059.1364083492883</v>
      </c>
      <c s="400">
        <f t="shared" si="7"/>
        <v>1147.7813978976244</v>
      </c>
      <c s="400">
        <f t="shared" si="7"/>
        <v>1080.2298844169868</v>
      </c>
      <c s="400">
        <f t="shared" si="7"/>
        <v>1057.9203281853395</v>
      </c>
      <c s="400">
        <f t="shared" si="7"/>
        <v>1081.9317118566471</v>
      </c>
      <c s="400">
        <f t="shared" si="7"/>
        <v>1304.4889510831747</v>
      </c>
      <c s="400">
        <f t="shared" si="7"/>
        <v>986.35903414715517</v>
      </c>
      <c s="400">
        <f t="shared" si="7"/>
        <v>1067.9872679059315</v>
      </c>
      <c s="400">
        <f t="shared" si="7"/>
        <v>1799.5637968521032</v>
      </c>
      <c s="400">
        <f t="shared" si="7"/>
        <v>1099.4685743247842</v>
      </c>
      <c s="400">
        <f t="shared" si="7"/>
        <v>1042.1514084350943</v>
      </c>
      <c s="400">
        <f t="shared" si="7"/>
        <v>1271.1004189937321</v>
      </c>
      <c s="400">
        <f t="shared" si="7"/>
        <v>1114.3102190747873</v>
      </c>
      <c s="400">
        <f t="shared" si="7"/>
        <v>1239.8064216482019</v>
      </c>
      <c s="400">
        <f t="shared" si="7"/>
        <v>1160.1866149840666</v>
      </c>
      <c s="400">
        <f t="shared" si="7"/>
        <v>1171.3697255112018</v>
      </c>
      <c s="400">
        <f t="shared" si="7"/>
        <v>1203.1882832564004</v>
      </c>
      <c s="400">
        <f t="shared" si="7"/>
        <v>1538.7086905717999</v>
      </c>
      <c s="400">
        <f t="shared" si="7"/>
        <v>1094.2170029596</v>
      </c>
      <c s="400">
        <f t="shared" si="7"/>
        <v>1239.7472283054001</v>
      </c>
      <c s="400">
        <f t="shared" si="7"/>
        <v>1972.1512487044497</v>
      </c>
      <c s="400">
        <f t="shared" si="7"/>
        <v>1208.1722590914501</v>
      </c>
      <c s="400">
        <f t="shared" si="7"/>
        <v>1206.4124222426499</v>
      </c>
      <c s="400">
        <f t="shared" si="7"/>
        <v>2052.2624933213501</v>
      </c>
      <c s="400">
        <f t="shared" si="7"/>
        <v>1113.1553401422998</v>
      </c>
      <c s="400">
        <f t="shared" si="7"/>
        <v>1266.3735881021498</v>
      </c>
      <c s="400">
        <f t="shared" si="7"/>
        <v>1091.25689826855</v>
      </c>
      <c s="400">
        <f t="shared" si="7"/>
        <v>1092.2716518499999</v>
      </c>
      <c s="400">
        <f t="shared" si="7"/>
        <v>1086.1525683581499</v>
      </c>
      <c s="400">
        <f t="shared" si="7"/>
        <v>1321.0360965446998</v>
      </c>
      <c s="400">
        <f t="shared" si="7"/>
        <v>900.57339888599995</v>
      </c>
      <c s="400">
        <f t="shared" si="7"/>
        <v>1086.6171352440999</v>
      </c>
      <c s="400">
        <f t="shared" si="7"/>
        <v>1608.9156340500003</v>
      </c>
      <c s="400">
        <f t="shared" si="7"/>
        <v>980.94024110329997</v>
      </c>
      <c s="400">
        <f t="shared" si="7"/>
        <v>1197.690624481</v>
      </c>
      <c s="400">
        <f t="shared" si="7"/>
        <v>1331.7515891919782</v>
      </c>
      <c s="400">
        <f t="shared" si="7"/>
        <v>1266.4351142659998</v>
      </c>
      <c s="400">
        <f t="shared" si="7"/>
        <v>1168.2047293499993</v>
      </c>
      <c s="400">
        <f t="shared" si="7"/>
        <v>1159.5321442057141</v>
      </c>
      <c s="400">
        <f t="shared" si="7"/>
        <v>1077.5859547760001</v>
      </c>
      <c s="400">
        <f t="shared" si="7"/>
        <v>1154.0834914791972</v>
      </c>
      <c s="400">
        <f t="shared" si="7"/>
        <v>1403.1250420192955</v>
      </c>
      <c s="400">
        <f t="shared" si="7"/>
        <v>973.10441996229383</v>
      </c>
      <c s="400">
        <f t="shared" si="7"/>
        <v>1107.1769953431522</v>
      </c>
      <c s="400">
        <f t="shared" si="7"/>
        <v>1787.0661710162956</v>
      </c>
      <c s="400">
        <f t="shared" si="8" ref="BO9:EA9">BO11+BO12+BO10+BO13+BO14</f>
        <v>1061.5438365445461</v>
      </c>
      <c s="400">
        <f t="shared" si="8"/>
        <v>1100.9465698840002</v>
      </c>
      <c s="400">
        <f t="shared" si="8"/>
        <v>1209.6080173277483</v>
      </c>
      <c s="400">
        <f t="shared" si="8"/>
        <v>1099.3930037404923</v>
      </c>
      <c s="400">
        <f t="shared" si="8"/>
        <v>1197.6440710914596</v>
      </c>
      <c s="400">
        <f t="shared" si="8"/>
        <v>1101.8226928974877</v>
      </c>
      <c s="400">
        <f t="shared" si="8"/>
        <v>1161.2980787613192</v>
      </c>
      <c s="400">
        <f t="shared" si="8"/>
        <v>1151.108296995528</v>
      </c>
      <c s="400">
        <f t="shared" si="8"/>
        <v>1397.7067660474581</v>
      </c>
      <c s="400">
        <f t="shared" si="8"/>
        <v>991.77408880186135</v>
      </c>
      <c s="400">
        <f t="shared" si="8"/>
        <v>1149.9215739174654</v>
      </c>
      <c s="400">
        <f t="shared" si="8"/>
        <v>1765.2828541690635</v>
      </c>
      <c s="400">
        <f t="shared" si="8"/>
        <v>1173.8572398492101</v>
      </c>
      <c s="400">
        <f t="shared" si="8"/>
        <v>1078.1491523105735</v>
      </c>
      <c s="400">
        <f t="shared" si="8"/>
        <v>1258.5417453234313</v>
      </c>
      <c s="400">
        <f t="shared" si="8"/>
        <v>1144.9340317214489</v>
      </c>
      <c s="400">
        <f t="shared" si="8"/>
        <v>1212.329265948521</v>
      </c>
      <c s="400">
        <f t="shared" si="8"/>
        <v>1169.7263248197983</v>
      </c>
      <c s="400">
        <f t="shared" si="8"/>
        <v>1140.2929740868278</v>
      </c>
      <c s="400">
        <f t="shared" si="8"/>
        <v>1934.9376837635261</v>
      </c>
      <c s="400">
        <f t="shared" si="8"/>
        <v>1383.247292411995</v>
      </c>
      <c s="400">
        <f t="shared" si="8"/>
        <v>1014.3642638080069</v>
      </c>
      <c s="400">
        <f t="shared" si="8"/>
        <v>1092.1244994480051</v>
      </c>
      <c s="400">
        <f t="shared" si="8"/>
        <v>2006.1399347060042</v>
      </c>
      <c s="400">
        <f t="shared" si="8"/>
        <v>1166.0574267900056</v>
      </c>
      <c s="400">
        <f t="shared" si="8"/>
        <v>1058.5762549380058</v>
      </c>
      <c s="400">
        <f t="shared" si="8"/>
        <v>1172.4063755840098</v>
      </c>
      <c s="400">
        <f t="shared" si="8"/>
        <v>1195.6809833920097</v>
      </c>
      <c s="400">
        <f t="shared" si="8"/>
        <v>1126.0515964915041</v>
      </c>
      <c s="400">
        <f t="shared" si="8"/>
        <v>1147.6275135160029</v>
      </c>
      <c s="400">
        <f t="shared" si="8"/>
        <v>1079.454160794005</v>
      </c>
      <c s="400">
        <f t="shared" si="8"/>
        <v>1043.9084143000057</v>
      </c>
      <c s="400">
        <f t="shared" si="8"/>
        <v>1433.9294408740054</v>
      </c>
      <c s="400">
        <f t="shared" si="8"/>
        <v>919.42574078970563</v>
      </c>
      <c s="400">
        <f t="shared" si="8"/>
        <v>1163.9356701440011</v>
      </c>
      <c s="400">
        <f t="shared" si="8"/>
        <v>1289.5669776400016</v>
      </c>
      <c s="400">
        <f t="shared" si="8"/>
        <v>746.35886761000165</v>
      </c>
      <c s="400">
        <f t="shared" si="8"/>
        <v>795.8718134400051</v>
      </c>
      <c s="400">
        <f t="shared" si="8"/>
        <v>890.88114761000452</v>
      </c>
      <c s="400">
        <f t="shared" si="8"/>
        <v>915.82307103000699</v>
      </c>
      <c s="400">
        <f t="shared" si="8"/>
        <v>1257.1800267004928</v>
      </c>
      <c s="400">
        <f t="shared" si="8"/>
        <v>891.9241180400029</v>
      </c>
      <c s="400">
        <f t="shared" si="8"/>
        <v>988.47707257999889</v>
      </c>
      <c s="400">
        <f t="shared" si="8"/>
        <v>1072.624591748287</v>
      </c>
      <c s="400">
        <f t="shared" si="8"/>
        <v>1297.9537655699908</v>
      </c>
      <c s="400">
        <f t="shared" si="8"/>
        <v>921.35318934999566</v>
      </c>
      <c s="400">
        <f t="shared" si="8"/>
        <v>1182.438831445404</v>
      </c>
      <c s="400">
        <f t="shared" si="8"/>
        <v>1354.0822103865337</v>
      </c>
      <c s="400">
        <f t="shared" si="8"/>
        <v>1039.9023689699943</v>
      </c>
      <c s="400">
        <f t="shared" si="8"/>
        <v>1063.7687394999941</v>
      </c>
      <c s="400">
        <f t="shared" si="8"/>
        <v>1121.1550817899924</v>
      </c>
      <c s="400">
        <f t="shared" si="8"/>
        <v>1076.4336962052294</v>
      </c>
      <c s="400">
        <f t="shared" si="8"/>
        <v>1152.0505441599973</v>
      </c>
      <c s="400">
        <f t="shared" si="8"/>
        <v>1108.0824260900022</v>
      </c>
      <c s="400">
        <f t="shared" si="8"/>
        <v>1114.1503618999939</v>
      </c>
      <c s="400">
        <f t="shared" si="8"/>
        <v>1191.9845260655304</v>
      </c>
      <c r="DT9" s="400">
        <f t="shared" si="8"/>
        <v>14485.638716179561</v>
      </c>
      <c s="400">
        <f t="shared" si="8"/>
        <v>12365.998538206513</v>
      </c>
      <c s="400">
        <f t="shared" si="8"/>
        <v>13623.355741432659</v>
      </c>
      <c r="DX9" s="400">
        <f t="shared" si="8"/>
        <v>14485.638716179561</v>
      </c>
      <c s="400">
        <f t="shared" si="8"/>
        <v>12365.998538206513</v>
      </c>
      <c s="400">
        <f t="shared" si="8"/>
        <v>13623.355741432659</v>
      </c>
      <c s="400">
        <f t="shared" si="8"/>
        <v>15246.388322532508</v>
      </c>
    </row>
    <row r="10" spans="1:132" ht="15">
      <c r="A10" s="345" t="s">
        <v>551</v>
      </c>
      <c s="408"/>
      <c s="384">
        <v>294.73113410702081</v>
      </c>
      <c s="384">
        <v>141.90742949725433</v>
      </c>
      <c s="384">
        <v>235.22192699760222</v>
      </c>
      <c s="384">
        <v>817.89784262615979</v>
      </c>
      <c s="384">
        <v>206.44832656121216</v>
      </c>
      <c s="384">
        <v>169.61716388755286</v>
      </c>
      <c s="384">
        <v>277.77779913880016</v>
      </c>
      <c s="384">
        <v>181.48666322763484</v>
      </c>
      <c s="384">
        <v>290.04203727668909</v>
      </c>
      <c s="384">
        <v>188.2128383343848</v>
      </c>
      <c s="384">
        <v>187.91538008796277</v>
      </c>
      <c s="384">
        <v>228.49874655022109</v>
      </c>
      <c s="384">
        <v>330.71337835804513</v>
      </c>
      <c s="384">
        <v>171.97741725184812</v>
      </c>
      <c s="384">
        <v>256.16809127350962</v>
      </c>
      <c s="384">
        <v>914.52708084644041</v>
      </c>
      <c s="384">
        <v>224.00797783165854</v>
      </c>
      <c s="384">
        <v>197.56256055874584</v>
      </c>
      <c s="384">
        <v>382.88730911206932</v>
      </c>
      <c s="384">
        <v>210.13399183635897</v>
      </c>
      <c s="384">
        <v>335.51689260339447</v>
      </c>
      <c s="384">
        <v>220.47252959137828</v>
      </c>
      <c s="384">
        <v>214.02318224092113</v>
      </c>
      <c s="384">
        <v>264.98527091028706</v>
      </c>
      <c s="384">
        <v>337.3699261222468</v>
      </c>
      <c s="384">
        <v>192.44874330336924</v>
      </c>
      <c s="384">
        <v>288.9646091177799</v>
      </c>
      <c s="384">
        <v>970.86400201868048</v>
      </c>
      <c s="384">
        <v>259.8512292683244</v>
      </c>
      <c s="384">
        <v>213.64147624586681</v>
      </c>
      <c s="384">
        <v>394.258597510794</v>
      </c>
      <c s="384">
        <v>245.50030917364347</v>
      </c>
      <c s="384">
        <v>364.76575179207219</v>
      </c>
      <c s="384">
        <v>249.6983012077433</v>
      </c>
      <c s="384">
        <v>231.02713038297026</v>
      </c>
      <c s="384">
        <v>282.8502464641777</v>
      </c>
      <c s="384">
        <v>409.29122589497183</v>
      </c>
      <c s="384">
        <v>183.27101484463509</v>
      </c>
      <c s="384">
        <v>309.5656366796444</v>
      </c>
      <c s="384">
        <v>1016.7487150322822</v>
      </c>
      <c s="384">
        <v>310.59300242725448</v>
      </c>
      <c s="384">
        <v>317.40980941928939</v>
      </c>
      <c s="384">
        <v>996.6861333807833</v>
      </c>
      <c s="384">
        <v>224.77678947993482</v>
      </c>
      <c s="384">
        <v>376.80938111114767</v>
      </c>
      <c s="384">
        <v>231.79828698799946</v>
      </c>
      <c s="384">
        <v>225.20876250234608</v>
      </c>
      <c s="384">
        <v>252.33601707530349</v>
      </c>
      <c s="384">
        <v>321.23598841777488</v>
      </c>
      <c s="384">
        <v>181.80361096951884</v>
      </c>
      <c s="384">
        <v>332.51172786443027</v>
      </c>
      <c s="384">
        <v>869.98866233704814</v>
      </c>
      <c s="384">
        <v>245.56688301670448</v>
      </c>
      <c s="384">
        <v>218.38148495560407</v>
      </c>
      <c s="384">
        <v>346.59658888451577</v>
      </c>
      <c s="384">
        <v>224.62042465757264</v>
      </c>
      <c s="384">
        <v>346.31408506962299</v>
      </c>
      <c s="384">
        <v>255.23331301275402</v>
      </c>
      <c s="384">
        <v>223.59332544972224</v>
      </c>
      <c s="384">
        <v>247.71386701539504</v>
      </c>
      <c s="384">
        <v>342.31134147107059</v>
      </c>
      <c s="384">
        <v>212.66137738582202</v>
      </c>
      <c s="384">
        <v>302.01601185803167</v>
      </c>
      <c s="384">
        <v>960.54307771071706</v>
      </c>
      <c s="384">
        <v>247.83707668807577</v>
      </c>
      <c s="384">
        <v>239.93981641217718</v>
      </c>
      <c s="384">
        <v>353.09110822392751</v>
      </c>
      <c s="384">
        <v>229.25976791247004</v>
      </c>
      <c s="384">
        <v>362.97463117056424</v>
      </c>
      <c s="384">
        <v>244.5762880271167</v>
      </c>
      <c s="384">
        <v>252.31316851025926</v>
      </c>
      <c s="384">
        <v>258.23773996297439</v>
      </c>
      <c s="384">
        <v>385.91676319000015</v>
      </c>
      <c s="384">
        <v>196.27557220000062</v>
      </c>
      <c s="384">
        <v>315.48898400000053</v>
      </c>
      <c s="384">
        <v>935.14292983999962</v>
      </c>
      <c s="384">
        <v>307.87218666999979</v>
      </c>
      <c s="384">
        <v>234.9068112800006</v>
      </c>
      <c s="384">
        <v>352.52095284000063</v>
      </c>
      <c s="384">
        <v>238.13598508000044</v>
      </c>
      <c s="384">
        <v>372.24877273999994</v>
      </c>
      <c s="384">
        <v>257.16584084000118</v>
      </c>
      <c s="384">
        <v>262.72411712000047</v>
      </c>
      <c s="384">
        <v>944.43569370000102</v>
      </c>
      <c s="384">
        <v>372.56093718000085</v>
      </c>
      <c s="384">
        <v>196.12657967000044</v>
      </c>
      <c s="384">
        <v>303.94822232000104</v>
      </c>
      <c s="384">
        <v>1180.0451213800011</v>
      </c>
      <c s="384">
        <v>275.6880059800007</v>
      </c>
      <c s="384">
        <v>238.94437011000079</v>
      </c>
      <c s="384">
        <v>294.84654059000241</v>
      </c>
      <c s="384">
        <v>320.77289946000008</v>
      </c>
      <c s="384">
        <v>298.12025309000126</v>
      </c>
      <c s="384">
        <v>286.1037535300008</v>
      </c>
      <c s="384">
        <v>290.82498235000139</v>
      </c>
      <c s="384">
        <v>252.67935583000079</v>
      </c>
      <c s="384">
        <v>395.40375375000087</v>
      </c>
      <c s="384">
        <v>204.02315221000069</v>
      </c>
      <c s="384">
        <v>306.24053756000018</v>
      </c>
      <c s="384">
        <v>798.29791130999968</v>
      </c>
      <c s="384">
        <v>284.71275986000029</v>
      </c>
      <c s="384">
        <v>245.56856484000099</v>
      </c>
      <c s="384">
        <v>275.03400848000098</v>
      </c>
      <c s="384">
        <v>275.46679829000198</v>
      </c>
      <c s="384">
        <v>528.1911560399991</v>
      </c>
      <c s="384">
        <v>214.54583630000138</v>
      </c>
      <c s="384">
        <v>239.50970984999822</v>
      </c>
      <c s="384">
        <v>267.17280004999913</v>
      </c>
      <c s="384">
        <v>409.63143594000002</v>
      </c>
      <c s="384">
        <v>233.60070687999908</v>
      </c>
      <c s="384">
        <v>317.99307192999868</v>
      </c>
      <c s="384">
        <v>605.61206622000009</v>
      </c>
      <c s="384">
        <v>299.44462304000047</v>
      </c>
      <c s="384">
        <v>287.13784129000027</v>
      </c>
      <c s="384">
        <v>281.28804234999888</v>
      </c>
      <c s="384">
        <v>278.36542925999993</v>
      </c>
      <c s="384">
        <v>282.39341410000003</v>
      </c>
      <c s="384">
        <v>283.93897105000048</v>
      </c>
      <c s="384">
        <v>270.67281577</v>
      </c>
      <c s="384">
        <v>304.05269148029413</v>
      </c>
      <c r="DT10" s="384">
        <f t="shared" si="9" ref="DT10:DV17">SUMIF($CI$1:$DR$1,DT$2,$CI10:$DR10)</f>
        <v>4310.661021490012</v>
      </c>
      <c s="384">
        <f t="shared" si="9"/>
        <v>4034.1669885400038</v>
      </c>
      <c s="384">
        <f t="shared" si="9"/>
        <v>3854.1311093102918</v>
      </c>
      <c r="DX10" s="384">
        <f t="shared" si="10" ref="DX10:DZ17">DT10</f>
        <v>4310.661021490012</v>
      </c>
      <c s="384">
        <f t="shared" si="10"/>
        <v>4034.1669885400038</v>
      </c>
      <c s="384">
        <f t="shared" si="10"/>
        <v>3854.1311093102918</v>
      </c>
      <c s="384">
        <v>4292.6219471187869</v>
      </c>
      <c s="370"/>
    </row>
    <row r="11" spans="1:132" ht="15">
      <c r="A11" s="345" t="s">
        <v>550</v>
      </c>
      <c s="408"/>
      <c s="384">
        <v>509.73761323468977</v>
      </c>
      <c s="384">
        <v>407.15218559011646</v>
      </c>
      <c s="384">
        <v>408.62336040690536</v>
      </c>
      <c s="384">
        <v>407.29798284768646</v>
      </c>
      <c s="384">
        <v>449.44943384865951</v>
      </c>
      <c s="384">
        <v>440.48298631650448</v>
      </c>
      <c s="384">
        <v>449.14462263078951</v>
      </c>
      <c s="384">
        <v>474.53089873981901</v>
      </c>
      <c s="384">
        <v>440.99348283951861</v>
      </c>
      <c s="384">
        <v>437.98415397317848</v>
      </c>
      <c s="384">
        <v>473.69572277747307</v>
      </c>
      <c s="384">
        <v>522.21994305369549</v>
      </c>
      <c s="384">
        <v>606.75291934146492</v>
      </c>
      <c s="384">
        <v>450.27912983024402</v>
      </c>
      <c s="384">
        <v>449.86970528794978</v>
      </c>
      <c s="384">
        <v>490.45555323147005</v>
      </c>
      <c s="384">
        <v>518.11817456600807</v>
      </c>
      <c s="384">
        <v>486.88698534483217</v>
      </c>
      <c s="384">
        <v>507.62009082029539</v>
      </c>
      <c s="384">
        <v>521.36231628644236</v>
      </c>
      <c s="384">
        <v>495.21109702540497</v>
      </c>
      <c s="384">
        <v>533.99589503203322</v>
      </c>
      <c s="384">
        <v>517.91307041147388</v>
      </c>
      <c s="384">
        <v>499.37644378439506</v>
      </c>
      <c s="384">
        <v>629.67452313278443</v>
      </c>
      <c s="384">
        <v>490.07815240530624</v>
      </c>
      <c s="384">
        <v>470.86347482672096</v>
      </c>
      <c s="384">
        <v>513.44853163923233</v>
      </c>
      <c s="384">
        <v>517.20478889676406</v>
      </c>
      <c s="384">
        <v>511.63300982671581</v>
      </c>
      <c s="384">
        <v>543.3170809756258</v>
      </c>
      <c s="384">
        <v>528.27624553181204</v>
      </c>
      <c s="384">
        <v>535.72521359954328</v>
      </c>
      <c s="384">
        <v>558.75203150054676</v>
      </c>
      <c s="384">
        <v>551.11150712003132</v>
      </c>
      <c s="384">
        <v>562.83816777433321</v>
      </c>
      <c s="384">
        <v>721.59929134072684</v>
      </c>
      <c s="384">
        <v>565.41315926369589</v>
      </c>
      <c s="384">
        <v>552.99441740398993</v>
      </c>
      <c s="384">
        <v>571.71590980828341</v>
      </c>
      <c s="384">
        <v>506.79872927949157</v>
      </c>
      <c s="384">
        <v>492.25225200173207</v>
      </c>
      <c s="384">
        <v>569.57374932014659</v>
      </c>
      <c s="384">
        <v>511.06621140725298</v>
      </c>
      <c s="384">
        <v>511.59053189233339</v>
      </c>
      <c s="384">
        <v>494.34532444431051</v>
      </c>
      <c s="384">
        <v>515.54146399296224</v>
      </c>
      <c s="384">
        <v>489.02481586579881</v>
      </c>
      <c s="384">
        <v>597.32444670506993</v>
      </c>
      <c s="384">
        <v>418.72602218085422</v>
      </c>
      <c s="384">
        <v>444.8495392935784</v>
      </c>
      <c s="384">
        <v>430.33805826751075</v>
      </c>
      <c s="384">
        <v>432.67337329920275</v>
      </c>
      <c s="384">
        <v>475.54745574023167</v>
      </c>
      <c s="384">
        <v>432.40436838657422</v>
      </c>
      <c s="384">
        <v>481.51936077629449</v>
      </c>
      <c s="384">
        <v>450.79882552845089</v>
      </c>
      <c s="384">
        <v>501.05689751040717</v>
      </c>
      <c s="384">
        <v>483.85128308184937</v>
      </c>
      <c s="384">
        <v>511.61406201100749</v>
      </c>
      <c s="384">
        <v>680.80117629350673</v>
      </c>
      <c s="384">
        <v>435.31212213847317</v>
      </c>
      <c s="384">
        <v>471.37913977541064</v>
      </c>
      <c s="384">
        <v>495.83180790849087</v>
      </c>
      <c s="384">
        <v>493.81045822127334</v>
      </c>
      <c s="384">
        <v>511.48439686109168</v>
      </c>
      <c s="384">
        <v>521.18949825340997</v>
      </c>
      <c s="384">
        <v>525.09636681727659</v>
      </c>
      <c s="384">
        <v>499.08177416132219</v>
      </c>
      <c s="384">
        <v>518.53617601284111</v>
      </c>
      <c s="384">
        <v>541.71314078228795</v>
      </c>
      <c s="384">
        <v>535.33425236222035</v>
      </c>
      <c s="384">
        <v>645.47072463145798</v>
      </c>
      <c s="384">
        <v>464.49635792286097</v>
      </c>
      <c s="384">
        <v>485.33508216946501</v>
      </c>
      <c s="384">
        <v>493.69289964106395</v>
      </c>
      <c s="384">
        <v>512.04136334321038</v>
      </c>
      <c s="384">
        <v>504.40390579857274</v>
      </c>
      <c s="384">
        <v>536.16535065143069</v>
      </c>
      <c s="384">
        <v>560.43882296544859</v>
      </c>
      <c s="384">
        <v>506.39592678852108</v>
      </c>
      <c s="384">
        <v>558.20759437379706</v>
      </c>
      <c s="384">
        <v>529.84278028682752</v>
      </c>
      <c s="384">
        <v>584.62847928752535</v>
      </c>
      <c s="384">
        <v>656.06268956999395</v>
      </c>
      <c s="384">
        <v>498.92406292000595</v>
      </c>
      <c s="384">
        <v>468.11021841000365</v>
      </c>
      <c s="384">
        <v>508.98726941000291</v>
      </c>
      <c s="384">
        <v>554.21191683000461</v>
      </c>
      <c s="384">
        <v>497.59225542000479</v>
      </c>
      <c s="384">
        <v>529.91521868000746</v>
      </c>
      <c s="384">
        <v>544.13122052000949</v>
      </c>
      <c s="384">
        <v>504.02817457000288</v>
      </c>
      <c s="384">
        <v>532.98843615000226</v>
      </c>
      <c s="384">
        <v>486.85214306000364</v>
      </c>
      <c s="384">
        <v>488.16628604000488</v>
      </c>
      <c s="384">
        <v>700.81699445000481</v>
      </c>
      <c s="384">
        <v>446.40418915170494</v>
      </c>
      <c s="384">
        <v>446.95263604000138</v>
      </c>
      <c s="384">
        <v>323.5984316000019</v>
      </c>
      <c s="384">
        <v>298.06796579000138</v>
      </c>
      <c s="384">
        <v>321.51565287000471</v>
      </c>
      <c s="384">
        <v>371.58199138000401</v>
      </c>
      <c s="384">
        <v>400.64661396000503</v>
      </c>
      <c s="384">
        <v>490.02524679999362</v>
      </c>
      <c s="384">
        <v>417.45955060000159</v>
      </c>
      <c s="384">
        <v>471.53907911000067</v>
      </c>
      <c s="384">
        <v>512.23584632828783</v>
      </c>
      <c s="384">
        <v>597.45282807999058</v>
      </c>
      <c s="384">
        <v>433.55203219999601</v>
      </c>
      <c s="384">
        <v>422.5901468654049</v>
      </c>
      <c s="384">
        <v>458.32572519653348</v>
      </c>
      <c s="384">
        <v>480.45615668999312</v>
      </c>
      <c s="384">
        <v>463.22687229999326</v>
      </c>
      <c s="384">
        <v>501.46078123999308</v>
      </c>
      <c s="384">
        <v>499.37599545999518</v>
      </c>
      <c s="384">
        <v>530.28576943999724</v>
      </c>
      <c s="384">
        <v>515.85935556000243</v>
      </c>
      <c s="384">
        <v>530.14537400999393</v>
      </c>
      <c s="384">
        <v>553.20458056736413</v>
      </c>
      <c r="DT11" s="384">
        <f t="shared" si="9"/>
        <v>6269.9698915800473</v>
      </c>
      <c s="384">
        <f t="shared" si="9"/>
        <v>5200.8441980800126</v>
      </c>
      <c s="384">
        <f t="shared" si="9"/>
        <v>5985.9356176092579</v>
      </c>
      <c r="DX11" s="384">
        <f t="shared" si="10"/>
        <v>6269.9698915800473</v>
      </c>
      <c s="384">
        <f t="shared" si="10"/>
        <v>5200.8441980800126</v>
      </c>
      <c s="384">
        <f t="shared" si="10"/>
        <v>5985.9356176092579</v>
      </c>
      <c s="384">
        <v>6160.4930882235521</v>
      </c>
      <c s="370"/>
    </row>
    <row r="12" spans="1:132" ht="15">
      <c r="A12" s="345" t="s">
        <v>549</v>
      </c>
      <c s="408"/>
      <c s="384">
        <v>55.829263789999999</v>
      </c>
      <c s="384">
        <v>46.2367439</v>
      </c>
      <c s="384">
        <v>49.474811369999998</v>
      </c>
      <c s="384">
        <v>57.113831019999992</v>
      </c>
      <c s="384">
        <v>56.77349688000001</v>
      </c>
      <c s="384">
        <v>60.980271419999994</v>
      </c>
      <c s="384">
        <v>62.249162140000003</v>
      </c>
      <c s="384">
        <v>60.899451600000006</v>
      </c>
      <c s="384">
        <v>57.061126490000014</v>
      </c>
      <c s="384">
        <v>52.063033529999998</v>
      </c>
      <c s="384">
        <v>58.966389759999998</v>
      </c>
      <c s="384">
        <v>66.85524873</v>
      </c>
      <c s="384">
        <v>65.247513480000009</v>
      </c>
      <c s="384">
        <v>63.163610270000007</v>
      </c>
      <c s="384">
        <v>57.787619129999996</v>
      </c>
      <c s="384">
        <v>59.947515330000009</v>
      </c>
      <c s="384">
        <v>62.341382699999997</v>
      </c>
      <c s="384">
        <v>59.401357259999997</v>
      </c>
      <c s="384">
        <v>60.518204690000012</v>
      </c>
      <c s="384">
        <v>59.362393900000001</v>
      </c>
      <c s="384">
        <v>61.652928799999998</v>
      </c>
      <c s="384">
        <v>62.504902400000006</v>
      </c>
      <c s="384">
        <v>64.36233141000001</v>
      </c>
      <c s="384">
        <v>67.336541519999997</v>
      </c>
      <c s="384">
        <v>74.90400824999999</v>
      </c>
      <c s="384">
        <v>56.995754590000004</v>
      </c>
      <c s="384">
        <v>59.587161999999999</v>
      </c>
      <c s="384">
        <v>60.143474630000007</v>
      </c>
      <c s="384">
        <v>65.191193610000013</v>
      </c>
      <c s="384">
        <v>64.730327529999997</v>
      </c>
      <c s="384">
        <v>67.68981399089094</v>
      </c>
      <c s="384">
        <v>69.15978677999999</v>
      </c>
      <c s="384">
        <v>70.780676820000011</v>
      </c>
      <c s="384">
        <v>75.549212319999995</v>
      </c>
      <c s="384">
        <v>70.020565820000002</v>
      </c>
      <c s="384">
        <v>68.593982969999999</v>
      </c>
      <c s="384">
        <v>90.851896629999999</v>
      </c>
      <c s="384">
        <v>61.974237349999989</v>
      </c>
      <c s="384">
        <v>66.139727322100001</v>
      </c>
      <c s="384">
        <v>67.82670014</v>
      </c>
      <c s="384">
        <v>60.282218659999998</v>
      </c>
      <c s="384">
        <v>73.184453230000003</v>
      </c>
      <c s="384">
        <v>117.51248132000002</v>
      </c>
      <c s="384">
        <v>63.903900369999995</v>
      </c>
      <c s="384">
        <v>58.806418390000005</v>
      </c>
      <c s="384">
        <v>59.661314485200002</v>
      </c>
      <c s="384">
        <v>65.33031957</v>
      </c>
      <c s="384">
        <v>60.269768000000006</v>
      </c>
      <c s="384">
        <v>83.645505799999995</v>
      </c>
      <c s="384">
        <v>52.282146320000003</v>
      </c>
      <c s="384">
        <v>49.251528780000008</v>
      </c>
      <c s="384">
        <v>60.318892480000017</v>
      </c>
      <c s="384">
        <v>56.578706919999988</v>
      </c>
      <c s="384">
        <v>59.809219809999995</v>
      </c>
      <c s="384">
        <v>77.113597889978024</v>
      </c>
      <c s="384">
        <v>66.871872139999994</v>
      </c>
      <c s="384">
        <v>67.755179530000007</v>
      </c>
      <c s="384">
        <v>85.479687960000007</v>
      </c>
      <c s="384">
        <v>73.485748290000004</v>
      </c>
      <c s="384">
        <v>65.737593052397031</v>
      </c>
      <c s="384">
        <v>93.366265800000036</v>
      </c>
      <c s="384">
        <v>67.943489920000005</v>
      </c>
      <c s="384">
        <v>64.181259080000004</v>
      </c>
      <c s="384">
        <v>73.967615760000029</v>
      </c>
      <c s="384">
        <v>73.656080770000017</v>
      </c>
      <c s="384">
        <v>81.030909789999981</v>
      </c>
      <c s="384">
        <v>81.887642180000014</v>
      </c>
      <c s="384">
        <v>79.713303719999999</v>
      </c>
      <c s="384">
        <v>80.899974640000011</v>
      </c>
      <c s="384">
        <v>77.589201299999999</v>
      </c>
      <c s="384">
        <v>92.555302930000025</v>
      </c>
      <c s="384">
        <v>82.611080639999983</v>
      </c>
      <c s="384">
        <v>96.496510499999999</v>
      </c>
      <c s="384">
        <v>78.125899060000023</v>
      </c>
      <c s="384">
        <v>81.036068239999977</v>
      </c>
      <c s="384">
        <v>75.723250409999991</v>
      </c>
      <c s="384">
        <v>84.65495826999998</v>
      </c>
      <c s="384">
        <v>82.454988920000005</v>
      </c>
      <c s="384">
        <v>87.839340880000009</v>
      </c>
      <c s="384">
        <v>78.424829479999985</v>
      </c>
      <c s="384">
        <v>78.703839529999996</v>
      </c>
      <c s="384">
        <v>82.314215539999992</v>
      </c>
      <c s="384">
        <v>79.605979100000013</v>
      </c>
      <c s="384">
        <v>72.871012319999977</v>
      </c>
      <c s="384">
        <v>87.42677765000002</v>
      </c>
      <c s="384">
        <v>68.485465879999978</v>
      </c>
      <c s="384">
        <v>70.677768140000012</v>
      </c>
      <c s="384">
        <v>71.249335540000004</v>
      </c>
      <c s="384">
        <v>77.265209220000031</v>
      </c>
      <c s="384">
        <v>76.752986829999955</v>
      </c>
      <c s="384">
        <v>78.911611190000002</v>
      </c>
      <c s="384">
        <v>74.75043385000005</v>
      </c>
      <c s="384">
        <v>73.772498830000004</v>
      </c>
      <c s="384">
        <v>77.735661680000021</v>
      </c>
      <c s="384">
        <v>69.034820170000046</v>
      </c>
      <c s="384">
        <v>72.432037190000003</v>
      </c>
      <c s="384">
        <v>91.140610330000001</v>
      </c>
      <c s="384">
        <v>65.104965009999958</v>
      </c>
      <c s="384">
        <v>76.136839920000014</v>
      </c>
      <c s="384">
        <v>36.947875719999999</v>
      </c>
      <c s="384">
        <v>32.289112240000009</v>
      </c>
      <c s="384">
        <v>50.062179970000003</v>
      </c>
      <c s="384">
        <v>55.272709290000009</v>
      </c>
      <c s="384">
        <v>59.124632459999965</v>
      </c>
      <c s="384">
        <v>57.303118609999963</v>
      </c>
      <c s="384">
        <v>68.47745879</v>
      </c>
      <c s="384">
        <v>69.565154730000017</v>
      </c>
      <c s="384">
        <v>76.090966299999977</v>
      </c>
      <c s="384">
        <v>77.351005440000023</v>
      </c>
      <c s="384">
        <v>60.805711809999998</v>
      </c>
      <c s="384">
        <v>63.705604479999977</v>
      </c>
      <c s="384">
        <v>63.995600790000012</v>
      </c>
      <c s="384">
        <v>59.045876550000003</v>
      </c>
      <c s="384">
        <v>63.575529129999964</v>
      </c>
      <c s="384">
        <v>81.036755029999981</v>
      </c>
      <c s="384">
        <v>64.39963539</v>
      </c>
      <c s="384">
        <v>67.076204999999987</v>
      </c>
      <c s="384">
        <v>78.328088250000008</v>
      </c>
      <c s="384">
        <v>67.762729369999988</v>
      </c>
      <c s="384">
        <v>74.347308909999981</v>
      </c>
      <c r="DT12" s="384">
        <f t="shared" si="9"/>
        <v>898.49460617000011</v>
      </c>
      <c s="384">
        <f t="shared" si="9"/>
        <v>737.51562336999996</v>
      </c>
      <c s="384">
        <f t="shared" si="9"/>
        <v>821.43005014999994</v>
      </c>
      <c r="DX12" s="384">
        <f t="shared" si="10"/>
        <v>898.49460617000011</v>
      </c>
      <c s="384">
        <f t="shared" si="10"/>
        <v>737.51562336999996</v>
      </c>
      <c s="384">
        <f t="shared" si="10"/>
        <v>821.43005014999994</v>
      </c>
      <c s="384">
        <v>876.08784329988248</v>
      </c>
      <c s="370"/>
    </row>
    <row r="13" spans="1:132" ht="15">
      <c r="A13" s="345" t="s">
        <v>548</v>
      </c>
      <c s="408"/>
      <c s="384">
        <v>96.38246498000008</v>
      </c>
      <c s="384">
        <v>94.374759470000043</v>
      </c>
      <c s="384">
        <v>102.72361870000002</v>
      </c>
      <c s="384">
        <v>91.54494643000001</v>
      </c>
      <c s="384">
        <v>108.03510921999994</v>
      </c>
      <c s="384">
        <v>115.67739738999988</v>
      </c>
      <c s="384">
        <v>109.44774058000004</v>
      </c>
      <c s="384">
        <v>125.23143068000007</v>
      </c>
      <c s="384">
        <v>102.52909275000005</v>
      </c>
      <c s="384">
        <v>102.40873336000004</v>
      </c>
      <c s="384">
        <v>114.84278603000003</v>
      </c>
      <c s="384">
        <v>100.57656243000004</v>
      </c>
      <c s="384">
        <v>115.50047403744964</v>
      </c>
      <c s="384">
        <v>95.05465429833437</v>
      </c>
      <c s="384">
        <v>101.09794190965856</v>
      </c>
      <c s="384">
        <v>110.57733737448888</v>
      </c>
      <c s="384">
        <v>113.66448829889352</v>
      </c>
      <c s="384">
        <v>104.13756486291588</v>
      </c>
      <c s="384">
        <v>112.30017980154217</v>
      </c>
      <c s="384">
        <v>116.29767507782168</v>
      </c>
      <c s="384">
        <v>105.3344778129577</v>
      </c>
      <c s="384">
        <v>122.03480850331989</v>
      </c>
      <c s="384">
        <v>118.85043483497284</v>
      </c>
      <c s="384">
        <v>108.84145364998052</v>
      </c>
      <c s="384">
        <v>100.24429131954142</v>
      </c>
      <c s="384">
        <v>96.482735219021691</v>
      </c>
      <c s="384">
        <v>93.901687636298277</v>
      </c>
      <c s="384">
        <v>107.34283525966922</v>
      </c>
      <c s="384">
        <v>120.90350670195082</v>
      </c>
      <c s="384">
        <v>111.52215125406076</v>
      </c>
      <c s="384">
        <v>113.81037539989897</v>
      </c>
      <c s="384">
        <v>121.38865973255392</v>
      </c>
      <c s="384">
        <v>124.15829376276869</v>
      </c>
      <c s="384">
        <v>126.66620855803333</v>
      </c>
      <c s="384">
        <v>128.37260326796849</v>
      </c>
      <c s="384">
        <v>131.936461899367</v>
      </c>
      <c s="384">
        <v>141.49126326999999</v>
      </c>
      <c s="384">
        <v>120.46300646</v>
      </c>
      <c s="384">
        <v>147.73852851000004</v>
      </c>
      <c s="384">
        <v>166.28510786000001</v>
      </c>
      <c s="384">
        <v>191.77568137</v>
      </c>
      <c s="384">
        <v>191.47865032999999</v>
      </c>
      <c s="384">
        <v>194.28770459999996</v>
      </c>
      <c s="384">
        <v>178.24171144000002</v>
      </c>
      <c s="384">
        <v>187.96096488000001</v>
      </c>
      <c s="384">
        <v>175.78747989000001</v>
      </c>
      <c s="384">
        <v>166.97669441999997</v>
      </c>
      <c s="384">
        <v>163.98791373999998</v>
      </c>
      <c s="384">
        <v>136.515839</v>
      </c>
      <c s="384">
        <v>116.152815</v>
      </c>
      <c s="384">
        <v>124.66985500000001</v>
      </c>
      <c s="384">
        <v>120.897913</v>
      </c>
      <c s="384">
        <v>130.669861</v>
      </c>
      <c s="384">
        <v>116.12064699999999</v>
      </c>
      <c s="384">
        <v>131.589719</v>
      </c>
      <c s="384">
        <v>149.21020300000001</v>
      </c>
      <c s="384">
        <v>134.34695600000001</v>
      </c>
      <c s="384">
        <v>167.62572700000001</v>
      </c>
      <c s="384">
        <v>155.65939</v>
      </c>
      <c s="384">
        <v>147.64512599999998</v>
      </c>
      <c s="384">
        <v>143.18166692</v>
      </c>
      <c s="384">
        <v>118.92138323000007</v>
      </c>
      <c s="384">
        <v>131.38961001999996</v>
      </c>
      <c s="384">
        <v>116.18211405000007</v>
      </c>
      <c s="384">
        <v>109.52584430999998</v>
      </c>
      <c s="384">
        <v>119.24219761999983</v>
      </c>
      <c s="384">
        <v>115.90942146000015</v>
      </c>
      <c s="384">
        <v>127.43355724000004</v>
      </c>
      <c s="384">
        <v>111.40688339</v>
      </c>
      <c s="384">
        <v>125.40577178999969</v>
      </c>
      <c s="384">
        <v>141.33939534000012</v>
      </c>
      <c s="384">
        <v>115.04482887000009</v>
      </c>
      <c s="384">
        <v>128.61224970000004</v>
      </c>
      <c s="384">
        <v>112.33673998999986</v>
      </c>
      <c s="384">
        <v>117.47112630999989</v>
      </c>
      <c s="384">
        <v>120.03403996999999</v>
      </c>
      <c s="384">
        <v>129.69689621000001</v>
      </c>
      <c s="384">
        <v>125.06215862000018</v>
      </c>
      <c s="384">
        <v>140.11758988000008</v>
      </c>
      <c s="384">
        <v>142.58451462000002</v>
      </c>
      <c s="384">
        <v>122.49999033</v>
      </c>
      <c s="384">
        <v>155.7976436600002</v>
      </c>
      <c s="384">
        <v>144.75721018000007</v>
      </c>
      <c s="384">
        <v>120.38282716999996</v>
      </c>
      <c s="384">
        <v>131.28475924999989</v>
      </c>
      <c s="384">
        <v>111.73364143000009</v>
      </c>
      <c s="384">
        <v>110.26789639000005</v>
      </c>
      <c s="384">
        <v>114.84042188000001</v>
      </c>
      <c s="384">
        <v>128.09400136000014</v>
      </c>
      <c s="384">
        <v>108.65937203000003</v>
      </c>
      <c s="384">
        <v>133.69995300999997</v>
      </c>
      <c s="384">
        <v>123.7295854499999</v>
      </c>
      <c s="384">
        <v>113.18203334999986</v>
      </c>
      <c s="384">
        <v>126.74651210999993</v>
      </c>
      <c s="384">
        <v>112.91695990000005</v>
      </c>
      <c s="384">
        <v>98.464400430000055</v>
      </c>
      <c s="384">
        <v>116.48697939000009</v>
      </c>
      <c s="384">
        <v>80.789610300000092</v>
      </c>
      <c s="384">
        <v>76.886158219999942</v>
      </c>
      <c s="384">
        <v>40.971478579999946</v>
      </c>
      <c s="384">
        <v>51.998295889999952</v>
      </c>
      <c s="384">
        <v>69.917839950000044</v>
      </c>
      <c s="384">
        <v>66.683807449999961</v>
      </c>
      <c s="384">
        <v>72.70442237999994</v>
      </c>
      <c s="384">
        <v>77.884225210000182</v>
      </c>
      <c s="384">
        <v>88.636729790000018</v>
      </c>
      <c s="384">
        <v>95.439837890000021</v>
      </c>
      <c s="384">
        <v>106.05737784999994</v>
      </c>
      <c s="384">
        <v>94.214292389999997</v>
      </c>
      <c s="384">
        <v>82.090000000000003</v>
      </c>
      <c s="384">
        <v>96.480000000000004</v>
      </c>
      <c s="384">
        <v>90.549999999999997</v>
      </c>
      <c s="384">
        <v>93.58484476000001</v>
      </c>
      <c s="384">
        <v>110.79307782000001</v>
      </c>
      <c s="384">
        <v>114.04645246</v>
      </c>
      <c s="384">
        <v>101.82857951523411</v>
      </c>
      <c s="384">
        <v>103.84373706000002</v>
      </c>
      <c s="384">
        <v>101.53318267000002</v>
      </c>
      <c s="384">
        <v>105.12277147</v>
      </c>
      <c s="384">
        <v>113.02251029</v>
      </c>
      <c r="DT13" s="384">
        <f t="shared" si="9"/>
        <v>1413.6195365900001</v>
      </c>
      <c s="384">
        <f t="shared" si="9"/>
        <v>944.45676290000017</v>
      </c>
      <c s="384">
        <f t="shared" si="9"/>
        <v>1207.1094484352341</v>
      </c>
      <c r="DX13" s="384">
        <f t="shared" si="10"/>
        <v>1413.6195365900001</v>
      </c>
      <c s="384">
        <f t="shared" si="10"/>
        <v>944.45676290000017</v>
      </c>
      <c s="384">
        <f t="shared" si="10"/>
        <v>1207.1094484352341</v>
      </c>
      <c s="384">
        <v>1180.2086836278941</v>
      </c>
      <c s="370"/>
    </row>
    <row r="14" spans="1:132" ht="15">
      <c r="A14" s="345" t="s">
        <v>547</v>
      </c>
      <c s="408"/>
      <c s="384">
        <v>115.63881806538943</v>
      </c>
      <c s="384">
        <v>138.38891318232922</v>
      </c>
      <c s="384">
        <v>133.89470190059239</v>
      </c>
      <c s="384">
        <v>129.63711851075391</v>
      </c>
      <c s="384">
        <v>120.93295736612838</v>
      </c>
      <c s="384">
        <v>129.64163589534266</v>
      </c>
      <c s="384">
        <v>125.39597904081039</v>
      </c>
      <c s="384">
        <v>130.32705205644615</v>
      </c>
      <c s="384">
        <v>129.7159168310923</v>
      </c>
      <c s="384">
        <v>118.07782099853675</v>
      </c>
      <c s="384">
        <v>131.14545986906415</v>
      </c>
      <c s="384">
        <v>178.83663679278342</v>
      </c>
      <c s="384">
        <v>156.5061986019567</v>
      </c>
      <c s="384">
        <v>159.66105606807454</v>
      </c>
      <c s="384">
        <v>158.29168307960717</v>
      </c>
      <c s="384">
        <v>147.60559186525617</v>
      </c>
      <c s="384">
        <v>148.34647389169996</v>
      </c>
      <c s="384">
        <v>150.86238185888865</v>
      </c>
      <c s="384">
        <v>150.71477134190204</v>
      </c>
      <c s="384">
        <v>151.98003124866517</v>
      </c>
      <c s="384">
        <v>150.06600165586718</v>
      </c>
      <c s="384">
        <v>141.2217488902553</v>
      </c>
      <c s="384">
        <v>142.77130928797163</v>
      </c>
      <c s="384">
        <v>141.39200199198453</v>
      </c>
      <c s="384">
        <v>162.29620225860214</v>
      </c>
      <c s="384">
        <v>150.35364862945784</v>
      </c>
      <c s="384">
        <v>154.67033432513242</v>
      </c>
      <c s="384">
        <v>147.76495330452087</v>
      </c>
      <c s="384">
        <v>136.31785584774491</v>
      </c>
      <c s="384">
        <v>140.62444357845084</v>
      </c>
      <c s="384">
        <v>152.02455111652247</v>
      </c>
      <c s="384">
        <v>149.98521785677784</v>
      </c>
      <c s="384">
        <v>144.37648567381783</v>
      </c>
      <c s="384">
        <v>149.52086139774326</v>
      </c>
      <c s="384">
        <v>190.83791892023169</v>
      </c>
      <c s="384">
        <v>156.96942414852248</v>
      </c>
      <c s="384">
        <v>175.47501343610134</v>
      </c>
      <c s="384">
        <v>163.09558504126906</v>
      </c>
      <c s="384">
        <v>163.30891838966562</v>
      </c>
      <c s="384">
        <v>149.57481586388411</v>
      </c>
      <c s="384">
        <v>138.72262735470395</v>
      </c>
      <c s="384">
        <v>132.08725726162854</v>
      </c>
      <c s="384">
        <v>174.20242470042032</v>
      </c>
      <c s="384">
        <v>135.16672744511209</v>
      </c>
      <c s="384">
        <v>131.2062918286689</v>
      </c>
      <c s="384">
        <v>129.66449246104006</v>
      </c>
      <c s="384">
        <v>119.2144113646917</v>
      </c>
      <c s="384">
        <v>120.53405367704759</v>
      </c>
      <c s="384">
        <v>182.31431662185517</v>
      </c>
      <c s="384">
        <v>131.60880441562688</v>
      </c>
      <c s="384">
        <v>135.33448430609127</v>
      </c>
      <c s="384">
        <v>127.3721079654412</v>
      </c>
      <c s="384">
        <v>115.45141686739281</v>
      </c>
      <c s="384">
        <v>327.83181697516426</v>
      </c>
      <c s="384">
        <v>344.04731503091006</v>
      </c>
      <c s="384">
        <v>344.21325369213275</v>
      </c>
      <c s="384">
        <v>168.98968322192547</v>
      </c>
      <c s="384">
        <v>150.13651872255292</v>
      </c>
      <c s="384">
        <v>140.99620795442834</v>
      </c>
      <c s="384">
        <v>181.3728434003975</v>
      </c>
      <c s="384">
        <v>143.46459153471801</v>
      </c>
      <c s="384">
        <v>138.26604728799856</v>
      </c>
      <c s="384">
        <v>138.21097460970987</v>
      </c>
      <c s="384">
        <v>140.54155558708746</v>
      </c>
      <c s="384">
        <v>136.71437655519691</v>
      </c>
      <c s="384">
        <v>149.2492492007315</v>
      </c>
      <c s="384">
        <v>137.53034721041047</v>
      </c>
      <c s="384">
        <v>137.89000805074562</v>
      </c>
      <c s="384">
        <v>143.28080772957304</v>
      </c>
      <c s="384">
        <v>135.71525576753021</v>
      </c>
      <c s="384">
        <v>133.37707119877166</v>
      </c>
      <c s="384">
        <v>159.88039516033331</v>
      </c>
      <c s="384">
        <v>141.21051802599973</v>
      </c>
      <c s="384">
        <v>140.5395196289999</v>
      </c>
      <c s="384">
        <v>150.59031319799996</v>
      </c>
      <c s="384">
        <v>140.68973430799994</v>
      </c>
      <c s="384">
        <v>139.59183535599996</v>
      </c>
      <c s="384">
        <v>131.32128769199988</v>
      </c>
      <c s="384">
        <v>141.89851107200013</v>
      </c>
      <c s="384">
        <v>125.34987957600001</v>
      </c>
      <c s="384">
        <v>132.48073656000003</v>
      </c>
      <c s="384">
        <v>116.24103040599984</v>
      </c>
      <c s="384">
        <v>123.36288739999968</v>
      </c>
      <c s="384">
        <v>212.61967128599983</v>
      </c>
      <c s="384">
        <v>135.91212876200035</v>
      </c>
      <c s="384">
        <v>139.09451390800038</v>
      </c>
      <c s="384">
        <v>139.12039418800023</v>
      </c>
      <c s="384">
        <v>131.01778649600016</v>
      </c>
      <c s="384">
        <v>130.79829339999989</v>
      </c>
      <c s="384">
        <v>136.62727054800033</v>
      </c>
      <c s="384">
        <v>135.03305211399996</v>
      </c>
      <c s="384">
        <v>132.29684411200006</v>
      </c>
      <c s="384">
        <v>136.94863665150004</v>
      </c>
      <c s="384">
        <v>124.05315004599997</v>
      </c>
      <c s="384">
        <v>119.82525531399986</v>
      </c>
      <c s="384">
        <v>132.16633481000005</v>
      </c>
      <c s="384">
        <v>130.08110295399979</v>
      </c>
      <c s="384">
        <v>123.10382411799999</v>
      </c>
      <c s="384">
        <v>257.71949840399958</v>
      </c>
      <c s="384">
        <v>89.751280429999909</v>
      </c>
      <c s="384">
        <v>79.290733829999851</v>
      </c>
      <c s="384">
        <v>108.80757580999931</v>
      </c>
      <c s="384">
        <v>122.30863100999954</v>
      </c>
      <c s="384">
        <v>107.88060393999997</v>
      </c>
      <c s="384">
        <v>103.77628004049993</v>
      </c>
      <c s="384">
        <v>102.80454255999992</v>
      </c>
      <c s="384">
        <v>112.42329099999999</v>
      </c>
      <c s="384">
        <v>111.06760122000007</v>
      </c>
      <c s="384">
        <v>119.3042037200001</v>
      </c>
      <c s="384">
        <v>111.30473846000054</v>
      </c>
      <c s="384">
        <v>281.67000817000064</v>
      </c>
      <c s="384">
        <v>135.59881818000031</v>
      </c>
      <c s="384">
        <v>107.37086793000063</v>
      </c>
      <c s="384">
        <v>139.03541896000078</v>
      </c>
      <c s="384">
        <v>143.32305071000064</v>
      </c>
      <c s="384">
        <v>132.46405658000018</v>
      </c>
      <c s="384">
        <v>168.45141856000012</v>
      </c>
      <c s="384">
        <v>128.42282855999949</v>
      </c>
      <c s="384">
        <v>140.44667128000012</v>
      </c>
      <c s="384">
        <v>147.3574348178723</v>
      </c>
      <c r="DT14" s="384">
        <f t="shared" si="9"/>
        <v>1592.8936603495013</v>
      </c>
      <c s="384">
        <f t="shared" si="9"/>
        <v>1449.0149653164979</v>
      </c>
      <c s="384">
        <f t="shared" si="9"/>
        <v>1754.7495159278758</v>
      </c>
      <c r="DX14" s="384">
        <f t="shared" si="10"/>
        <v>1592.8936603495013</v>
      </c>
      <c s="384">
        <f t="shared" si="10"/>
        <v>1449.0149653164979</v>
      </c>
      <c s="384">
        <f t="shared" si="10"/>
        <v>1754.7495159278758</v>
      </c>
      <c s="384">
        <v>2736.9767602623915</v>
      </c>
      <c s="370"/>
    </row>
    <row r="15" spans="1:132" ht="15">
      <c r="A15" s="382" t="s">
        <v>577</v>
      </c>
      <c s="385"/>
      <c s="384">
        <f t="shared" si="11" ref="C15:BN15">C16+C17</f>
        <v>71.599371140000002</v>
      </c>
      <c s="384">
        <f t="shared" si="11"/>
        <v>106.81535643000001</v>
      </c>
      <c s="384">
        <f t="shared" si="11"/>
        <v>131.09377646000007</v>
      </c>
      <c s="384">
        <f t="shared" si="11"/>
        <v>106.08565504000001</v>
      </c>
      <c s="384">
        <f t="shared" si="11"/>
        <v>174.10311379999993</v>
      </c>
      <c s="384">
        <f t="shared" si="11"/>
        <v>123.53293691000016</v>
      </c>
      <c s="384">
        <f t="shared" si="11"/>
        <v>133.56182360999983</v>
      </c>
      <c s="384">
        <f t="shared" si="11"/>
        <v>110.59889941999994</v>
      </c>
      <c s="384">
        <f t="shared" si="11"/>
        <v>97.540246070000038</v>
      </c>
      <c s="384">
        <f t="shared" si="11"/>
        <v>111.18767764999996</v>
      </c>
      <c s="384">
        <f t="shared" si="11"/>
        <v>131.04759569999993</v>
      </c>
      <c s="384">
        <f t="shared" si="11"/>
        <v>191.91948683306458</v>
      </c>
      <c s="384">
        <f t="shared" si="11"/>
        <v>133.68767579333334</v>
      </c>
      <c s="384">
        <f t="shared" si="11"/>
        <v>149.22805261333335</v>
      </c>
      <c s="384">
        <f t="shared" si="11"/>
        <v>135.62052167333337</v>
      </c>
      <c s="384">
        <f t="shared" si="11"/>
        <v>187.44535402333344</v>
      </c>
      <c s="384">
        <f t="shared" si="11"/>
        <v>275.44420491333335</v>
      </c>
      <c s="384">
        <f t="shared" si="11"/>
        <v>159.05257214333344</v>
      </c>
      <c s="384">
        <f t="shared" si="11"/>
        <v>143.86619983333324</v>
      </c>
      <c s="384">
        <f t="shared" si="11"/>
        <v>182.37454264366295</v>
      </c>
      <c s="384">
        <f t="shared" si="11"/>
        <v>137.92834747333342</v>
      </c>
      <c s="384">
        <f t="shared" si="11"/>
        <v>208.51782696333342</v>
      </c>
      <c s="384">
        <f t="shared" si="11"/>
        <v>167.33812386333335</v>
      </c>
      <c s="384">
        <f t="shared" si="11"/>
        <v>175.1241110733333</v>
      </c>
      <c s="384">
        <f t="shared" si="11"/>
        <v>161.5323731266667</v>
      </c>
      <c s="384">
        <f t="shared" si="11"/>
        <v>206.53551344666667</v>
      </c>
      <c s="384">
        <f t="shared" si="11"/>
        <v>150.54563925666665</v>
      </c>
      <c s="384">
        <f t="shared" si="11"/>
        <v>158.38425912666662</v>
      </c>
      <c s="384">
        <f t="shared" si="11"/>
        <v>197.9621651866666</v>
      </c>
      <c s="384">
        <f t="shared" si="11"/>
        <v>166.63814423666665</v>
      </c>
      <c s="384">
        <f t="shared" si="11"/>
        <v>184.17222646666673</v>
      </c>
      <c s="384">
        <f t="shared" si="11"/>
        <v>162.93853276666655</v>
      </c>
      <c s="384">
        <f t="shared" si="11"/>
        <v>192.94373342666663</v>
      </c>
      <c s="384">
        <f t="shared" si="11"/>
        <v>188.52590915666664</v>
      </c>
      <c s="384">
        <f t="shared" si="11"/>
        <v>192.65538663666666</v>
      </c>
      <c s="384">
        <f t="shared" si="11"/>
        <v>192.91015451666644</v>
      </c>
      <c s="384">
        <f t="shared" si="11"/>
        <v>59.010324750000009</v>
      </c>
      <c s="384">
        <f t="shared" si="11"/>
        <v>513.5688056099998</v>
      </c>
      <c s="384">
        <f t="shared" si="11"/>
        <v>207.62103444999994</v>
      </c>
      <c s="384">
        <f t="shared" si="11"/>
        <v>171.36479295000001</v>
      </c>
      <c s="384">
        <f t="shared" si="11"/>
        <v>275.02184073999996</v>
      </c>
      <c s="384">
        <f t="shared" si="11"/>
        <v>147.81437726999999</v>
      </c>
      <c s="384">
        <f t="shared" si="11"/>
        <v>153.61426499000009</v>
      </c>
      <c s="384">
        <f t="shared" si="11"/>
        <v>149.26438740999993</v>
      </c>
      <c s="384">
        <f t="shared" si="11"/>
        <v>133.05680826000005</v>
      </c>
      <c s="384">
        <f t="shared" si="11"/>
        <v>214.01146935000011</v>
      </c>
      <c s="384">
        <f t="shared" si="11"/>
        <v>161.25248641999994</v>
      </c>
      <c s="384">
        <f t="shared" si="11"/>
        <v>259.07798364999985</v>
      </c>
      <c s="384">
        <f t="shared" si="11"/>
        <v>94.807647670000023</v>
      </c>
      <c s="384">
        <f t="shared" si="11"/>
        <v>244.89638984999993</v>
      </c>
      <c s="384">
        <f t="shared" si="11"/>
        <v>186.55755203999996</v>
      </c>
      <c s="384">
        <f t="shared" si="11"/>
        <v>232.14811808000007</v>
      </c>
      <c s="384">
        <f t="shared" si="11"/>
        <v>206.01527214999999</v>
      </c>
      <c s="384">
        <f t="shared" si="11"/>
        <v>187.70243129999992</v>
      </c>
      <c s="384">
        <f t="shared" si="11"/>
        <v>132.54825084000007</v>
      </c>
      <c s="384">
        <f t="shared" si="11"/>
        <v>192.44192149</v>
      </c>
      <c s="384">
        <f t="shared" si="11"/>
        <v>160.24793914999995</v>
      </c>
      <c s="384">
        <f t="shared" si="11"/>
        <v>182.22999467000005</v>
      </c>
      <c s="384">
        <f t="shared" si="11"/>
        <v>189.51871276999998</v>
      </c>
      <c s="384">
        <f t="shared" si="11"/>
        <v>495.77318012805279</v>
      </c>
      <c s="384">
        <f t="shared" si="11"/>
        <v>102.06745581999995</v>
      </c>
      <c s="384">
        <f t="shared" si="11"/>
        <v>145.43272937000003</v>
      </c>
      <c s="384">
        <f t="shared" si="11"/>
        <v>188.27660343999992</v>
      </c>
      <c s="384">
        <f t="shared" si="11"/>
        <v>181.46822385000004</v>
      </c>
      <c s="384">
        <f t="shared" si="12" ref="BO15:DZ15">BO16+BO17</f>
        <v>287.7126466900001</v>
      </c>
      <c s="384">
        <f t="shared" si="12"/>
        <v>134.46276330000001</v>
      </c>
      <c s="384">
        <f t="shared" si="12"/>
        <v>340.91132601000004</v>
      </c>
      <c s="384">
        <f t="shared" si="12"/>
        <v>185.83131446000004</v>
      </c>
      <c s="384">
        <f t="shared" si="12"/>
        <v>125.11360496000009</v>
      </c>
      <c s="384">
        <f t="shared" si="12"/>
        <v>191.49627546000013</v>
      </c>
      <c s="384">
        <f t="shared" si="12"/>
        <v>164.32568613999996</v>
      </c>
      <c s="384">
        <f t="shared" si="12"/>
        <v>198.43248776000007</v>
      </c>
      <c s="384">
        <f t="shared" si="12"/>
        <v>107.08196646000002</v>
      </c>
      <c s="384">
        <f t="shared" si="12"/>
        <v>157.18162939000007</v>
      </c>
      <c s="384">
        <f t="shared" si="12"/>
        <v>151.89625148000005</v>
      </c>
      <c s="384">
        <f t="shared" si="12"/>
        <v>255.29758987000002</v>
      </c>
      <c s="384">
        <f t="shared" si="12"/>
        <v>433.69125776000004</v>
      </c>
      <c s="384">
        <f t="shared" si="12"/>
        <v>161.79377903999989</v>
      </c>
      <c s="384">
        <f t="shared" si="12"/>
        <v>239.86806941999998</v>
      </c>
      <c s="384">
        <f t="shared" si="12"/>
        <v>224.03880823000006</v>
      </c>
      <c s="384">
        <f t="shared" si="12"/>
        <v>277.10229891999995</v>
      </c>
      <c s="384">
        <f t="shared" si="12"/>
        <v>195.95667118000006</v>
      </c>
      <c s="384">
        <f t="shared" si="12"/>
        <v>246.59199791000009</v>
      </c>
      <c s="384">
        <f t="shared" si="12"/>
        <v>268.71310824000017</v>
      </c>
      <c s="384">
        <f t="shared" si="12"/>
        <v>125.43357234322592</v>
      </c>
      <c s="384">
        <f t="shared" si="12"/>
        <v>162.24092410322589</v>
      </c>
      <c s="384">
        <f t="shared" si="12"/>
        <v>163.11634696322579</v>
      </c>
      <c s="384">
        <f t="shared" si="12"/>
        <v>152.51409216924102</v>
      </c>
      <c s="384">
        <f t="shared" si="12"/>
        <v>264.28137776322581</v>
      </c>
      <c s="384">
        <f t="shared" si="12"/>
        <v>218.13452415322595</v>
      </c>
      <c s="384">
        <f t="shared" si="12"/>
        <v>191.25010077322602</v>
      </c>
      <c s="384">
        <f t="shared" si="12"/>
        <v>155.08588726322597</v>
      </c>
      <c s="384">
        <f t="shared" si="12"/>
        <v>174.98986052322587</v>
      </c>
      <c s="384">
        <f t="shared" si="12"/>
        <v>407.32606972322623</v>
      </c>
      <c s="384">
        <f t="shared" si="12"/>
        <v>125.97442559322587</v>
      </c>
      <c s="384">
        <f t="shared" si="12"/>
        <v>254.8812228232259</v>
      </c>
      <c s="384">
        <f t="shared" si="12"/>
        <v>126.13926075000079</v>
      </c>
      <c s="384">
        <f t="shared" si="12"/>
        <v>163.94188472000141</v>
      </c>
      <c s="384">
        <f t="shared" si="12"/>
        <v>640.29657695000026</v>
      </c>
      <c s="384">
        <f t="shared" si="12"/>
        <v>192.87267685999996</v>
      </c>
      <c s="384">
        <f t="shared" si="12"/>
        <v>121.13304604999969</v>
      </c>
      <c s="384">
        <f t="shared" si="12"/>
        <v>72.058789189263521</v>
      </c>
      <c s="384">
        <f t="shared" si="12"/>
        <v>116.57726667926153</v>
      </c>
      <c s="384">
        <f t="shared" si="12"/>
        <v>305.35595146000048</v>
      </c>
      <c s="384">
        <f t="shared" si="12"/>
        <v>135.30098718000107</v>
      </c>
      <c s="384">
        <f t="shared" si="12"/>
        <v>127.89143140000104</v>
      </c>
      <c s="384">
        <f t="shared" si="12"/>
        <v>192.22356518000157</v>
      </c>
      <c s="384">
        <f t="shared" si="12"/>
        <v>210.51959870000036</v>
      </c>
      <c s="384">
        <f t="shared" si="12"/>
        <v>19.282180769999936</v>
      </c>
      <c s="384">
        <f t="shared" si="12"/>
        <v>93.221347759999929</v>
      </c>
      <c s="384">
        <f t="shared" si="12"/>
        <v>413.13878708999925</v>
      </c>
      <c s="384">
        <f t="shared" si="12"/>
        <v>367.10127375999969</v>
      </c>
      <c s="384">
        <f t="shared" si="12"/>
        <v>156.27215331000005</v>
      </c>
      <c s="384">
        <f t="shared" si="12"/>
        <v>188.15973232999866</v>
      </c>
      <c s="384">
        <f t="shared" si="12"/>
        <v>186.51410758999978</v>
      </c>
      <c s="384">
        <f t="shared" si="12"/>
        <v>137.22173416000115</v>
      </c>
      <c s="384">
        <f t="shared" si="12"/>
        <v>203.40618080000138</v>
      </c>
      <c s="384">
        <f t="shared" si="12"/>
        <v>212.94898805000139</v>
      </c>
      <c s="384">
        <f t="shared" si="12"/>
        <v>281.720820954999</v>
      </c>
      <c s="384">
        <f t="shared" si="12"/>
        <v>372.60230595120413</v>
      </c>
      <c r="DT15" s="384">
        <f t="shared" si="12"/>
        <v>2395.228404194726</v>
      </c>
      <c s="384">
        <f t="shared" si="12"/>
        <v>2404.3110351185314</v>
      </c>
      <c s="384">
        <f t="shared" si="12"/>
        <v>2631.5896125262043</v>
      </c>
      <c r="DX15" s="384">
        <f t="shared" si="12"/>
        <v>2395.228404194726</v>
      </c>
      <c s="384">
        <f t="shared" si="12"/>
        <v>2404.3110351185314</v>
      </c>
      <c s="384">
        <f t="shared" si="12"/>
        <v>2631.5896125262043</v>
      </c>
      <c s="384">
        <f>EA16+EA17</f>
        <v>2796.2882488619543</v>
      </c>
      <c s="370"/>
    </row>
    <row r="16" spans="1:132" ht="15">
      <c r="A16" s="398" t="s">
        <v>578</v>
      </c>
      <c s="410"/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54.355956733064502</v>
      </c>
      <c s="384">
        <v>0</v>
      </c>
      <c s="384">
        <v>0</v>
      </c>
      <c s="384">
        <v>0</v>
      </c>
      <c s="384">
        <v>0</v>
      </c>
      <c s="384">
        <v>52.452223229999994</v>
      </c>
      <c s="384">
        <v>12.50556774</v>
      </c>
      <c s="384">
        <v>0</v>
      </c>
      <c s="384">
        <v>30.170329670329668</v>
      </c>
      <c s="384">
        <v>0</v>
      </c>
      <c s="384">
        <v>0</v>
      </c>
      <c s="384">
        <v>0</v>
      </c>
      <c s="384">
        <v>0</v>
      </c>
      <c s="384">
        <v>24.950502409999999</v>
      </c>
      <c s="384">
        <v>56.995020449999998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13.050000000000001</v>
      </c>
      <c s="384">
        <v>0</v>
      </c>
      <c s="384">
        <v>0</v>
      </c>
      <c s="384">
        <v>0</v>
      </c>
      <c s="384">
        <v>210.28902400000001</v>
      </c>
      <c s="384">
        <v>82.006774829999998</v>
      </c>
      <c s="384">
        <v>60.990511999999995</v>
      </c>
      <c s="384">
        <v>50.593093999999994</v>
      </c>
      <c s="384">
        <v>0.144512</v>
      </c>
      <c s="384">
        <v>18.640511999999998</v>
      </c>
      <c s="384">
        <v>5.6445119999999998</v>
      </c>
      <c s="384">
        <v>13.64109391</v>
      </c>
      <c s="384">
        <v>0.144512</v>
      </c>
      <c s="384">
        <v>8.6405120000000011</v>
      </c>
      <c s="384">
        <v>20.583126610000001</v>
      </c>
      <c s="384">
        <v>15.349</v>
      </c>
      <c s="384">
        <v>43.954000000000001</v>
      </c>
      <c s="384">
        <v>15.946818349999999</v>
      </c>
      <c s="384">
        <v>70.175810560000002</v>
      </c>
      <c s="384">
        <v>48.506778990000001</v>
      </c>
      <c s="384">
        <v>15.07</v>
      </c>
      <c s="384">
        <v>15</v>
      </c>
      <c s="384">
        <v>10.699999999999999</v>
      </c>
      <c s="384">
        <v>15</v>
      </c>
      <c s="384">
        <v>15.696837</v>
      </c>
      <c s="384">
        <v>47.5</v>
      </c>
      <c s="384">
        <v>70.088900928052496</v>
      </c>
      <c s="384">
        <v>0</v>
      </c>
      <c s="384">
        <v>30</v>
      </c>
      <c s="384">
        <v>12.5</v>
      </c>
      <c s="384">
        <v>63.239703740000003</v>
      </c>
      <c s="384">
        <v>12.5</v>
      </c>
      <c s="384">
        <v>12.611000000000001</v>
      </c>
      <c s="384">
        <v>103.07012400000001</v>
      </c>
      <c s="384">
        <v>12.5</v>
      </c>
      <c s="384">
        <v>12.612429000000001</v>
      </c>
      <c s="384">
        <v>12.5</v>
      </c>
      <c s="384">
        <v>12.5</v>
      </c>
      <c s="384">
        <v>33.658055000000004</v>
      </c>
      <c s="384">
        <v>0</v>
      </c>
      <c s="384">
        <v>0</v>
      </c>
      <c s="384">
        <v>10</v>
      </c>
      <c s="384">
        <v>65.991864480000004</v>
      </c>
      <c s="384">
        <v>116.42079556</v>
      </c>
      <c s="384">
        <v>30</v>
      </c>
      <c s="384">
        <v>60</v>
      </c>
      <c s="384">
        <v>68.935603350000008</v>
      </c>
      <c s="384">
        <v>20</v>
      </c>
      <c s="384">
        <v>0</v>
      </c>
      <c s="384">
        <v>85.736642259999996</v>
      </c>
      <c s="384">
        <v>102.88881499999999</v>
      </c>
      <c s="384">
        <v>13</v>
      </c>
      <c s="384">
        <v>45</v>
      </c>
      <c s="384">
        <v>15</v>
      </c>
      <c s="384">
        <v>14.971596086015015</v>
      </c>
      <c s="384">
        <v>85</v>
      </c>
      <c s="384">
        <v>42</v>
      </c>
      <c s="384">
        <v>10</v>
      </c>
      <c s="384">
        <v>10</v>
      </c>
      <c s="384">
        <v>10</v>
      </c>
      <c s="384">
        <v>10.133321499999999</v>
      </c>
      <c s="384">
        <v>10</v>
      </c>
      <c s="384">
        <v>65</v>
      </c>
      <c s="384">
        <v>0</v>
      </c>
      <c s="384">
        <v>10</v>
      </c>
      <c s="384">
        <v>323.05631376999997</v>
      </c>
      <c s="384">
        <v>88.700000000000003</v>
      </c>
      <c s="384">
        <v>10</v>
      </c>
      <c s="384">
        <v>10.049331589262188</v>
      </c>
      <c s="384">
        <v>10.049331589262188</v>
      </c>
      <c s="384">
        <v>10</v>
      </c>
      <c s="384">
        <v>31.163730000000001</v>
      </c>
      <c s="384">
        <v>0</v>
      </c>
      <c s="384">
        <v>0</v>
      </c>
      <c s="384">
        <v>0</v>
      </c>
      <c s="384">
        <v>3.92221441</v>
      </c>
      <c s="384">
        <v>11.909143160000006</v>
      </c>
      <c s="384">
        <v>170.85512231000001</v>
      </c>
      <c s="384">
        <v>166.90000000000001</v>
      </c>
      <c s="384">
        <v>11.24</v>
      </c>
      <c s="384">
        <v>12.479999999999999</v>
      </c>
      <c s="384">
        <v>8.629999999999999</v>
      </c>
      <c s="384">
        <v>1.0300000000000002</v>
      </c>
      <c s="384">
        <v>11.280000000000001</v>
      </c>
      <c s="384">
        <v>9.0299999999999994</v>
      </c>
      <c s="384">
        <v>10</v>
      </c>
      <c s="384">
        <v>120.64282745000037</v>
      </c>
      <c r="DT16" s="384">
        <f t="shared" si="9"/>
        <v>330.10491758601501</v>
      </c>
      <c s="384">
        <f t="shared" si="9"/>
        <v>493.01870694852431</v>
      </c>
      <c s="384">
        <f t="shared" si="9"/>
        <v>537.91930733000038</v>
      </c>
      <c r="DX16" s="384">
        <f t="shared" si="10"/>
        <v>330.10491758601501</v>
      </c>
      <c s="384">
        <f t="shared" si="10"/>
        <v>493.01870694852431</v>
      </c>
      <c s="384">
        <f t="shared" si="10"/>
        <v>537.91930733000038</v>
      </c>
      <c s="384">
        <v>569.10407623268213</v>
      </c>
      <c s="370"/>
    </row>
    <row r="17" spans="1:131" s="370" customFormat="1" ht="15">
      <c r="A17" s="398" t="s">
        <v>579</v>
      </c>
      <c s="398"/>
      <c s="400">
        <v>71.599371140000002</v>
      </c>
      <c s="400">
        <v>106.81535643000001</v>
      </c>
      <c s="400">
        <v>131.09377646000007</v>
      </c>
      <c s="400">
        <v>106.08565504000001</v>
      </c>
      <c s="400">
        <v>174.10311379999993</v>
      </c>
      <c s="400">
        <v>123.53293691000016</v>
      </c>
      <c s="400">
        <v>133.56182360999983</v>
      </c>
      <c s="400">
        <v>110.59889941999994</v>
      </c>
      <c s="400">
        <v>97.540246070000038</v>
      </c>
      <c s="400">
        <v>111.18767764999996</v>
      </c>
      <c s="400">
        <v>131.04759569999993</v>
      </c>
      <c s="400">
        <v>137.56353010000007</v>
      </c>
      <c s="400">
        <v>133.68767579333334</v>
      </c>
      <c s="400">
        <v>149.22805261333335</v>
      </c>
      <c s="400">
        <v>135.62052167333337</v>
      </c>
      <c s="400">
        <v>187.44535402333344</v>
      </c>
      <c s="400">
        <v>222.99198168333336</v>
      </c>
      <c s="400">
        <v>146.54700440333343</v>
      </c>
      <c s="400">
        <v>143.86619983333324</v>
      </c>
      <c s="400">
        <v>152.20421297333328</v>
      </c>
      <c s="400">
        <v>137.92834747333342</v>
      </c>
      <c s="400">
        <v>208.51782696333342</v>
      </c>
      <c s="400">
        <v>167.33812386333335</v>
      </c>
      <c s="400">
        <v>175.1241110733333</v>
      </c>
      <c s="400">
        <v>136.58187071666669</v>
      </c>
      <c s="400">
        <v>149.54049299666667</v>
      </c>
      <c s="400">
        <v>150.54563925666665</v>
      </c>
      <c s="400">
        <v>158.38425912666662</v>
      </c>
      <c s="400">
        <v>197.9621651866666</v>
      </c>
      <c s="400">
        <v>166.63814423666665</v>
      </c>
      <c s="400">
        <v>184.17222646666673</v>
      </c>
      <c s="400">
        <v>162.93853276666655</v>
      </c>
      <c s="400">
        <v>192.94373342666663</v>
      </c>
      <c s="400">
        <v>175.47590915666663</v>
      </c>
      <c s="400">
        <v>192.65538663666666</v>
      </c>
      <c s="400">
        <v>192.91015451666644</v>
      </c>
      <c s="400">
        <v>59.010324750000009</v>
      </c>
      <c s="400">
        <v>303.27978160999976</v>
      </c>
      <c s="400">
        <v>125.61425961999994</v>
      </c>
      <c s="400">
        <v>110.37428095000001</v>
      </c>
      <c s="400">
        <v>224.42874673999995</v>
      </c>
      <c s="400">
        <v>147.66986527</v>
      </c>
      <c s="400">
        <v>134.97375299000009</v>
      </c>
      <c s="400">
        <v>143.61987540999993</v>
      </c>
      <c s="400">
        <v>119.41571435000004</v>
      </c>
      <c s="400">
        <v>213.86695735000012</v>
      </c>
      <c s="400">
        <v>152.61197441999994</v>
      </c>
      <c s="400">
        <v>238.49485703999983</v>
      </c>
      <c s="400">
        <v>79.458647670000019</v>
      </c>
      <c s="400">
        <v>200.94238984999993</v>
      </c>
      <c s="400">
        <v>170.61073368999996</v>
      </c>
      <c s="400">
        <v>161.97230752000007</v>
      </c>
      <c s="400">
        <v>157.50849316</v>
      </c>
      <c s="400">
        <v>172.63243129999992</v>
      </c>
      <c s="400">
        <v>117.54825084000007</v>
      </c>
      <c s="400">
        <v>181.74192149000001</v>
      </c>
      <c s="400">
        <v>145.24793914999995</v>
      </c>
      <c s="400">
        <v>166.53315767000007</v>
      </c>
      <c s="400">
        <v>142.01871276999998</v>
      </c>
      <c s="400">
        <v>425.68427920000028</v>
      </c>
      <c s="400">
        <v>102.06745581999995</v>
      </c>
      <c s="400">
        <v>115.43272937000003</v>
      </c>
      <c s="400">
        <v>175.77660343999992</v>
      </c>
      <c s="400">
        <v>118.22852011000005</v>
      </c>
      <c s="400">
        <v>275.2126466900001</v>
      </c>
      <c s="400">
        <v>121.85176330000002</v>
      </c>
      <c s="400">
        <v>237.84120201000002</v>
      </c>
      <c s="400">
        <v>173.33131446000004</v>
      </c>
      <c s="400">
        <v>112.50117596000008</v>
      </c>
      <c s="400">
        <v>178.99627546000013</v>
      </c>
      <c s="400">
        <v>151.82568613999996</v>
      </c>
      <c s="400">
        <v>164.77443276000005</v>
      </c>
      <c s="400">
        <v>107.08196646000002</v>
      </c>
      <c s="400">
        <v>157.18162939000007</v>
      </c>
      <c s="400">
        <v>141.89625148000005</v>
      </c>
      <c s="400">
        <v>189.30572539000002</v>
      </c>
      <c s="400">
        <v>317.27046220000005</v>
      </c>
      <c s="400">
        <v>131.79377903999989</v>
      </c>
      <c s="400">
        <v>179.86806941999998</v>
      </c>
      <c s="400">
        <v>155.10320488000005</v>
      </c>
      <c s="400">
        <v>257.10229891999995</v>
      </c>
      <c s="400">
        <v>195.95667118000006</v>
      </c>
      <c s="400">
        <v>160.85535565000009</v>
      </c>
      <c s="400">
        <v>165.82429324000017</v>
      </c>
      <c s="400">
        <v>112.43357234322592</v>
      </c>
      <c s="400">
        <v>117.24092410322591</v>
      </c>
      <c s="400">
        <v>148.11634696322579</v>
      </c>
      <c s="400">
        <v>137.54249608322601</v>
      </c>
      <c s="400">
        <v>179.28137776322581</v>
      </c>
      <c s="400">
        <v>176.13452415322595</v>
      </c>
      <c s="400">
        <v>181.25010077322602</v>
      </c>
      <c s="400">
        <v>145.08588726322597</v>
      </c>
      <c s="400">
        <v>164.98986052322587</v>
      </c>
      <c s="400">
        <v>397.1927482232262</v>
      </c>
      <c s="400">
        <v>115.97442559322587</v>
      </c>
      <c s="400">
        <v>189.8812228232259</v>
      </c>
      <c s="400">
        <v>126.13926075000079</v>
      </c>
      <c s="400">
        <v>153.94188472000141</v>
      </c>
      <c s="400">
        <v>317.24026318000028</v>
      </c>
      <c s="400">
        <v>104.17267685999994</v>
      </c>
      <c s="400">
        <v>111.13304604999969</v>
      </c>
      <c s="400">
        <v>62.009457600001333</v>
      </c>
      <c s="400">
        <v>106.52793508999933</v>
      </c>
      <c s="400">
        <v>295.35595146000048</v>
      </c>
      <c s="400">
        <v>104.13725718000106</v>
      </c>
      <c s="400">
        <v>127.89143140000104</v>
      </c>
      <c s="400">
        <v>192.22356518000157</v>
      </c>
      <c s="400">
        <v>210.51959870000036</v>
      </c>
      <c s="400">
        <v>15.359966359999936</v>
      </c>
      <c s="400">
        <v>81.31220459999993</v>
      </c>
      <c s="400">
        <v>242.28366477999927</v>
      </c>
      <c s="400">
        <v>200.20127375999968</v>
      </c>
      <c s="400">
        <v>145.03215331000004</v>
      </c>
      <c s="400">
        <v>175.67973232999867</v>
      </c>
      <c s="400">
        <v>177.88410758999979</v>
      </c>
      <c s="400">
        <v>136.19173416000115</v>
      </c>
      <c s="400">
        <v>192.12618080000138</v>
      </c>
      <c s="400">
        <v>203.91898805000139</v>
      </c>
      <c s="400">
        <v>271.720820954999</v>
      </c>
      <c s="400">
        <v>251.95947850120376</v>
      </c>
      <c r="DT17" s="400">
        <f t="shared" si="9"/>
        <v>2065.1234866087111</v>
      </c>
      <c s="400">
        <f t="shared" si="9"/>
        <v>1911.2923281700073</v>
      </c>
      <c s="400">
        <f t="shared" si="9"/>
        <v>2093.670305196204</v>
      </c>
      <c r="DX17" s="400">
        <f t="shared" si="10"/>
        <v>2065.1234866087111</v>
      </c>
      <c s="400">
        <f t="shared" si="10"/>
        <v>1911.2923281700073</v>
      </c>
      <c s="400">
        <f t="shared" si="10"/>
        <v>2093.670305196204</v>
      </c>
      <c s="400">
        <v>2227.1841726292723</v>
      </c>
    </row>
    <row r="18" spans="1:131" s="370" customFormat="1" ht="15">
      <c r="A18" s="413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00"/>
      <c s="400"/>
      <c s="400"/>
      <c s="400"/>
      <c s="400"/>
      <c s="400"/>
      <c s="400"/>
      <c s="400"/>
      <c s="400"/>
      <c s="400"/>
      <c s="400"/>
      <c s="400"/>
      <c r="DT18" s="400"/>
      <c s="400"/>
      <c s="400"/>
      <c r="DX18" s="400"/>
      <c s="400"/>
      <c s="400"/>
      <c s="400"/>
    </row>
    <row r="19" spans="1:131" s="370" customFormat="1" ht="15">
      <c r="A19" s="415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416"/>
      <c s="416"/>
      <c s="416"/>
      <c s="416"/>
      <c s="416"/>
      <c s="416"/>
      <c s="416"/>
      <c s="416"/>
      <c s="416"/>
      <c s="416"/>
      <c s="416"/>
      <c s="416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r="DT19" s="400"/>
      <c s="400"/>
      <c s="400"/>
      <c r="DX19" s="400"/>
      <c s="400"/>
      <c s="400"/>
      <c s="400"/>
    </row>
    <row r="20" spans="1:131" s="370" customFormat="1" ht="15">
      <c r="A20" s="369" t="s">
        <v>541</v>
      </c>
      <c s="369"/>
      <c s="365">
        <f t="shared" si="13" ref="C20:BN20">C21+C44</f>
        <v>1889.4834753534647</v>
      </c>
      <c s="365">
        <f t="shared" si="13"/>
        <v>1739.5010135243556</v>
      </c>
      <c s="365">
        <f t="shared" si="13"/>
        <v>2181.7839256043299</v>
      </c>
      <c s="365">
        <f t="shared" si="13"/>
        <v>2107.4585762942233</v>
      </c>
      <c s="365">
        <f t="shared" si="13"/>
        <v>2116.9020055020469</v>
      </c>
      <c s="365">
        <f t="shared" si="13"/>
        <v>2285.4733205545463</v>
      </c>
      <c s="365">
        <f t="shared" si="13"/>
        <v>1894.1593387110947</v>
      </c>
      <c s="365">
        <f t="shared" si="13"/>
        <v>2303.4715445641546</v>
      </c>
      <c s="365">
        <f t="shared" si="13"/>
        <v>2069.1191753717735</v>
      </c>
      <c s="365">
        <f t="shared" si="13"/>
        <v>2404.2989727553004</v>
      </c>
      <c s="365">
        <f t="shared" si="13"/>
        <v>2464.2218956417546</v>
      </c>
      <c s="365">
        <f t="shared" si="13"/>
        <v>3269.9229389263764</v>
      </c>
      <c s="365">
        <f t="shared" si="13"/>
        <v>1819.024631864401</v>
      </c>
      <c s="365">
        <f t="shared" si="13"/>
        <v>2435.423854956025</v>
      </c>
      <c s="365">
        <f t="shared" si="13"/>
        <v>2500.7643944488509</v>
      </c>
      <c s="365">
        <f t="shared" si="13"/>
        <v>2414.2142058380723</v>
      </c>
      <c s="365">
        <f t="shared" si="13"/>
        <v>2307.293701502947</v>
      </c>
      <c s="365">
        <f t="shared" si="13"/>
        <v>2533.101806951709</v>
      </c>
      <c s="365">
        <f t="shared" si="13"/>
        <v>2258.6825560780876</v>
      </c>
      <c s="365">
        <f t="shared" si="13"/>
        <v>2687.3294505072095</v>
      </c>
      <c s="365">
        <f t="shared" si="13"/>
        <v>2785.0514126398675</v>
      </c>
      <c s="365">
        <f t="shared" si="13"/>
        <v>2942.2289206994583</v>
      </c>
      <c s="365">
        <f t="shared" si="13"/>
        <v>3049.5665692151579</v>
      </c>
      <c s="365">
        <f t="shared" si="13"/>
        <v>3941.1364001391739</v>
      </c>
      <c s="365">
        <f t="shared" si="13"/>
        <v>2046.0419393838888</v>
      </c>
      <c s="365">
        <f t="shared" si="13"/>
        <v>2457.9048153824938</v>
      </c>
      <c s="365">
        <f t="shared" si="13"/>
        <v>2428.6890116879854</v>
      </c>
      <c s="365">
        <f t="shared" si="13"/>
        <v>2801.8762559059096</v>
      </c>
      <c s="365">
        <f t="shared" si="13"/>
        <v>2325.2123212307743</v>
      </c>
      <c s="365">
        <f t="shared" si="13"/>
        <v>2580.8684589982599</v>
      </c>
      <c s="365">
        <f t="shared" si="13"/>
        <v>2639.8783766266597</v>
      </c>
      <c s="365">
        <f t="shared" si="13"/>
        <v>2656.1409447114665</v>
      </c>
      <c s="365">
        <f t="shared" si="13"/>
        <v>2918.3632057037321</v>
      </c>
      <c s="365">
        <f t="shared" si="13"/>
        <v>3072.5058127995285</v>
      </c>
      <c s="365">
        <f t="shared" si="13"/>
        <v>2986.2185640599787</v>
      </c>
      <c s="365">
        <f t="shared" si="13"/>
        <v>4141.1818798049871</v>
      </c>
      <c s="365">
        <f t="shared" si="13"/>
        <v>1489.6659044725523</v>
      </c>
      <c s="365">
        <f t="shared" si="13"/>
        <v>2360.1386198454406</v>
      </c>
      <c s="365">
        <f t="shared" si="13"/>
        <v>2502.4147843093428</v>
      </c>
      <c s="365">
        <f t="shared" si="13"/>
        <v>2077.2045075050205</v>
      </c>
      <c s="365">
        <f t="shared" si="13"/>
        <v>2529.0527933367775</v>
      </c>
      <c s="365">
        <f t="shared" si="13"/>
        <v>2599.2547363434683</v>
      </c>
      <c s="365">
        <f t="shared" si="13"/>
        <v>2437.0229044707089</v>
      </c>
      <c s="365">
        <f t="shared" si="13"/>
        <v>1916.4495378328713</v>
      </c>
      <c s="365">
        <f t="shared" si="13"/>
        <v>2074.8317016957226</v>
      </c>
      <c s="365">
        <f t="shared" si="13"/>
        <v>2345.3645798681896</v>
      </c>
      <c s="365">
        <f t="shared" si="13"/>
        <v>1990.8181549164476</v>
      </c>
      <c s="365">
        <f t="shared" si="13"/>
        <v>4355.6792189391035</v>
      </c>
      <c s="365">
        <f t="shared" si="13"/>
        <v>1420.5989244178038</v>
      </c>
      <c s="365">
        <f t="shared" si="13"/>
        <v>1991.3049764345878</v>
      </c>
      <c s="365">
        <f t="shared" si="13"/>
        <v>2456.9731550192682</v>
      </c>
      <c s="365">
        <f t="shared" si="13"/>
        <v>2111.9123773385959</v>
      </c>
      <c s="365">
        <f t="shared" si="13"/>
        <v>1618.5376217431399</v>
      </c>
      <c s="365">
        <f t="shared" si="13"/>
        <v>2350.9305530732067</v>
      </c>
      <c s="365">
        <f t="shared" si="13"/>
        <v>2123.2118351858321</v>
      </c>
      <c s="365">
        <f t="shared" si="13"/>
        <v>2273.8349989274739</v>
      </c>
      <c s="365">
        <f t="shared" si="13"/>
        <v>2499.5349305342543</v>
      </c>
      <c s="365">
        <f t="shared" si="13"/>
        <v>2113.9602806240123</v>
      </c>
      <c s="365">
        <f t="shared" si="13"/>
        <v>2627.4801960226578</v>
      </c>
      <c s="365">
        <f t="shared" si="13"/>
        <v>4190.2907823688747</v>
      </c>
      <c s="365">
        <f t="shared" si="13"/>
        <v>1468.737820283236</v>
      </c>
      <c s="365">
        <f t="shared" si="13"/>
        <v>1988.6654161394961</v>
      </c>
      <c s="365">
        <f t="shared" si="13"/>
        <v>2791.3720469989798</v>
      </c>
      <c s="365">
        <f t="shared" si="13"/>
        <v>2239.8652718537405</v>
      </c>
      <c s="365">
        <f t="shared" si="14" ref="BO20:DR20">BO21+BO44</f>
        <v>2057.3503177273851</v>
      </c>
      <c s="365">
        <f t="shared" si="14"/>
        <v>2108.4132853714423</v>
      </c>
      <c s="365">
        <f t="shared" si="14"/>
        <v>1721.5199668694875</v>
      </c>
      <c s="365">
        <f t="shared" si="14"/>
        <v>2029.6579220471997</v>
      </c>
      <c s="365">
        <f t="shared" si="14"/>
        <v>1984.9225213158006</v>
      </c>
      <c s="365">
        <f t="shared" si="14"/>
        <v>2260.0233576747992</v>
      </c>
      <c s="365">
        <f t="shared" si="14"/>
        <v>2446.7727806521198</v>
      </c>
      <c s="365">
        <f t="shared" si="14"/>
        <v>4308.3186240129689</v>
      </c>
      <c s="365">
        <f t="shared" si="14"/>
        <v>1510.1150158923335</v>
      </c>
      <c s="365">
        <f t="shared" si="14"/>
        <v>1868.2139593064505</v>
      </c>
      <c s="365">
        <f t="shared" si="14"/>
        <v>2666.780042047134</v>
      </c>
      <c s="365">
        <f t="shared" si="14"/>
        <v>2533.2783129505328</v>
      </c>
      <c s="365">
        <f t="shared" si="14"/>
        <v>2262.9347301444959</v>
      </c>
      <c s="365">
        <f t="shared" si="14"/>
        <v>2083.9604238252464</v>
      </c>
      <c s="365">
        <f t="shared" si="14"/>
        <v>2194.490711689733</v>
      </c>
      <c s="365">
        <f t="shared" si="14"/>
        <v>2349.9083125899328</v>
      </c>
      <c s="365">
        <f t="shared" si="14"/>
        <v>2443.8587818797332</v>
      </c>
      <c s="365">
        <f t="shared" si="14"/>
        <v>2286.3923347501336</v>
      </c>
      <c s="365">
        <f t="shared" si="14"/>
        <v>2261.8563977505337</v>
      </c>
      <c s="365">
        <f t="shared" si="14"/>
        <v>4360.5142579097319</v>
      </c>
      <c s="365">
        <f t="shared" si="14"/>
        <v>1930.3463811726651</v>
      </c>
      <c s="365">
        <f t="shared" si="14"/>
        <v>2015.2726276686285</v>
      </c>
      <c s="365">
        <f t="shared" si="14"/>
        <v>2094.5914253478486</v>
      </c>
      <c s="365">
        <f t="shared" si="14"/>
        <v>2493.7192213564126</v>
      </c>
      <c s="365">
        <f t="shared" si="14"/>
        <v>2436.1954413918984</v>
      </c>
      <c s="365">
        <f t="shared" si="14"/>
        <v>2382.5535002776992</v>
      </c>
      <c s="365">
        <f t="shared" si="14"/>
        <v>2498.2260582854301</v>
      </c>
      <c s="365">
        <f t="shared" si="14"/>
        <v>2203.538425044685</v>
      </c>
      <c s="365">
        <f t="shared" si="14"/>
        <v>2430.3360452205798</v>
      </c>
      <c s="365">
        <f t="shared" si="14"/>
        <v>2219.9056770737629</v>
      </c>
      <c s="365">
        <f t="shared" si="14"/>
        <v>2170.7304191161129</v>
      </c>
      <c s="365">
        <f t="shared" si="14"/>
        <v>4164.492445971232</v>
      </c>
      <c s="365">
        <f t="shared" si="14"/>
        <v>1910.0436760730508</v>
      </c>
      <c s="365">
        <f t="shared" si="14"/>
        <v>1995.1521499424698</v>
      </c>
      <c s="365">
        <f t="shared" si="14"/>
        <v>2116.3231324159951</v>
      </c>
      <c s="365">
        <f t="shared" si="14"/>
        <v>2126.9306863436868</v>
      </c>
      <c s="365">
        <f t="shared" si="14"/>
        <v>2521.8714331263827</v>
      </c>
      <c s="365">
        <f t="shared" si="14"/>
        <v>2019.5444223183508</v>
      </c>
      <c s="365">
        <f t="shared" si="14"/>
        <v>1968.0188336288134</v>
      </c>
      <c s="365">
        <f t="shared" si="14"/>
        <v>2175.4338120802267</v>
      </c>
      <c s="365">
        <f t="shared" si="14"/>
        <v>1653.4295862442777</v>
      </c>
      <c s="365">
        <f t="shared" si="14"/>
        <v>1992.6331496908547</v>
      </c>
      <c s="365">
        <f t="shared" si="14"/>
        <v>1969.7609680856883</v>
      </c>
      <c s="365">
        <f t="shared" si="14"/>
        <v>3457.3771167941859</v>
      </c>
      <c s="365">
        <f t="shared" si="14"/>
        <v>1724.5368393751332</v>
      </c>
      <c s="365">
        <f t="shared" si="14"/>
        <v>1731.2318112601338</v>
      </c>
      <c s="365">
        <f t="shared" si="14"/>
        <v>2289.8369859361251</v>
      </c>
      <c s="365">
        <f t="shared" si="14"/>
        <v>2124.5100225284182</v>
      </c>
      <c s="365">
        <f t="shared" si="14"/>
        <v>2213.408004040552</v>
      </c>
      <c s="365">
        <f t="shared" si="14"/>
        <v>2253.512647630243</v>
      </c>
      <c s="365">
        <f t="shared" si="14"/>
        <v>2235.5211601800947</v>
      </c>
      <c s="365">
        <f t="shared" si="14"/>
        <v>2357.3538628942447</v>
      </c>
      <c s="365">
        <f t="shared" si="14"/>
        <v>1823.9599248135073</v>
      </c>
      <c s="365">
        <f t="shared" si="14"/>
        <v>2291.1357161162618</v>
      </c>
      <c s="365">
        <f t="shared" si="14"/>
        <v>2138.048983433926</v>
      </c>
      <c s="365">
        <f t="shared" si="14"/>
        <v>4362.3995640461853</v>
      </c>
      <c r="DT20" s="365">
        <f>DT21+DT44</f>
        <v>29039.907667926956</v>
      </c>
      <c s="365">
        <f>DU21+DU44</f>
        <v>25906.518966743984</v>
      </c>
      <c s="365">
        <f>DV21+DV44</f>
        <v>27545.455522254826</v>
      </c>
      <c s="371"/>
      <c s="365">
        <f>DX21+DX44</f>
        <v>29039.90766792696</v>
      </c>
      <c s="365">
        <f>DY21+DY44</f>
        <v>25906.518966743984</v>
      </c>
      <c s="365">
        <f>DZ21+DZ44</f>
        <v>27545.455522254822</v>
      </c>
      <c s="365">
        <f>EA21+EA44</f>
        <v>28816.513716667836</v>
      </c>
    </row>
    <row r="21" spans="1:131" s="370" customFormat="1" ht="15">
      <c r="A21" s="369" t="s">
        <v>540</v>
      </c>
      <c s="369"/>
      <c s="400">
        <f t="shared" si="15" ref="C21:BN21">C22+C34+C47</f>
        <v>1880.2374325834646</v>
      </c>
      <c s="400">
        <f t="shared" si="15"/>
        <v>1690.8714828743555</v>
      </c>
      <c s="400">
        <f t="shared" si="15"/>
        <v>2116.5638718043297</v>
      </c>
      <c s="400">
        <f t="shared" si="15"/>
        <v>1989.5867446550089</v>
      </c>
      <c s="400">
        <f t="shared" si="15"/>
        <v>2014.8090900320467</v>
      </c>
      <c s="400">
        <f t="shared" si="15"/>
        <v>2159.7812014145461</v>
      </c>
      <c s="400">
        <f t="shared" si="15"/>
        <v>1884.9006562110947</v>
      </c>
      <c s="400">
        <f t="shared" si="15"/>
        <v>2258.9325438641545</v>
      </c>
      <c s="400">
        <f t="shared" si="15"/>
        <v>2005.9628235532393</v>
      </c>
      <c s="400">
        <f t="shared" si="15"/>
        <v>2317.5187768451665</v>
      </c>
      <c s="400">
        <f t="shared" si="15"/>
        <v>2366.331894997305</v>
      </c>
      <c s="400">
        <f t="shared" si="15"/>
        <v>3136.893298014993</v>
      </c>
      <c s="400">
        <f t="shared" si="15"/>
        <v>1801.3299667923668</v>
      </c>
      <c s="400">
        <f t="shared" si="15"/>
        <v>2389.6631555126664</v>
      </c>
      <c s="400">
        <f t="shared" si="15"/>
        <v>2397.2512824721666</v>
      </c>
      <c s="400">
        <f t="shared" si="15"/>
        <v>2323.2498416208664</v>
      </c>
      <c s="400">
        <f t="shared" si="15"/>
        <v>2199.7806392739667</v>
      </c>
      <c s="400">
        <f t="shared" si="15"/>
        <v>2325.9341798701666</v>
      </c>
      <c s="400">
        <f t="shared" si="15"/>
        <v>2248.216126490167</v>
      </c>
      <c s="400">
        <f t="shared" si="15"/>
        <v>2638.2383725908662</v>
      </c>
      <c s="400">
        <f t="shared" si="15"/>
        <v>2660.5730785892956</v>
      </c>
      <c s="400">
        <f t="shared" si="15"/>
        <v>2846.958977044033</v>
      </c>
      <c s="400">
        <f t="shared" si="15"/>
        <v>2939.531645229998</v>
      </c>
      <c s="400">
        <f t="shared" si="15"/>
        <v>3734.4807563409654</v>
      </c>
      <c s="400">
        <f t="shared" si="15"/>
        <v>2015.9192008900002</v>
      </c>
      <c s="400">
        <f t="shared" si="15"/>
        <v>2394.8482082000005</v>
      </c>
      <c s="400">
        <f t="shared" si="15"/>
        <v>2275.0699209700001</v>
      </c>
      <c s="400">
        <f t="shared" si="15"/>
        <v>2686.998367090001</v>
      </c>
      <c s="400">
        <f t="shared" si="15"/>
        <v>2209.2909418899999</v>
      </c>
      <c s="400">
        <f t="shared" si="15"/>
        <v>2411.7747682800004</v>
      </c>
      <c s="400">
        <f t="shared" si="15"/>
        <v>2609.8519806199997</v>
      </c>
      <c s="400">
        <f t="shared" si="15"/>
        <v>2596.3133432499994</v>
      </c>
      <c s="400">
        <f t="shared" si="15"/>
        <v>2765.2464159200003</v>
      </c>
      <c s="400">
        <f t="shared" si="15"/>
        <v>2958.2147968500008</v>
      </c>
      <c s="400">
        <f t="shared" si="15"/>
        <v>2858.0019929700002</v>
      </c>
      <c s="400">
        <f t="shared" si="15"/>
        <v>3876.3879363599999</v>
      </c>
      <c s="400">
        <f t="shared" si="15"/>
        <v>1456.2309699233333</v>
      </c>
      <c s="400">
        <f t="shared" si="15"/>
        <v>2292.8920366833331</v>
      </c>
      <c s="400">
        <f t="shared" si="15"/>
        <v>2266.6751434633338</v>
      </c>
      <c s="400">
        <f t="shared" si="15"/>
        <v>1963.5831441133334</v>
      </c>
      <c s="400">
        <f t="shared" si="15"/>
        <v>2392.8138353933336</v>
      </c>
      <c s="400">
        <f t="shared" si="15"/>
        <v>2329.636485933333</v>
      </c>
      <c s="400">
        <f t="shared" si="15"/>
        <v>2392.6609602033332</v>
      </c>
      <c s="400">
        <f t="shared" si="15"/>
        <v>1847.1615254333333</v>
      </c>
      <c s="400">
        <f t="shared" si="15"/>
        <v>1806.5983811033332</v>
      </c>
      <c s="400">
        <f t="shared" si="15"/>
        <v>2225.2171944333336</v>
      </c>
      <c s="400">
        <f t="shared" si="15"/>
        <v>1856.7795258233332</v>
      </c>
      <c s="400">
        <f t="shared" si="15"/>
        <v>4088.2922589133327</v>
      </c>
      <c s="400">
        <f t="shared" si="15"/>
        <v>1363.0953091833333</v>
      </c>
      <c s="400">
        <f t="shared" si="15"/>
        <v>1922.1701094866664</v>
      </c>
      <c s="400">
        <f t="shared" si="15"/>
        <v>2186.7498368966667</v>
      </c>
      <c s="400">
        <f t="shared" si="15"/>
        <v>1992.9646109866667</v>
      </c>
      <c s="400">
        <f t="shared" si="15"/>
        <v>1470.5066318166666</v>
      </c>
      <c s="400">
        <f t="shared" si="15"/>
        <v>2087.670842136667</v>
      </c>
      <c s="400">
        <f t="shared" si="15"/>
        <v>2050.4906662366666</v>
      </c>
      <c s="400">
        <f t="shared" si="15"/>
        <v>2203.3224526533336</v>
      </c>
      <c s="400">
        <f t="shared" si="15"/>
        <v>2224.8059460933337</v>
      </c>
      <c s="400">
        <f t="shared" si="15"/>
        <v>1965.3826310733327</v>
      </c>
      <c s="400">
        <f t="shared" si="15"/>
        <v>2487.0907989033331</v>
      </c>
      <c s="400">
        <f t="shared" si="15"/>
        <v>3885.918997953333</v>
      </c>
      <c s="400">
        <f t="shared" si="15"/>
        <v>1375.9471769500001</v>
      </c>
      <c s="400">
        <f t="shared" si="15"/>
        <v>1915.8339242499997</v>
      </c>
      <c s="400">
        <f t="shared" si="15"/>
        <v>2371.0926037700001</v>
      </c>
      <c s="400">
        <f t="shared" si="15"/>
        <v>2099.0725965799998</v>
      </c>
      <c s="400">
        <f t="shared" si="16" ref="BO21:DZ21">BO22+BO34+BO47</f>
        <v>1883.01472231</v>
      </c>
      <c s="400">
        <f t="shared" si="16"/>
        <v>1802.9343864699997</v>
      </c>
      <c s="400">
        <f t="shared" si="16"/>
        <v>1626.9167947400003</v>
      </c>
      <c s="400">
        <f t="shared" si="16"/>
        <v>1935.2112671899997</v>
      </c>
      <c s="400">
        <f t="shared" si="16"/>
        <v>1580.5939136200006</v>
      </c>
      <c s="400">
        <f t="shared" si="16"/>
        <v>2118.2733099799993</v>
      </c>
      <c s="400">
        <f t="shared" si="16"/>
        <v>2298.8467900599994</v>
      </c>
      <c s="400">
        <f t="shared" si="16"/>
        <v>3917.1245575113694</v>
      </c>
      <c s="400">
        <f t="shared" si="16"/>
        <v>1397.8306701133336</v>
      </c>
      <c s="400">
        <f t="shared" si="16"/>
        <v>1770.7474978733335</v>
      </c>
      <c s="400">
        <f t="shared" si="16"/>
        <v>2271.6157463033337</v>
      </c>
      <c s="400">
        <f t="shared" si="16"/>
        <v>2269.5332887433328</v>
      </c>
      <c s="400">
        <f t="shared" si="16"/>
        <v>2014.0177233533334</v>
      </c>
      <c s="400">
        <f t="shared" si="16"/>
        <v>1800.1811690633328</v>
      </c>
      <c s="400">
        <f t="shared" si="16"/>
        <v>1962.0085647233332</v>
      </c>
      <c s="400">
        <f t="shared" si="16"/>
        <v>2247.210472783333</v>
      </c>
      <c s="400">
        <f t="shared" si="16"/>
        <v>2053.8724601333333</v>
      </c>
      <c s="400">
        <f t="shared" si="16"/>
        <v>2009.9421028833335</v>
      </c>
      <c s="400">
        <f t="shared" si="16"/>
        <v>2002.3583186133337</v>
      </c>
      <c s="400">
        <f t="shared" si="16"/>
        <v>4044.5285030033342</v>
      </c>
      <c s="400">
        <f t="shared" si="16"/>
        <v>1682.6691664966652</v>
      </c>
      <c s="400">
        <f t="shared" si="16"/>
        <v>1909.5168291080047</v>
      </c>
      <c s="400">
        <f t="shared" si="16"/>
        <v>1710.6009877390486</v>
      </c>
      <c s="400">
        <f t="shared" si="16"/>
        <v>2215.9331920640125</v>
      </c>
      <c s="400">
        <f t="shared" si="16"/>
        <v>2170.7847925400984</v>
      </c>
      <c s="400">
        <f t="shared" si="16"/>
        <v>2054.9660725280992</v>
      </c>
      <c s="400">
        <f t="shared" si="16"/>
        <v>2140.23468950403</v>
      </c>
      <c s="400">
        <f t="shared" si="16"/>
        <v>2091.0849161780852</v>
      </c>
      <c s="400">
        <f t="shared" si="16"/>
        <v>2105.9417157161797</v>
      </c>
      <c s="400">
        <f t="shared" si="16"/>
        <v>1934.0166985801629</v>
      </c>
      <c s="400">
        <f t="shared" si="16"/>
        <v>1917.0009876099966</v>
      </c>
      <c s="400">
        <f t="shared" si="16"/>
        <v>3852.117694569748</v>
      </c>
      <c s="400">
        <f t="shared" si="16"/>
        <v>1559.8766523420004</v>
      </c>
      <c s="400">
        <f t="shared" si="16"/>
        <v>1876.7528527939994</v>
      </c>
      <c s="400">
        <f t="shared" si="16"/>
        <v>1715.0831148999976</v>
      </c>
      <c s="400">
        <f t="shared" si="16"/>
        <v>1791.4376040600021</v>
      </c>
      <c s="400">
        <f t="shared" si="16"/>
        <v>2368.5210698799992</v>
      </c>
      <c s="400">
        <f t="shared" si="16"/>
        <v>1600.4026326700016</v>
      </c>
      <c s="400">
        <f t="shared" si="16"/>
        <v>1606.6503320000022</v>
      </c>
      <c s="400">
        <f t="shared" si="16"/>
        <v>1659.0251595299969</v>
      </c>
      <c s="400">
        <f t="shared" si="16"/>
        <v>1481.164679529998</v>
      </c>
      <c s="400">
        <f t="shared" si="16"/>
        <v>1830.4074726620015</v>
      </c>
      <c s="400">
        <f t="shared" si="16"/>
        <v>1836.0374777079978</v>
      </c>
      <c s="400">
        <f t="shared" si="16"/>
        <v>3284.2925195600019</v>
      </c>
      <c s="400">
        <f t="shared" si="16"/>
        <v>1575.3251466665256</v>
      </c>
      <c s="400">
        <f t="shared" si="16"/>
        <v>1601.227275932011</v>
      </c>
      <c s="400">
        <f t="shared" si="16"/>
        <v>2122.3163930800124</v>
      </c>
      <c s="400">
        <f t="shared" si="16"/>
        <v>1945.8162394199878</v>
      </c>
      <c s="400">
        <f t="shared" si="16"/>
        <v>2046.2290773600055</v>
      </c>
      <c s="400">
        <f t="shared" si="16"/>
        <v>2102.0511525599863</v>
      </c>
      <c s="400">
        <f t="shared" si="16"/>
        <v>2086.082577329958</v>
      </c>
      <c s="400">
        <f t="shared" si="16"/>
        <v>2220.04704029</v>
      </c>
      <c s="400">
        <f t="shared" si="16"/>
        <v>1664.7679361000403</v>
      </c>
      <c s="400">
        <f t="shared" si="16"/>
        <v>2058.4138227500193</v>
      </c>
      <c s="400">
        <f t="shared" si="16"/>
        <v>1975.0858358700002</v>
      </c>
      <c s="400">
        <f t="shared" si="16"/>
        <v>4210.0292429199899</v>
      </c>
      <c r="DT21" s="400">
        <f t="shared" si="16"/>
        <v>25784.867742634131</v>
      </c>
      <c s="400">
        <f t="shared" si="16"/>
        <v>22609.651567636</v>
      </c>
      <c s="400">
        <f t="shared" si="16"/>
        <v>25607.391740278537</v>
      </c>
      <c s="371"/>
      <c s="400">
        <f t="shared" si="16"/>
        <v>25784.867742634135</v>
      </c>
      <c s="400">
        <f t="shared" si="16"/>
        <v>22609.651567636</v>
      </c>
      <c s="400">
        <f t="shared" si="16"/>
        <v>25607.391740278534</v>
      </c>
      <c s="400">
        <f>EA22+EA34+EA47</f>
        <v>26617.913716667837</v>
      </c>
    </row>
    <row r="22" spans="1:131" s="370" customFormat="1" ht="15">
      <c r="A22" s="369" t="s">
        <v>539</v>
      </c>
      <c s="369"/>
      <c s="365">
        <f t="shared" si="17" ref="C22:BN22">C23+C24+C27+C32</f>
        <v>1081.9086526434646</v>
      </c>
      <c s="365">
        <f t="shared" si="17"/>
        <v>1147.1914008543554</v>
      </c>
      <c s="365">
        <f t="shared" si="17"/>
        <v>1352.9681430443295</v>
      </c>
      <c s="365">
        <f t="shared" si="17"/>
        <v>1315.299351325009</v>
      </c>
      <c s="365">
        <f t="shared" si="17"/>
        <v>1366.2110952620465</v>
      </c>
      <c s="365">
        <f t="shared" si="17"/>
        <v>1296.5850506845463</v>
      </c>
      <c s="365">
        <f t="shared" si="17"/>
        <v>1289.9306411810946</v>
      </c>
      <c s="365">
        <f t="shared" si="17"/>
        <v>1483.0958171141542</v>
      </c>
      <c s="365">
        <f t="shared" si="17"/>
        <v>1320.9604251032395</v>
      </c>
      <c s="365">
        <f t="shared" si="17"/>
        <v>1456.6310044251661</v>
      </c>
      <c s="365">
        <f t="shared" si="17"/>
        <v>1480.2556504173053</v>
      </c>
      <c s="365">
        <f t="shared" si="17"/>
        <v>1940.482201084993</v>
      </c>
      <c s="365">
        <f t="shared" si="17"/>
        <v>1217.5959392923664</v>
      </c>
      <c s="365">
        <f t="shared" si="17"/>
        <v>1530.8264839026665</v>
      </c>
      <c s="365">
        <f t="shared" si="17"/>
        <v>1622.1852166521667</v>
      </c>
      <c s="365">
        <f t="shared" si="17"/>
        <v>1488.7935832108665</v>
      </c>
      <c s="365">
        <f t="shared" si="17"/>
        <v>1444.2839730239666</v>
      </c>
      <c s="365">
        <f t="shared" si="17"/>
        <v>1520.4347119901665</v>
      </c>
      <c s="365">
        <f t="shared" si="17"/>
        <v>1438.3868208801664</v>
      </c>
      <c s="365">
        <f t="shared" si="17"/>
        <v>1698.0222095208669</v>
      </c>
      <c s="365">
        <f t="shared" si="17"/>
        <v>1522.7809808392956</v>
      </c>
      <c s="365">
        <f t="shared" si="17"/>
        <v>1629.9970267440322</v>
      </c>
      <c s="365">
        <f t="shared" si="17"/>
        <v>1591.055800109998</v>
      </c>
      <c s="365">
        <f t="shared" si="17"/>
        <v>2230.457555970966</v>
      </c>
      <c s="365">
        <f t="shared" si="17"/>
        <v>1444.7959533599999</v>
      </c>
      <c s="365">
        <f t="shared" si="17"/>
        <v>1466.6321588700002</v>
      </c>
      <c s="365">
        <f t="shared" si="17"/>
        <v>1434.0723546700001</v>
      </c>
      <c s="365">
        <f t="shared" si="17"/>
        <v>1855.1909468300003</v>
      </c>
      <c s="365">
        <f t="shared" si="17"/>
        <v>1435.1206123799998</v>
      </c>
      <c s="365">
        <f t="shared" si="17"/>
        <v>1502.2002069200005</v>
      </c>
      <c s="365">
        <f t="shared" si="17"/>
        <v>1674.1239319399997</v>
      </c>
      <c s="365">
        <f t="shared" si="17"/>
        <v>1637.1716273899999</v>
      </c>
      <c s="365">
        <f t="shared" si="17"/>
        <v>1495.2838538599997</v>
      </c>
      <c s="365">
        <f t="shared" si="17"/>
        <v>1747.3193910400003</v>
      </c>
      <c s="365">
        <f t="shared" si="17"/>
        <v>1641.44374167</v>
      </c>
      <c s="365">
        <f t="shared" si="17"/>
        <v>2492.9832932200002</v>
      </c>
      <c s="365">
        <f t="shared" si="17"/>
        <v>1045.5033822633334</v>
      </c>
      <c s="365">
        <f t="shared" si="17"/>
        <v>1415.1217818633334</v>
      </c>
      <c s="365">
        <f t="shared" si="17"/>
        <v>1512.2225135233334</v>
      </c>
      <c s="365">
        <f t="shared" si="17"/>
        <v>1304.8365417533332</v>
      </c>
      <c s="365">
        <f t="shared" si="17"/>
        <v>1305.4560116933333</v>
      </c>
      <c s="365">
        <f t="shared" si="17"/>
        <v>1382.529380583333</v>
      </c>
      <c s="365">
        <f t="shared" si="17"/>
        <v>1473.2702815833331</v>
      </c>
      <c s="365">
        <f t="shared" si="17"/>
        <v>1387.290915053333</v>
      </c>
      <c s="365">
        <f t="shared" si="17"/>
        <v>1355.1923042333331</v>
      </c>
      <c s="365">
        <f t="shared" si="17"/>
        <v>1321.6435450533336</v>
      </c>
      <c s="365">
        <f t="shared" si="17"/>
        <v>1350.6739958433332</v>
      </c>
      <c s="365">
        <f t="shared" si="17"/>
        <v>1900.7866182533328</v>
      </c>
      <c s="365">
        <f t="shared" si="17"/>
        <v>991.0200149533332</v>
      </c>
      <c s="365">
        <f t="shared" si="17"/>
        <v>1430.0258589166667</v>
      </c>
      <c s="365">
        <f t="shared" si="17"/>
        <v>1280.8830434266665</v>
      </c>
      <c s="365">
        <f t="shared" si="17"/>
        <v>1268.2848269766666</v>
      </c>
      <c s="365">
        <f t="shared" si="17"/>
        <v>1172.9958630466667</v>
      </c>
      <c s="365">
        <f t="shared" si="17"/>
        <v>1169.5241900866667</v>
      </c>
      <c s="365">
        <f t="shared" si="17"/>
        <v>1073.2097540566665</v>
      </c>
      <c s="365">
        <f t="shared" si="17"/>
        <v>1330.9083831733337</v>
      </c>
      <c s="365">
        <f t="shared" si="17"/>
        <v>1209.7307400333339</v>
      </c>
      <c s="365">
        <f t="shared" si="17"/>
        <v>1246.1027705933327</v>
      </c>
      <c s="365">
        <f t="shared" si="17"/>
        <v>1305.166213893333</v>
      </c>
      <c s="365">
        <f t="shared" si="17"/>
        <v>1805.9576562033333</v>
      </c>
      <c s="365">
        <f t="shared" si="17"/>
        <v>973.69845122000015</v>
      </c>
      <c s="365">
        <f t="shared" si="17"/>
        <v>1149.5593171899995</v>
      </c>
      <c s="365">
        <f t="shared" si="17"/>
        <v>1442.20506183</v>
      </c>
      <c s="365">
        <f t="shared" si="17"/>
        <v>1364.2049734999998</v>
      </c>
      <c s="365">
        <f t="shared" si="18" ref="BO22:DR22">BO23+BO24+BO27+BO32</f>
        <v>1304.08071404</v>
      </c>
      <c s="365">
        <f t="shared" si="18"/>
        <v>1269.1213895599999</v>
      </c>
      <c s="365">
        <f t="shared" si="18"/>
        <v>1202.3620580700006</v>
      </c>
      <c s="365">
        <f t="shared" si="18"/>
        <v>1414.4393042699996</v>
      </c>
      <c s="365">
        <f t="shared" si="18"/>
        <v>1217.5463125700005</v>
      </c>
      <c s="365">
        <f t="shared" si="18"/>
        <v>1320.7008983999997</v>
      </c>
      <c s="365">
        <f t="shared" si="18"/>
        <v>1378.1126596399999</v>
      </c>
      <c s="365">
        <f t="shared" si="18"/>
        <v>2130.485723131369</v>
      </c>
      <c s="365">
        <f t="shared" si="18"/>
        <v>1156.9354234733335</v>
      </c>
      <c s="365">
        <f t="shared" si="18"/>
        <v>1338.0927341133336</v>
      </c>
      <c s="365">
        <f t="shared" si="18"/>
        <v>1430.7260913333337</v>
      </c>
      <c s="365">
        <f t="shared" si="18"/>
        <v>1480.9433871933331</v>
      </c>
      <c s="365">
        <f t="shared" si="18"/>
        <v>1489.3223531933336</v>
      </c>
      <c s="365">
        <f t="shared" si="18"/>
        <v>1327.9656938133328</v>
      </c>
      <c s="365">
        <f t="shared" si="18"/>
        <v>1442.8871356233333</v>
      </c>
      <c s="365">
        <f t="shared" si="18"/>
        <v>1739.1918317133332</v>
      </c>
      <c s="365">
        <f t="shared" si="18"/>
        <v>1425.0100164833334</v>
      </c>
      <c s="365">
        <f t="shared" si="18"/>
        <v>1524.1249707533334</v>
      </c>
      <c s="365">
        <f t="shared" si="18"/>
        <v>1483.8898832333336</v>
      </c>
      <c s="365">
        <f t="shared" si="18"/>
        <v>2361.2460800333333</v>
      </c>
      <c s="365">
        <f t="shared" si="18"/>
        <v>1435.3456676166652</v>
      </c>
      <c s="365">
        <f t="shared" si="18"/>
        <v>1572.6244160580045</v>
      </c>
      <c s="365">
        <f t="shared" si="18"/>
        <v>1575.8186482690485</v>
      </c>
      <c s="365">
        <f t="shared" si="18"/>
        <v>1648.9022620940127</v>
      </c>
      <c s="365">
        <f t="shared" si="18"/>
        <v>1632.4750224400987</v>
      </c>
      <c s="365">
        <f t="shared" si="18"/>
        <v>1569.9559908380988</v>
      </c>
      <c s="365">
        <f t="shared" si="18"/>
        <v>1671.4785060540303</v>
      </c>
      <c s="365">
        <f t="shared" si="18"/>
        <v>1674.5735683880857</v>
      </c>
      <c s="365">
        <f t="shared" si="18"/>
        <v>1590.83668038618</v>
      </c>
      <c s="365">
        <f t="shared" si="18"/>
        <v>1631.7150920001632</v>
      </c>
      <c s="365">
        <f t="shared" si="18"/>
        <v>1651.0989582499969</v>
      </c>
      <c s="365">
        <f t="shared" si="18"/>
        <v>2499.6308112597476</v>
      </c>
      <c s="365">
        <f t="shared" si="18"/>
        <v>1512.2000439920005</v>
      </c>
      <c s="365">
        <f t="shared" si="18"/>
        <v>1488.0052804739996</v>
      </c>
      <c s="365">
        <f t="shared" si="18"/>
        <v>1566.4467188899978</v>
      </c>
      <c s="365">
        <f t="shared" si="18"/>
        <v>1588.399840440002</v>
      </c>
      <c s="365">
        <f t="shared" si="18"/>
        <v>1411.76257904</v>
      </c>
      <c s="365">
        <f t="shared" si="18"/>
        <v>1323.5599177800016</v>
      </c>
      <c s="365">
        <f t="shared" si="18"/>
        <v>1290.0934937100021</v>
      </c>
      <c s="365">
        <f t="shared" si="18"/>
        <v>1358.0464270999969</v>
      </c>
      <c s="365">
        <f t="shared" si="18"/>
        <v>1121.4218608699991</v>
      </c>
      <c s="365">
        <f t="shared" si="18"/>
        <v>1392.2883922720025</v>
      </c>
      <c s="365">
        <f t="shared" si="18"/>
        <v>1307.6865069179978</v>
      </c>
      <c s="365">
        <f t="shared" si="18"/>
        <v>2142.3721294900001</v>
      </c>
      <c s="365">
        <f t="shared" si="18"/>
        <v>1261.989959907989</v>
      </c>
      <c s="365">
        <f t="shared" si="18"/>
        <v>1279.5626557520111</v>
      </c>
      <c s="365">
        <f t="shared" si="18"/>
        <v>1596.4528479400119</v>
      </c>
      <c s="365">
        <f t="shared" si="18"/>
        <v>1483.9943530799878</v>
      </c>
      <c s="365">
        <f t="shared" si="18"/>
        <v>1422.7861844400054</v>
      </c>
      <c s="365">
        <f t="shared" si="18"/>
        <v>1477.8000109399864</v>
      </c>
      <c s="365">
        <f t="shared" si="18"/>
        <v>1549.0924024499577</v>
      </c>
      <c s="365">
        <f t="shared" si="18"/>
        <v>1670.4523938299999</v>
      </c>
      <c s="365">
        <f t="shared" si="18"/>
        <v>1343.4981302600406</v>
      </c>
      <c s="365">
        <f t="shared" si="18"/>
        <v>1364.2238227500193</v>
      </c>
      <c s="365">
        <f t="shared" si="18"/>
        <v>1412.4163358700002</v>
      </c>
      <c s="365">
        <f t="shared" si="18"/>
        <v>2478.7348079600015</v>
      </c>
      <c r="DT22" s="365">
        <f>DT23+DT24+DT27+DT32</f>
        <v>20154.455623654136</v>
      </c>
      <c s="365">
        <f>DU23+DU24+DU27+DU32</f>
        <v>17502.283190975999</v>
      </c>
      <c s="365">
        <f>DV23+DV24+DV27+DV32</f>
        <v>18341.003905180009</v>
      </c>
      <c s="371"/>
      <c s="365">
        <f>DX23+DX24+DX27+DX32</f>
        <v>20867.736405174135</v>
      </c>
      <c s="365">
        <f>DY23+DY24+DY27+DY32</f>
        <v>18818.778953885998</v>
      </c>
      <c s="365">
        <f>DZ23+DZ24+DZ27+DZ32</f>
        <v>20390.096694910007</v>
      </c>
      <c s="365">
        <f>EA23+EA24+EA27+EA32</f>
        <v>21975.364728020089</v>
      </c>
    </row>
    <row r="23" spans="1:132" ht="15">
      <c r="A23" s="382" t="s">
        <v>538</v>
      </c>
      <c s="385"/>
      <c s="384">
        <v>446.72754647999989</v>
      </c>
      <c s="384">
        <v>585.01754888999994</v>
      </c>
      <c s="384">
        <v>627.04217783000001</v>
      </c>
      <c s="384">
        <v>546.87313525000002</v>
      </c>
      <c s="384">
        <v>557.90322349000007</v>
      </c>
      <c s="384">
        <v>538.20075646000032</v>
      </c>
      <c s="384">
        <v>573.78417499999989</v>
      </c>
      <c s="384">
        <v>650.27995661</v>
      </c>
      <c s="384">
        <v>553.08560573999978</v>
      </c>
      <c s="384">
        <v>604.58017203000043</v>
      </c>
      <c s="384">
        <v>617.80560237999998</v>
      </c>
      <c s="384">
        <v>1051.6239860399999</v>
      </c>
      <c s="384">
        <v>521.43094506999978</v>
      </c>
      <c s="384">
        <v>597.71281077999981</v>
      </c>
      <c s="384">
        <v>687.63933809999992</v>
      </c>
      <c s="384">
        <v>597.61202747999994</v>
      </c>
      <c s="384">
        <v>594.31920062999995</v>
      </c>
      <c s="384">
        <v>582.9796934699998</v>
      </c>
      <c s="384">
        <v>625.05854091999993</v>
      </c>
      <c s="384">
        <v>702.51525219000018</v>
      </c>
      <c s="384">
        <v>598.22457033999979</v>
      </c>
      <c s="384">
        <v>624.61578137000026</v>
      </c>
      <c s="384">
        <v>640.16002811999999</v>
      </c>
      <c s="384">
        <v>1124.8596795299995</v>
      </c>
      <c s="384">
        <v>480.98930135000001</v>
      </c>
      <c s="384">
        <v>682.8622650100001</v>
      </c>
      <c s="384">
        <v>662.90637733999995</v>
      </c>
      <c s="384">
        <v>678.17216862000021</v>
      </c>
      <c s="384">
        <v>627.35385686000006</v>
      </c>
      <c s="384">
        <v>540.76297032000025</v>
      </c>
      <c s="384">
        <v>727.36894656999993</v>
      </c>
      <c s="384">
        <v>756.85933614000021</v>
      </c>
      <c s="384">
        <v>598.32468816999972</v>
      </c>
      <c s="384">
        <v>723.37327137000023</v>
      </c>
      <c s="384">
        <v>678.03062543000021</v>
      </c>
      <c s="384">
        <v>1201.96041414</v>
      </c>
      <c s="384">
        <v>484.47902788999994</v>
      </c>
      <c s="384">
        <v>740.27502467000011</v>
      </c>
      <c s="384">
        <v>744.34803613999998</v>
      </c>
      <c s="384">
        <v>701.32390413999974</v>
      </c>
      <c s="384">
        <v>654.87358064000011</v>
      </c>
      <c s="384">
        <v>679.56728442999986</v>
      </c>
      <c s="384">
        <v>689.98851581999963</v>
      </c>
      <c s="384">
        <v>794.44154658999958</v>
      </c>
      <c s="384">
        <v>684.21994067000003</v>
      </c>
      <c s="384">
        <v>703.89118841000004</v>
      </c>
      <c s="384">
        <v>687.93855764000011</v>
      </c>
      <c s="384">
        <v>1196.1711944099993</v>
      </c>
      <c s="384">
        <v>591.2355193599999</v>
      </c>
      <c s="384">
        <v>735.98534977000008</v>
      </c>
      <c s="384">
        <v>757.96890371999984</v>
      </c>
      <c s="384">
        <v>705.91754621999996</v>
      </c>
      <c s="384">
        <v>677.78226505999999</v>
      </c>
      <c s="384">
        <v>687.93865503000006</v>
      </c>
      <c s="384">
        <v>676.25028539999994</v>
      </c>
      <c s="384">
        <v>804.86107978000018</v>
      </c>
      <c s="384">
        <v>680.58968589000006</v>
      </c>
      <c s="384">
        <v>706.3211906199997</v>
      </c>
      <c s="384">
        <v>698.47632543999964</v>
      </c>
      <c s="384">
        <v>1146.78879781</v>
      </c>
      <c s="384">
        <v>639.21110586000009</v>
      </c>
      <c s="384">
        <v>716.9347189199998</v>
      </c>
      <c s="384">
        <v>753.57785562999993</v>
      </c>
      <c s="384">
        <v>753.56320714000003</v>
      </c>
      <c s="384">
        <v>697.31507667000017</v>
      </c>
      <c s="384">
        <v>707.20360255999981</v>
      </c>
      <c s="384">
        <v>702.90441082000018</v>
      </c>
      <c s="384">
        <v>832.8169197999996</v>
      </c>
      <c s="384">
        <v>702.37404398000047</v>
      </c>
      <c s="384">
        <v>725.05991336999966</v>
      </c>
      <c s="384">
        <v>715.26896166999995</v>
      </c>
      <c s="384">
        <v>1193.3793115700003</v>
      </c>
      <c s="384">
        <v>662.86029394000002</v>
      </c>
      <c s="384">
        <v>739.14703476000022</v>
      </c>
      <c s="384">
        <v>779.22450711000022</v>
      </c>
      <c s="384">
        <v>730.34227321999992</v>
      </c>
      <c s="384">
        <v>780.15790838999999</v>
      </c>
      <c s="384">
        <v>736.86756931999969</v>
      </c>
      <c s="384">
        <v>736.28036575999977</v>
      </c>
      <c s="384">
        <v>842.33751944000005</v>
      </c>
      <c s="384">
        <v>722.1430974299999</v>
      </c>
      <c s="384">
        <v>750.61496284000032</v>
      </c>
      <c s="384">
        <v>740.21614241999987</v>
      </c>
      <c s="384">
        <v>1230.3463405499999</v>
      </c>
      <c s="384">
        <v>621.3977456899986</v>
      </c>
      <c s="384">
        <v>790.83161210000355</v>
      </c>
      <c s="384">
        <v>766.88544901099999</v>
      </c>
      <c s="384">
        <v>738.81285236001179</v>
      </c>
      <c s="384">
        <v>723.8369770401082</v>
      </c>
      <c s="384">
        <v>721.21222855010001</v>
      </c>
      <c s="384">
        <v>720.3029690200226</v>
      </c>
      <c s="384">
        <v>839.88931507008306</v>
      </c>
      <c s="384">
        <v>719.1120192301704</v>
      </c>
      <c s="384">
        <v>730.61381984007835</v>
      </c>
      <c s="384">
        <v>724.60620417001076</v>
      </c>
      <c s="384">
        <v>1199.9858640201176</v>
      </c>
      <c s="384">
        <v>650.36419643000022</v>
      </c>
      <c s="384">
        <v>730.28311356999973</v>
      </c>
      <c s="384">
        <v>770.15772534999792</v>
      </c>
      <c s="384">
        <v>707.6320023300018</v>
      </c>
      <c s="384">
        <v>651.95308154999998</v>
      </c>
      <c s="384">
        <v>670.72336275000123</v>
      </c>
      <c s="384">
        <v>691.11043908000215</v>
      </c>
      <c s="384">
        <v>806.09874343999661</v>
      </c>
      <c s="384">
        <v>598.98601537999912</v>
      </c>
      <c s="384">
        <v>655.94714835000275</v>
      </c>
      <c s="384">
        <v>603.94990625999696</v>
      </c>
      <c s="384">
        <v>1054.9683429000004</v>
      </c>
      <c s="384">
        <v>574.86587667798904</v>
      </c>
      <c s="384">
        <v>587.32160551201105</v>
      </c>
      <c s="384">
        <v>723.75062096000988</v>
      </c>
      <c s="384">
        <v>642.38156684998989</v>
      </c>
      <c s="384">
        <v>672.92306300000018</v>
      </c>
      <c s="384">
        <v>617.81018687003996</v>
      </c>
      <c s="384">
        <v>656.76273785994954</v>
      </c>
      <c s="384">
        <v>733.71000000000004</v>
      </c>
      <c s="384">
        <v>648.09614782000062</v>
      </c>
      <c s="384">
        <v>649.89783666998846</v>
      </c>
      <c s="384">
        <v>634.07000000000005</v>
      </c>
      <c s="384">
        <v>1075.6428285300001</v>
      </c>
      <c r="DT23" s="384">
        <f t="shared" si="19" ref="DT23:DV48">SUMIF($CI$1:$DR$1,DT$2,$CI23:$DR23)</f>
        <v>9297.4870561017069</v>
      </c>
      <c s="384">
        <f t="shared" si="19"/>
        <v>8592.1740773899983</v>
      </c>
      <c s="384">
        <f t="shared" si="19"/>
        <v>8217.2324707499793</v>
      </c>
      <c s="417"/>
      <c s="418">
        <f>DT23+DT41</f>
        <v>9891.4735160817054</v>
      </c>
      <c s="418">
        <f>DU23+DU41</f>
        <v>9544.4439022299975</v>
      </c>
      <c s="418">
        <f>DV23+DV41</f>
        <v>9339.7368289599799</v>
      </c>
      <c s="418">
        <v>9040.8638817001192</v>
      </c>
      <c s="370"/>
    </row>
    <row r="24" spans="1:132" ht="15">
      <c r="A24" s="382" t="s">
        <v>536</v>
      </c>
      <c s="385"/>
      <c s="384">
        <f t="shared" si="20" ref="C24:BN24">C25+C26</f>
        <v>495.03441842000001</v>
      </c>
      <c s="384">
        <f t="shared" si="20"/>
        <v>408.94078826000003</v>
      </c>
      <c s="384">
        <f t="shared" si="20"/>
        <v>499.73474548000007</v>
      </c>
      <c s="384">
        <f t="shared" si="20"/>
        <v>595.46773558000007</v>
      </c>
      <c s="384">
        <f t="shared" si="20"/>
        <v>632.08545595999999</v>
      </c>
      <c s="384">
        <f t="shared" si="20"/>
        <v>606.24465484999996</v>
      </c>
      <c s="384">
        <f t="shared" si="20"/>
        <v>527.17056064000008</v>
      </c>
      <c s="384">
        <f t="shared" si="20"/>
        <v>619.11226500999999</v>
      </c>
      <c s="384">
        <f t="shared" si="20"/>
        <v>601.68930231000002</v>
      </c>
      <c s="384">
        <f t="shared" si="20"/>
        <v>658.56779860970391</v>
      </c>
      <c s="384">
        <f t="shared" si="20"/>
        <v>678.88534679999998</v>
      </c>
      <c s="384">
        <f t="shared" si="20"/>
        <v>697.95462038000005</v>
      </c>
      <c s="384">
        <f t="shared" si="20"/>
        <v>457.54450289569991</v>
      </c>
      <c s="384">
        <f t="shared" si="20"/>
        <v>653.62361177599996</v>
      </c>
      <c s="384">
        <f t="shared" si="20"/>
        <v>683.16269830549993</v>
      </c>
      <c s="384">
        <f t="shared" si="20"/>
        <v>613.49439262420003</v>
      </c>
      <c s="384">
        <f t="shared" si="20"/>
        <v>608.76968713730002</v>
      </c>
      <c s="384">
        <f t="shared" si="20"/>
        <v>704.13130021350003</v>
      </c>
      <c s="384">
        <f t="shared" si="20"/>
        <v>548.14153763349987</v>
      </c>
      <c s="384">
        <f t="shared" si="20"/>
        <v>723.84415504419997</v>
      </c>
      <c s="384">
        <f t="shared" si="20"/>
        <v>645.89045714262909</v>
      </c>
      <c s="384">
        <f t="shared" si="20"/>
        <v>721.33809048736509</v>
      </c>
      <c s="384">
        <f t="shared" si="20"/>
        <v>693.34819542333105</v>
      </c>
      <c s="384">
        <f t="shared" si="20"/>
        <v>777.41697026429972</v>
      </c>
      <c s="384">
        <f t="shared" si="20"/>
        <v>660.52127943999994</v>
      </c>
      <c s="384">
        <f t="shared" si="20"/>
        <v>567.53278515999989</v>
      </c>
      <c s="384">
        <f t="shared" si="20"/>
        <v>535.40674551000006</v>
      </c>
      <c s="384">
        <f t="shared" si="20"/>
        <v>958.70109286000002</v>
      </c>
      <c s="384">
        <f t="shared" si="20"/>
        <v>633.23529196000004</v>
      </c>
      <c s="384">
        <f t="shared" si="20"/>
        <v>722.44682599000021</v>
      </c>
      <c s="384">
        <f t="shared" si="20"/>
        <v>744.45764522999991</v>
      </c>
      <c s="384">
        <f t="shared" si="20"/>
        <v>662.11394659999996</v>
      </c>
      <c s="384">
        <f t="shared" si="20"/>
        <v>722.26135448999992</v>
      </c>
      <c s="384">
        <f t="shared" si="20"/>
        <v>770.85212577999982</v>
      </c>
      <c s="384">
        <f t="shared" si="20"/>
        <v>763.64996592999989</v>
      </c>
      <c s="384">
        <f t="shared" si="20"/>
        <v>991.36543616000017</v>
      </c>
      <c s="384">
        <f t="shared" si="20"/>
        <v>408.85163895000005</v>
      </c>
      <c s="384">
        <f t="shared" si="20"/>
        <v>491.03697650999993</v>
      </c>
      <c s="384">
        <f t="shared" si="20"/>
        <v>512.98168305000002</v>
      </c>
      <c s="384">
        <f t="shared" si="20"/>
        <v>518.34683794999989</v>
      </c>
      <c s="384">
        <f t="shared" si="20"/>
        <v>554.49971606999998</v>
      </c>
      <c s="384">
        <f t="shared" si="20"/>
        <v>584.82992697999998</v>
      </c>
      <c s="384">
        <f t="shared" si="20"/>
        <v>646.47229532999995</v>
      </c>
      <c s="384">
        <f t="shared" si="20"/>
        <v>484.77747873999999</v>
      </c>
      <c s="384">
        <f t="shared" si="20"/>
        <v>583.12109501999998</v>
      </c>
      <c s="384">
        <f t="shared" si="20"/>
        <v>514.58371413000009</v>
      </c>
      <c s="384">
        <f t="shared" si="20"/>
        <v>580.86901714999999</v>
      </c>
      <c s="384">
        <f t="shared" si="20"/>
        <v>558.8826241999999</v>
      </c>
      <c s="384">
        <f t="shared" si="20"/>
        <v>286.00085667999997</v>
      </c>
      <c s="384">
        <f t="shared" si="20"/>
        <v>534.33881608999991</v>
      </c>
      <c s="384">
        <f t="shared" si="20"/>
        <v>372.96131858000012</v>
      </c>
      <c s="384">
        <f t="shared" si="20"/>
        <v>372.96290355999997</v>
      </c>
      <c s="384">
        <f t="shared" si="20"/>
        <v>360.41255004999999</v>
      </c>
      <c s="384">
        <f t="shared" si="20"/>
        <v>358.81418619000004</v>
      </c>
      <c s="384">
        <f t="shared" si="20"/>
        <v>259.45663444000002</v>
      </c>
      <c s="384">
        <f t="shared" si="20"/>
        <v>374.13806520000003</v>
      </c>
      <c s="384">
        <f t="shared" si="20"/>
        <v>392.55538767000007</v>
      </c>
      <c s="384">
        <f t="shared" si="20"/>
        <v>384.80186900000001</v>
      </c>
      <c s="384">
        <f t="shared" si="20"/>
        <v>465.37346362999995</v>
      </c>
      <c s="384">
        <f t="shared" si="20"/>
        <v>481.44133844999988</v>
      </c>
      <c s="384">
        <f t="shared" si="20"/>
        <v>242.84844319000001</v>
      </c>
      <c s="384">
        <f t="shared" si="20"/>
        <v>306.33983438999991</v>
      </c>
      <c s="384">
        <f t="shared" si="20"/>
        <v>522.6385799000002</v>
      </c>
      <c s="384">
        <f t="shared" si="20"/>
        <v>474.13599351999994</v>
      </c>
      <c s="384">
        <f t="shared" si="21" ref="BO24:DZ24">BO25+BO26</f>
        <v>460.32660296999995</v>
      </c>
      <c s="384">
        <f t="shared" si="21"/>
        <v>438.82176493000009</v>
      </c>
      <c s="384">
        <f t="shared" si="21"/>
        <v>379.76420316000008</v>
      </c>
      <c s="384">
        <f t="shared" si="21"/>
        <v>450.1880308100001</v>
      </c>
      <c s="384">
        <f t="shared" si="21"/>
        <v>394.00800394000004</v>
      </c>
      <c s="384">
        <f t="shared" si="21"/>
        <v>399.89907619000002</v>
      </c>
      <c s="384">
        <f t="shared" si="21"/>
        <v>455.23525911999991</v>
      </c>
      <c s="384">
        <f t="shared" si="21"/>
        <v>632.84818426000015</v>
      </c>
      <c s="384">
        <f t="shared" si="21"/>
        <v>344.28306702999998</v>
      </c>
      <c s="384">
        <f t="shared" si="21"/>
        <v>408.43315053999993</v>
      </c>
      <c s="384">
        <f t="shared" si="21"/>
        <v>457.41877452000006</v>
      </c>
      <c s="384">
        <f t="shared" si="21"/>
        <v>534.43412695999996</v>
      </c>
      <c s="384">
        <f t="shared" si="21"/>
        <v>538.18501229000003</v>
      </c>
      <c s="384">
        <f t="shared" si="21"/>
        <v>445.33961614999998</v>
      </c>
      <c s="384">
        <f t="shared" si="21"/>
        <v>544.97556430000009</v>
      </c>
      <c s="384">
        <f t="shared" si="21"/>
        <v>701.04238592999991</v>
      </c>
      <c s="384">
        <f t="shared" si="21"/>
        <v>543.91587985000001</v>
      </c>
      <c s="384">
        <f t="shared" si="21"/>
        <v>587.2160194999999</v>
      </c>
      <c s="384">
        <f t="shared" si="21"/>
        <v>557.52902914999993</v>
      </c>
      <c s="384">
        <f t="shared" si="21"/>
        <v>797.43879587000015</v>
      </c>
      <c s="384">
        <f t="shared" si="21"/>
        <v>561.15458188999969</v>
      </c>
      <c s="384">
        <f t="shared" si="21"/>
        <v>501.88652517000088</v>
      </c>
      <c s="384">
        <f t="shared" si="21"/>
        <v>500.41872034999841</v>
      </c>
      <c s="384">
        <f t="shared" si="21"/>
        <v>550.02214103000074</v>
      </c>
      <c s="384">
        <f t="shared" si="21"/>
        <v>615.13517241999045</v>
      </c>
      <c s="384">
        <f t="shared" si="21"/>
        <v>529.40549464999856</v>
      </c>
      <c s="384">
        <f t="shared" si="21"/>
        <v>651.9981309000076</v>
      </c>
      <c s="384">
        <f t="shared" si="21"/>
        <v>497.70577388000265</v>
      </c>
      <c s="384">
        <f t="shared" si="21"/>
        <v>547.79219734000935</v>
      </c>
      <c s="384">
        <f t="shared" si="21"/>
        <v>564.09006100000227</v>
      </c>
      <c s="384">
        <f t="shared" si="21"/>
        <v>595.51919019998581</v>
      </c>
      <c s="384">
        <f t="shared" si="21"/>
        <v>634.43773726002269</v>
      </c>
      <c s="384">
        <f t="shared" si="21"/>
        <v>574.74141758000007</v>
      </c>
      <c s="384">
        <f t="shared" si="21"/>
        <v>434.59179859999989</v>
      </c>
      <c s="384">
        <f t="shared" si="21"/>
        <v>434.74799956000004</v>
      </c>
      <c s="384">
        <f t="shared" si="21"/>
        <v>531.85535345000017</v>
      </c>
      <c s="384">
        <f t="shared" si="21"/>
        <v>397.51268487999982</v>
      </c>
      <c s="384">
        <f t="shared" si="21"/>
        <v>344.52344000000005</v>
      </c>
      <c s="384">
        <f t="shared" si="21"/>
        <v>266.81154692999985</v>
      </c>
      <c s="384">
        <f t="shared" si="21"/>
        <v>187.68768571000018</v>
      </c>
      <c s="384">
        <f t="shared" si="21"/>
        <v>208.5326662999999</v>
      </c>
      <c s="384">
        <f t="shared" si="21"/>
        <v>430.96883942999989</v>
      </c>
      <c s="384">
        <f t="shared" si="21"/>
        <v>406.25372130000085</v>
      </c>
      <c s="384">
        <f t="shared" si="21"/>
        <v>656.43798787999958</v>
      </c>
      <c s="384">
        <f t="shared" si="21"/>
        <v>393.17305339000006</v>
      </c>
      <c s="384">
        <f t="shared" si="21"/>
        <v>366.38407806999993</v>
      </c>
      <c s="384">
        <f t="shared" si="21"/>
        <v>502.79703477000203</v>
      </c>
      <c s="384">
        <f t="shared" si="21"/>
        <v>501.007695539998</v>
      </c>
      <c s="384">
        <f t="shared" si="21"/>
        <v>429.45925628000504</v>
      </c>
      <c s="384">
        <f t="shared" si="21"/>
        <v>464.37890249994399</v>
      </c>
      <c s="384">
        <f t="shared" si="21"/>
        <v>653.90796885001089</v>
      </c>
      <c s="384">
        <f t="shared" si="21"/>
        <v>613.35508110000001</v>
      </c>
      <c s="384">
        <f t="shared" si="21"/>
        <v>463.75422444003988</v>
      </c>
      <c s="384">
        <f t="shared" si="21"/>
        <v>479.44679234003007</v>
      </c>
      <c s="384">
        <f t="shared" si="21"/>
        <v>528.31365516000005</v>
      </c>
      <c s="384">
        <f t="shared" si="21"/>
        <v>780.9447438000002</v>
      </c>
      <c r="DT24" s="384">
        <f t="shared" si="21"/>
        <v>6749.5657260900198</v>
      </c>
      <c s="384">
        <f t="shared" si="21"/>
        <v>4874.6651416200002</v>
      </c>
      <c s="384">
        <f t="shared" si="21"/>
        <v>6176.9224862400297</v>
      </c>
      <c s="417"/>
      <c s="384">
        <f t="shared" si="21"/>
        <v>6868.8600476300198</v>
      </c>
      <c s="384">
        <f t="shared" si="21"/>
        <v>4998.0532873400007</v>
      </c>
      <c s="384">
        <f t="shared" si="21"/>
        <v>6354.5109177600289</v>
      </c>
      <c s="384">
        <f>EA25+EA26</f>
        <v>7938.1171620901878</v>
      </c>
      <c s="370"/>
    </row>
    <row r="25" spans="1:132" ht="15">
      <c r="A25" s="382" t="s">
        <v>580</v>
      </c>
      <c s="385"/>
      <c s="384">
        <v>58.994410560000006</v>
      </c>
      <c s="384">
        <v>94.799334149999993</v>
      </c>
      <c s="384">
        <v>122.17671176000005</v>
      </c>
      <c s="384">
        <v>157.08230521000004</v>
      </c>
      <c s="384">
        <v>115.03039686000002</v>
      </c>
      <c s="384">
        <v>134.36141398999996</v>
      </c>
      <c s="384">
        <v>143.00201335000003</v>
      </c>
      <c s="384">
        <v>137.50515720000001</v>
      </c>
      <c s="384">
        <v>119.21045553000003</v>
      </c>
      <c s="384">
        <v>155.89816633000001</v>
      </c>
      <c s="384">
        <v>181.54534680000003</v>
      </c>
      <c s="384">
        <v>237.95462038000002</v>
      </c>
      <c s="384">
        <v>72.243533409999955</v>
      </c>
      <c s="384">
        <v>121.29483496</v>
      </c>
      <c s="384">
        <v>157.03378954999994</v>
      </c>
      <c s="384">
        <v>184.38001623000005</v>
      </c>
      <c s="384">
        <v>173.56328471000006</v>
      </c>
      <c s="384">
        <v>156.36876976000005</v>
      </c>
      <c s="384">
        <v>177.93829549999992</v>
      </c>
      <c s="384">
        <v>162.88661726999999</v>
      </c>
      <c s="384">
        <v>140.32842554000007</v>
      </c>
      <c s="384">
        <v>164.99057885000005</v>
      </c>
      <c s="384">
        <v>215.69241811000009</v>
      </c>
      <c s="384">
        <v>308.03214315999969</v>
      </c>
      <c s="384">
        <v>85.991279439999985</v>
      </c>
      <c s="384">
        <v>143.3327851599999</v>
      </c>
      <c s="384">
        <v>159.43674550999998</v>
      </c>
      <c s="384">
        <v>199.0930928600001</v>
      </c>
      <c s="384">
        <v>188.71129196000004</v>
      </c>
      <c s="384">
        <v>185.47682599000015</v>
      </c>
      <c s="384">
        <v>209.94764522999989</v>
      </c>
      <c s="384">
        <v>225.82172992999998</v>
      </c>
      <c s="384">
        <v>203.45293503999994</v>
      </c>
      <c s="384">
        <v>227.8102465499999</v>
      </c>
      <c s="384">
        <v>319.05996592999992</v>
      </c>
      <c s="384">
        <v>342.03543616000007</v>
      </c>
      <c s="384">
        <v>78.062705760000028</v>
      </c>
      <c s="384">
        <v>135.77694722999996</v>
      </c>
      <c s="384">
        <v>209.16560124999998</v>
      </c>
      <c s="384">
        <v>196.26108932999992</v>
      </c>
      <c s="384">
        <v>182.23892636999997</v>
      </c>
      <c s="384">
        <v>212.77821119999996</v>
      </c>
      <c s="384">
        <v>252.27254532999993</v>
      </c>
      <c s="384">
        <v>192.40214165</v>
      </c>
      <c s="384">
        <v>224.86159701999995</v>
      </c>
      <c s="384">
        <v>198.98073457000004</v>
      </c>
      <c s="384">
        <v>265.99036499000005</v>
      </c>
      <c s="384">
        <v>260.14299780999988</v>
      </c>
      <c s="384">
        <v>57.639528769999977</v>
      </c>
      <c s="384">
        <v>94.606716300000016</v>
      </c>
      <c s="384">
        <v>145.82710590000008</v>
      </c>
      <c s="384">
        <v>173.73664729999993</v>
      </c>
      <c s="384">
        <v>202.44802485000002</v>
      </c>
      <c s="384">
        <v>161.76488277000007</v>
      </c>
      <c s="384">
        <v>146.83979535</v>
      </c>
      <c s="384">
        <v>167.21235709000004</v>
      </c>
      <c s="384">
        <v>170.74376373000004</v>
      </c>
      <c s="384">
        <v>161.29463561</v>
      </c>
      <c s="384">
        <v>202.54189949999997</v>
      </c>
      <c s="384">
        <v>249.89367097999991</v>
      </c>
      <c s="384">
        <v>41.667899320000004</v>
      </c>
      <c s="384">
        <v>127.60816382999991</v>
      </c>
      <c s="384">
        <v>232.29524698000017</v>
      </c>
      <c s="384">
        <v>173.74518699999996</v>
      </c>
      <c s="384">
        <v>200.10514112000001</v>
      </c>
      <c s="384">
        <v>188.76954560000007</v>
      </c>
      <c s="384">
        <v>189.76594344000006</v>
      </c>
      <c s="384">
        <v>143.42851193000013</v>
      </c>
      <c s="384">
        <v>156.70002110000001</v>
      </c>
      <c s="384">
        <v>177.01104770000003</v>
      </c>
      <c s="384">
        <v>172.95614849</v>
      </c>
      <c s="384">
        <v>334.69514495000016</v>
      </c>
      <c s="384">
        <v>45.19313089000002</v>
      </c>
      <c s="384">
        <v>118.04448074</v>
      </c>
      <c s="384">
        <v>175.18698463999996</v>
      </c>
      <c s="384">
        <v>200.18397736000003</v>
      </c>
      <c s="384">
        <v>222.71453537000002</v>
      </c>
      <c s="384">
        <v>203.94481467</v>
      </c>
      <c s="384">
        <v>189.49073853000002</v>
      </c>
      <c s="384">
        <v>196.81281600999995</v>
      </c>
      <c s="384">
        <v>208.88373688999997</v>
      </c>
      <c s="384">
        <v>232.10406452999999</v>
      </c>
      <c s="384">
        <v>247.94011815999991</v>
      </c>
      <c s="384">
        <v>379.02317301000011</v>
      </c>
      <c s="384">
        <v>55.259324489999706</v>
      </c>
      <c s="384">
        <v>156.98606090000084</v>
      </c>
      <c s="384">
        <v>161.22637224999841</v>
      </c>
      <c s="384">
        <v>274.16359097000077</v>
      </c>
      <c s="384">
        <v>202.94423383999049</v>
      </c>
      <c s="384">
        <v>189.63525224999862</v>
      </c>
      <c s="384">
        <v>187.59213848000758</v>
      </c>
      <c s="384">
        <v>142.86415257000263</v>
      </c>
      <c s="384">
        <v>180.85739461000941</v>
      </c>
      <c s="384">
        <v>172.81575159000232</v>
      </c>
      <c s="384">
        <v>203.00254320998573</v>
      </c>
      <c s="384">
        <v>349.30033471002264</v>
      </c>
      <c s="384">
        <v>98.048462360000045</v>
      </c>
      <c s="384">
        <v>161.6372865699999</v>
      </c>
      <c s="384">
        <v>170.05741373000004</v>
      </c>
      <c s="384">
        <v>157.29248406000016</v>
      </c>
      <c s="384">
        <v>92.721087699999813</v>
      </c>
      <c s="384">
        <v>82.967570990000041</v>
      </c>
      <c s="384">
        <v>100.82941695999986</v>
      </c>
      <c s="384">
        <v>95.890503570000192</v>
      </c>
      <c s="384">
        <v>106.9510733099999</v>
      </c>
      <c s="384">
        <v>171.37113607999993</v>
      </c>
      <c s="384">
        <v>198.73122335000085</v>
      </c>
      <c s="384">
        <v>251.74410068999961</v>
      </c>
      <c s="384">
        <v>7.46</v>
      </c>
      <c s="384">
        <v>64.069999999999993</v>
      </c>
      <c s="384">
        <v>136.35818149000201</v>
      </c>
      <c s="384">
        <v>123.117375509998</v>
      </c>
      <c s="384">
        <v>176.22676840000497</v>
      </c>
      <c s="384">
        <v>143.453160669944</v>
      </c>
      <c s="384">
        <v>141.87086326001099</v>
      </c>
      <c s="384">
        <v>117.61</v>
      </c>
      <c s="384">
        <v>111.70167505003997</v>
      </c>
      <c s="384">
        <v>138.51475425003002</v>
      </c>
      <c s="384">
        <v>154.81999999999999</v>
      </c>
      <c s="384">
        <v>349.3966940800002</v>
      </c>
      <c r="DT25" s="384">
        <f t="shared" si="19"/>
        <v>2276.6471498700193</v>
      </c>
      <c s="384">
        <f t="shared" si="19"/>
        <v>1688.2417593700002</v>
      </c>
      <c s="384">
        <f t="shared" si="19"/>
        <v>1664.5994727100301</v>
      </c>
      <c s="417"/>
      <c s="418">
        <f>DT25+DT42</f>
        <v>2395.9414714100194</v>
      </c>
      <c s="418">
        <f>DU25+DU42</f>
        <v>1811.6299050900002</v>
      </c>
      <c s="418">
        <f>DV25+DV42</f>
        <v>1842.18790423003</v>
      </c>
      <c s="418">
        <v>1733.0875979794268</v>
      </c>
      <c s="370"/>
    </row>
    <row r="26" spans="1:132" ht="15">
      <c r="A26" s="382" t="s">
        <v>581</v>
      </c>
      <c s="403"/>
      <c s="384">
        <v>436.04000786</v>
      </c>
      <c s="384">
        <v>314.14145411000004</v>
      </c>
      <c s="384">
        <v>377.55803372000003</v>
      </c>
      <c s="384">
        <v>438.38543036999999</v>
      </c>
      <c s="384">
        <v>517.05505909999999</v>
      </c>
      <c s="384">
        <v>471.88324086</v>
      </c>
      <c s="384">
        <v>384.16854729000005</v>
      </c>
      <c s="384">
        <v>481.60710781</v>
      </c>
      <c s="384">
        <v>482.47884677999997</v>
      </c>
      <c s="384">
        <v>502.66963227970393</v>
      </c>
      <c s="384">
        <v>497.33999999999997</v>
      </c>
      <c s="384">
        <v>460</v>
      </c>
      <c s="384">
        <v>385.30096948569997</v>
      </c>
      <c s="384">
        <v>532.32877681599996</v>
      </c>
      <c s="384">
        <v>526.12890875549999</v>
      </c>
      <c s="384">
        <v>429.11437639420001</v>
      </c>
      <c s="384">
        <v>435.20640242730002</v>
      </c>
      <c s="384">
        <v>547.76253045349995</v>
      </c>
      <c s="384">
        <v>370.2032421335</v>
      </c>
      <c s="384">
        <v>560.95753777419998</v>
      </c>
      <c s="384">
        <v>505.56203160262902</v>
      </c>
      <c s="384">
        <v>556.34751163736507</v>
      </c>
      <c s="384">
        <v>477.65577731333099</v>
      </c>
      <c s="384">
        <v>469.38482710430003</v>
      </c>
      <c s="384">
        <v>574.52999999999997</v>
      </c>
      <c s="384">
        <v>424.19999999999999</v>
      </c>
      <c s="384">
        <v>375.97000000000003</v>
      </c>
      <c s="384">
        <v>759.60799999999995</v>
      </c>
      <c s="384">
        <v>444.524</v>
      </c>
      <c s="384">
        <v>536.97000000000003</v>
      </c>
      <c s="384">
        <v>534.50999999999999</v>
      </c>
      <c s="384">
        <v>436.29221667000002</v>
      </c>
      <c s="384">
        <v>518.80841944999997</v>
      </c>
      <c s="384">
        <v>543.04187922999995</v>
      </c>
      <c s="384">
        <v>444.58999999999997</v>
      </c>
      <c s="384">
        <v>649.33000000000004</v>
      </c>
      <c s="384">
        <v>330.78893319000002</v>
      </c>
      <c s="384">
        <v>355.26002927999997</v>
      </c>
      <c s="384">
        <v>303.81608180000001</v>
      </c>
      <c s="384">
        <v>322.08574862</v>
      </c>
      <c s="384">
        <v>372.26078969999998</v>
      </c>
      <c s="384">
        <v>372.05171577999999</v>
      </c>
      <c s="384">
        <v>394.19974999999999</v>
      </c>
      <c s="384">
        <v>292.37533708999996</v>
      </c>
      <c s="384">
        <v>358.25949800000001</v>
      </c>
      <c s="384">
        <v>315.60297955999999</v>
      </c>
      <c s="384">
        <v>314.87865216</v>
      </c>
      <c s="384">
        <v>298.73962639000001</v>
      </c>
      <c s="384">
        <v>228.36132791</v>
      </c>
      <c s="384">
        <v>439.73209978999995</v>
      </c>
      <c s="384">
        <v>227.13421268000002</v>
      </c>
      <c s="384">
        <v>199.22625626000001</v>
      </c>
      <c s="384">
        <v>157.96452519999997</v>
      </c>
      <c s="384">
        <v>197.04930341999997</v>
      </c>
      <c s="384">
        <v>112.61683909000001</v>
      </c>
      <c s="384">
        <v>206.92570810999996</v>
      </c>
      <c s="384">
        <v>221.81162394000003</v>
      </c>
      <c s="384">
        <v>223.50723339000001</v>
      </c>
      <c s="384">
        <v>262.83156413</v>
      </c>
      <c s="384">
        <v>231.54766746999999</v>
      </c>
      <c s="384">
        <v>201.18054387000001</v>
      </c>
      <c s="384">
        <v>178.73167056</v>
      </c>
      <c s="384">
        <v>290.34333292000002</v>
      </c>
      <c s="384">
        <v>300.39080652000001</v>
      </c>
      <c s="384">
        <v>260.22146184999997</v>
      </c>
      <c s="384">
        <v>250.05221932999999</v>
      </c>
      <c s="384">
        <v>189.99825972000005</v>
      </c>
      <c s="384">
        <v>306.75951887999997</v>
      </c>
      <c s="384">
        <v>237.30798284000002</v>
      </c>
      <c s="384">
        <v>222.88802848999998</v>
      </c>
      <c s="384">
        <v>282.27911062999993</v>
      </c>
      <c s="384">
        <v>298.15303931</v>
      </c>
      <c s="384">
        <v>299.08993613999996</v>
      </c>
      <c s="384">
        <v>290.38866979999995</v>
      </c>
      <c s="384">
        <v>282.23178988000006</v>
      </c>
      <c s="384">
        <v>334.25014959999999</v>
      </c>
      <c s="384">
        <v>315.47047692000001</v>
      </c>
      <c s="384">
        <v>241.39480148000001</v>
      </c>
      <c s="384">
        <v>355.48482577000004</v>
      </c>
      <c s="384">
        <v>504.22956992000002</v>
      </c>
      <c s="384">
        <v>335.03214295999999</v>
      </c>
      <c s="384">
        <v>355.11195496999994</v>
      </c>
      <c s="384">
        <v>309.58891099000004</v>
      </c>
      <c s="384">
        <v>418.41562286000004</v>
      </c>
      <c s="384">
        <v>505.89525739999999</v>
      </c>
      <c s="384">
        <v>344.90046427000004</v>
      </c>
      <c s="384">
        <v>339.1923481</v>
      </c>
      <c s="384">
        <v>275.85855005999997</v>
      </c>
      <c s="384">
        <v>412.19093857999997</v>
      </c>
      <c s="384">
        <v>339.77024239999997</v>
      </c>
      <c s="384">
        <v>464.40599242000002</v>
      </c>
      <c s="384">
        <v>354.84162131000005</v>
      </c>
      <c s="384">
        <v>366.93480273</v>
      </c>
      <c s="384">
        <v>391.27430940999994</v>
      </c>
      <c s="384">
        <v>392.51664699000003</v>
      </c>
      <c s="384">
        <v>285.13740255000005</v>
      </c>
      <c s="384">
        <v>476.69295521999999</v>
      </c>
      <c s="384">
        <v>272.95451202999999</v>
      </c>
      <c s="384">
        <v>264.69058583000003</v>
      </c>
      <c s="384">
        <v>374.56286939</v>
      </c>
      <c s="384">
        <v>304.79159718</v>
      </c>
      <c s="384">
        <v>261.55586900999998</v>
      </c>
      <c s="384">
        <v>165.98212997000002</v>
      </c>
      <c s="384">
        <v>91.79718213999999</v>
      </c>
      <c s="384">
        <v>101.58159299000002</v>
      </c>
      <c s="384">
        <v>259.59770334999996</v>
      </c>
      <c s="384">
        <v>207.52249794999997</v>
      </c>
      <c s="384">
        <v>404.69388719</v>
      </c>
      <c s="384">
        <v>385.71305339000008</v>
      </c>
      <c s="384">
        <v>302.31407806999994</v>
      </c>
      <c s="384">
        <v>366.43885327999999</v>
      </c>
      <c s="384">
        <v>377.89032003</v>
      </c>
      <c s="384">
        <v>253.23248788000006</v>
      </c>
      <c s="384">
        <v>320.92574182999999</v>
      </c>
      <c s="384">
        <v>512.0371055899999</v>
      </c>
      <c s="384">
        <v>495.74508110000005</v>
      </c>
      <c s="384">
        <v>352.05254938999991</v>
      </c>
      <c s="384">
        <v>340.93203809000005</v>
      </c>
      <c s="384">
        <v>373.49365516</v>
      </c>
      <c s="384">
        <v>431.54804972000005</v>
      </c>
      <c r="DT26" s="384">
        <f t="shared" si="19"/>
        <v>4472.9185762200004</v>
      </c>
      <c s="384">
        <f t="shared" si="19"/>
        <v>3186.42338225</v>
      </c>
      <c s="384">
        <f t="shared" si="19"/>
        <v>4512.3230135299991</v>
      </c>
      <c r="DX26" s="384">
        <f>DT26</f>
        <v>4472.9185762200004</v>
      </c>
      <c s="384">
        <f>DU26</f>
        <v>3186.42338225</v>
      </c>
      <c s="384">
        <f>DV26</f>
        <v>4512.3230135299991</v>
      </c>
      <c s="384">
        <v>6205.0295641107614</v>
      </c>
      <c s="370"/>
    </row>
    <row r="27" spans="1:132" s="402" customFormat="1" ht="15">
      <c r="A27" s="403" t="s">
        <v>582</v>
      </c>
      <c s="403"/>
      <c s="406">
        <f>C28+C29+C31</f>
        <v>140.14668774346484</v>
      </c>
      <c s="406">
        <f t="shared" si="22" ref="D27:BO27">D28+D29+D31</f>
        <v>153.23306370435529</v>
      </c>
      <c s="406">
        <f t="shared" si="22"/>
        <v>226.19121973432942</v>
      </c>
      <c s="406">
        <f t="shared" si="22"/>
        <v>172.95848049500881</v>
      </c>
      <c s="406">
        <f t="shared" si="22"/>
        <v>176.22241581204645</v>
      </c>
      <c s="406">
        <f t="shared" si="22"/>
        <v>152.13963937454599</v>
      </c>
      <c s="406">
        <f t="shared" si="22"/>
        <v>188.97590554109476</v>
      </c>
      <c s="406">
        <f t="shared" si="22"/>
        <v>213.7035954941544</v>
      </c>
      <c s="406">
        <f t="shared" si="22"/>
        <v>166.18551705323972</v>
      </c>
      <c s="406">
        <f t="shared" si="22"/>
        <v>193.48303378546169</v>
      </c>
      <c s="406">
        <f t="shared" si="22"/>
        <v>183.56470123730543</v>
      </c>
      <c s="406">
        <f t="shared" si="22"/>
        <v>190.90359466499297</v>
      </c>
      <c s="406">
        <f t="shared" si="22"/>
        <v>238.62049132666669</v>
      </c>
      <c s="406">
        <f t="shared" si="22"/>
        <v>279.49006134666661</v>
      </c>
      <c s="406">
        <f t="shared" si="22"/>
        <v>251.38318024666677</v>
      </c>
      <c s="406">
        <f t="shared" si="22"/>
        <v>277.68716310666662</v>
      </c>
      <c s="406">
        <f t="shared" si="22"/>
        <v>241.19508525666663</v>
      </c>
      <c s="406">
        <f t="shared" si="22"/>
        <v>233.32371830666662</v>
      </c>
      <c s="406">
        <f t="shared" si="22"/>
        <v>265.18674232666677</v>
      </c>
      <c s="406">
        <f t="shared" si="22"/>
        <v>271.66280228666653</v>
      </c>
      <c s="406">
        <f t="shared" si="22"/>
        <v>278.66595335666665</v>
      </c>
      <c s="406">
        <f t="shared" si="22"/>
        <v>284.04315488666668</v>
      </c>
      <c s="406">
        <f t="shared" si="22"/>
        <v>257.54757656666692</v>
      </c>
      <c s="406">
        <f t="shared" si="22"/>
        <v>328.1809061766665</v>
      </c>
      <c s="406">
        <f t="shared" si="22"/>
        <v>303.28537256999999</v>
      </c>
      <c s="406">
        <f t="shared" si="22"/>
        <v>216.23710870000002</v>
      </c>
      <c s="406">
        <f t="shared" si="22"/>
        <v>235.75923181999994</v>
      </c>
      <c s="406">
        <f t="shared" si="22"/>
        <v>218.31768535000009</v>
      </c>
      <c s="406">
        <f t="shared" si="22"/>
        <v>174.53146355999991</v>
      </c>
      <c s="406">
        <f t="shared" si="22"/>
        <v>238.99041061000005</v>
      </c>
      <c s="406">
        <f t="shared" si="22"/>
        <v>202.29734014000002</v>
      </c>
      <c s="406">
        <f t="shared" si="22"/>
        <v>218.19834464999971</v>
      </c>
      <c s="406">
        <f t="shared" si="22"/>
        <v>174.69781119999999</v>
      </c>
      <c s="406">
        <f t="shared" si="22"/>
        <v>253.09399389000026</v>
      </c>
      <c s="406">
        <f t="shared" si="22"/>
        <v>199.76315030999996</v>
      </c>
      <c s="406">
        <f t="shared" si="22"/>
        <v>299.65744291999982</v>
      </c>
      <c s="406">
        <f t="shared" si="22"/>
        <v>152.17271542333336</v>
      </c>
      <c s="406">
        <f t="shared" si="22"/>
        <v>183.80978068333329</v>
      </c>
      <c s="406">
        <f t="shared" si="22"/>
        <v>254.89279433333337</v>
      </c>
      <c s="406">
        <f t="shared" si="22"/>
        <v>85.16579966333336</v>
      </c>
      <c s="406">
        <f t="shared" si="22"/>
        <v>96.082714983333233</v>
      </c>
      <c s="406">
        <f t="shared" si="22"/>
        <v>118.13216917333332</v>
      </c>
      <c s="406">
        <f t="shared" si="22"/>
        <v>136.80947043333333</v>
      </c>
      <c s="406">
        <f t="shared" si="22"/>
        <v>108.0718897233335</v>
      </c>
      <c s="406">
        <f t="shared" si="22"/>
        <v>87.851268543333092</v>
      </c>
      <c s="406">
        <f t="shared" si="22"/>
        <v>103.16864251333352</v>
      </c>
      <c s="406">
        <f t="shared" si="22"/>
        <v>81.866421053333042</v>
      </c>
      <c s="406">
        <f t="shared" si="22"/>
        <v>145.73279964333355</v>
      </c>
      <c s="406">
        <f t="shared" si="22"/>
        <v>113.78363891333333</v>
      </c>
      <c s="406">
        <f t="shared" si="22"/>
        <v>159.70169305666667</v>
      </c>
      <c s="406">
        <f t="shared" si="22"/>
        <v>149.95282112666666</v>
      </c>
      <c s="406">
        <f t="shared" si="22"/>
        <v>189.4043771966667</v>
      </c>
      <c s="406">
        <f t="shared" si="22"/>
        <v>134.80104793666658</v>
      </c>
      <c s="406">
        <f t="shared" si="22"/>
        <v>122.77134886666666</v>
      </c>
      <c s="406">
        <f t="shared" si="22"/>
        <v>137.50283421666649</v>
      </c>
      <c s="406">
        <f t="shared" si="22"/>
        <v>151.90923819333352</v>
      </c>
      <c s="406">
        <f t="shared" si="22"/>
        <v>136.58566647333362</v>
      </c>
      <c s="406">
        <f t="shared" si="22"/>
        <v>154.97971097333291</v>
      </c>
      <c s="406">
        <f t="shared" si="22"/>
        <v>141.31642482333342</v>
      </c>
      <c s="406">
        <f t="shared" si="22"/>
        <v>177.72751994333331</v>
      </c>
      <c s="406">
        <f t="shared" si="22"/>
        <v>85.891596020000009</v>
      </c>
      <c s="406">
        <f t="shared" si="22"/>
        <v>118.99109011000002</v>
      </c>
      <c s="406">
        <f t="shared" si="22"/>
        <v>142.87028267999995</v>
      </c>
      <c s="406">
        <f t="shared" si="22"/>
        <v>125.68912161000003</v>
      </c>
      <c s="406">
        <f t="shared" si="22"/>
        <v>123.56828658000003</v>
      </c>
      <c s="406">
        <f t="shared" si="23" ref="BP27:DR27">BP28+BP29+BP31</f>
        <v>104.45429919999995</v>
      </c>
      <c s="406">
        <f t="shared" si="23"/>
        <v>107.42691538000003</v>
      </c>
      <c s="406">
        <f t="shared" si="23"/>
        <v>123.77869330999999</v>
      </c>
      <c s="406">
        <f t="shared" si="23"/>
        <v>103.11118504000004</v>
      </c>
      <c s="406">
        <f t="shared" si="23"/>
        <v>185.24978873999993</v>
      </c>
      <c s="406">
        <f t="shared" si="23"/>
        <v>194.13034305000019</v>
      </c>
      <c s="406">
        <f t="shared" si="23"/>
        <v>271.76020338136874</v>
      </c>
      <c s="406">
        <f t="shared" si="23"/>
        <v>146.96785947333333</v>
      </c>
      <c s="406">
        <f t="shared" si="23"/>
        <v>174.65339320333334</v>
      </c>
      <c s="406">
        <f t="shared" si="23"/>
        <v>182.88099348333338</v>
      </c>
      <c s="406">
        <f t="shared" si="23"/>
        <v>193.93221556333339</v>
      </c>
      <c s="406">
        <f t="shared" si="23"/>
        <v>150.78947727333338</v>
      </c>
      <c s="406">
        <f t="shared" si="23"/>
        <v>134.90744638333317</v>
      </c>
      <c s="406">
        <f t="shared" si="23"/>
        <v>149.14654406333347</v>
      </c>
      <c s="406">
        <f t="shared" si="23"/>
        <v>185.73295984333316</v>
      </c>
      <c s="406">
        <f t="shared" si="23"/>
        <v>154.64661415333345</v>
      </c>
      <c s="406">
        <f t="shared" si="23"/>
        <v>177.7712314133332</v>
      </c>
      <c s="406">
        <f t="shared" si="23"/>
        <v>159.12200563333357</v>
      </c>
      <c s="406">
        <f t="shared" si="23"/>
        <v>250.30557673333311</v>
      </c>
      <c s="406">
        <f t="shared" si="23"/>
        <v>200.47810939666701</v>
      </c>
      <c s="406">
        <f t="shared" si="23"/>
        <v>223.26564724800002</v>
      </c>
      <c s="406">
        <f t="shared" si="23"/>
        <v>242.15147890804994</v>
      </c>
      <c s="406">
        <f t="shared" si="23"/>
        <v>293.23401623400002</v>
      </c>
      <c s="406">
        <f t="shared" si="23"/>
        <v>238.82350521999996</v>
      </c>
      <c s="406">
        <f t="shared" si="23"/>
        <v>266.45691133800005</v>
      </c>
      <c s="406">
        <f t="shared" si="23"/>
        <v>228.73113498400014</v>
      </c>
      <c s="406">
        <f t="shared" si="23"/>
        <v>260.99922702799989</v>
      </c>
      <c s="406">
        <f t="shared" si="23"/>
        <v>254.796620426</v>
      </c>
      <c s="406">
        <f t="shared" si="23"/>
        <v>264.45488921008234</v>
      </c>
      <c s="406">
        <f t="shared" si="23"/>
        <v>258.86031567000009</v>
      </c>
      <c s="406">
        <f t="shared" si="23"/>
        <v>593.95720997960723</v>
      </c>
      <c s="406">
        <f t="shared" si="23"/>
        <v>217.23758156199997</v>
      </c>
      <c s="406">
        <f t="shared" si="23"/>
        <v>251.86662440400005</v>
      </c>
      <c s="406">
        <f t="shared" si="23"/>
        <v>288.00692957000001</v>
      </c>
      <c s="406">
        <f t="shared" si="23"/>
        <v>262.37995513999999</v>
      </c>
      <c s="406">
        <f t="shared" si="23"/>
        <v>278.27712783000004</v>
      </c>
      <c s="406">
        <f t="shared" si="23"/>
        <v>223.92767842000026</v>
      </c>
      <c s="406">
        <f t="shared" si="23"/>
        <v>250.29931991000007</v>
      </c>
      <c s="406">
        <f t="shared" si="23"/>
        <v>287.49639702999997</v>
      </c>
      <c s="406">
        <f t="shared" si="23"/>
        <v>247.24960643000003</v>
      </c>
      <c s="406">
        <f t="shared" si="23"/>
        <v>240.572404492</v>
      </c>
      <c s="406">
        <f t="shared" si="23"/>
        <v>232.43287935800001</v>
      </c>
      <c s="406">
        <f t="shared" si="23"/>
        <v>430.96579871</v>
      </c>
      <c s="406">
        <f t="shared" si="23"/>
        <v>205.76642023999995</v>
      </c>
      <c s="406">
        <f t="shared" si="23"/>
        <v>233.42234847000003</v>
      </c>
      <c s="406">
        <f t="shared" si="23"/>
        <v>266.00090184999999</v>
      </c>
      <c s="406">
        <f t="shared" si="23"/>
        <v>237.81861435000005</v>
      </c>
      <c s="406">
        <f t="shared" si="23"/>
        <v>222.11316515999999</v>
      </c>
      <c s="406">
        <f t="shared" si="23"/>
        <v>395.46072157000219</v>
      </c>
      <c s="406">
        <f t="shared" si="23"/>
        <v>238.42169573999712</v>
      </c>
      <c s="406">
        <f t="shared" si="23"/>
        <v>323.38731272999996</v>
      </c>
      <c s="406">
        <f t="shared" si="23"/>
        <v>231.64775800000012</v>
      </c>
      <c s="406">
        <f t="shared" si="23"/>
        <v>234.87919374000069</v>
      </c>
      <c s="406">
        <f t="shared" si="23"/>
        <v>250.03268071000002</v>
      </c>
      <c s="406">
        <f t="shared" si="23"/>
        <v>622.14723563000121</v>
      </c>
      <c r="DT27" s="406">
        <f t="shared" si="19"/>
        <v>3326.209065642407</v>
      </c>
      <c s="406">
        <f t="shared" si="19"/>
        <v>3210.712302856</v>
      </c>
      <c s="406">
        <f t="shared" si="19"/>
        <v>3461.0980481900015</v>
      </c>
      <c r="DX27" s="406">
        <f>SUM(DX28:DX31)</f>
        <v>3326.209065642407</v>
      </c>
      <c s="406">
        <f>SUM(DY28:DY31)</f>
        <v>3451.5500952059997</v>
      </c>
      <c s="406">
        <f>SUM(DZ28:DZ31)</f>
        <v>4210.0980481900015</v>
      </c>
      <c s="406">
        <v>4482.4723717769211</v>
      </c>
      <c s="371">
        <f>+DY27+DY32</f>
        <v>4276.2817643159997</v>
      </c>
    </row>
    <row r="28" spans="1:132" ht="15">
      <c r="A28" s="419" t="s">
        <v>583</v>
      </c>
      <c s="794"/>
      <c s="420">
        <v>0.83599026999999637</v>
      </c>
      <c s="420">
        <v>1.124485940000028</v>
      </c>
      <c s="420">
        <v>2.0149043499999379</v>
      </c>
      <c s="420">
        <v>8.5020281200000909</v>
      </c>
      <c s="420">
        <v>1.5006400400000075</v>
      </c>
      <c s="420">
        <v>7.8170523999999659</v>
      </c>
      <c s="420">
        <v>1.3124645499999588</v>
      </c>
      <c s="420">
        <v>2.7923637700000654</v>
      </c>
      <c s="420">
        <v>1.1503183300001183</v>
      </c>
      <c s="420">
        <v>8.184795369999847</v>
      </c>
      <c s="420">
        <v>1.762098369999876</v>
      </c>
      <c s="420">
        <v>9.2615763799999513</v>
      </c>
      <c s="420">
        <v>0</v>
      </c>
      <c s="420">
        <v>2.9273453199999722</v>
      </c>
      <c s="420">
        <v>1.8324604200000749</v>
      </c>
      <c s="420">
        <v>1.5431494099999554</v>
      </c>
      <c s="420">
        <v>1.325854110000023</v>
      </c>
      <c s="420">
        <v>1.412043869999934</v>
      </c>
      <c s="420">
        <v>1.3264396900001429</v>
      </c>
      <c s="420">
        <v>1.8812930099998084</v>
      </c>
      <c s="420">
        <v>2.3238362399999914</v>
      </c>
      <c s="420">
        <v>2.3928994200000488</v>
      </c>
      <c s="420">
        <v>1.640992290000213</v>
      </c>
      <c s="420">
        <v>1.7341012699998828</v>
      </c>
      <c s="420">
        <v>30.172130949999996</v>
      </c>
      <c s="420">
        <v>12.570503290000033</v>
      </c>
      <c s="420">
        <v>1.5871376499999315</v>
      </c>
      <c s="420">
        <v>2.1341388200000893</v>
      </c>
      <c s="420">
        <v>1.1673968399999239</v>
      </c>
      <c s="420">
        <v>16.273330420000093</v>
      </c>
      <c s="420">
        <v>10.184836720000021</v>
      </c>
      <c s="420">
        <v>3.3789499399997567</v>
      </c>
      <c s="420">
        <v>1.678611759999967</v>
      </c>
      <c s="420">
        <v>42.236722290000216</v>
      </c>
      <c s="420">
        <v>2.3472417699999824</v>
      </c>
      <c s="420">
        <v>15.986934579999797</v>
      </c>
      <c s="420">
        <v>1.1340300200000115</v>
      </c>
      <c s="420">
        <v>3.3897975499999689</v>
      </c>
      <c s="420">
        <v>36.258271590000049</v>
      </c>
      <c s="420">
        <v>2.6280263400000194</v>
      </c>
      <c s="420">
        <v>1.2528112099998907</v>
      </c>
      <c s="420">
        <v>21.973600499999975</v>
      </c>
      <c s="420">
        <v>43.605460470000025</v>
      </c>
      <c s="420">
        <v>22.540813440000193</v>
      </c>
      <c s="420">
        <v>1.1031673899997259</v>
      </c>
      <c s="420">
        <v>29.580672930000219</v>
      </c>
      <c s="420">
        <v>1.3942230899997412</v>
      </c>
      <c s="420">
        <v>24.632700250000198</v>
      </c>
      <c s="420">
        <v>0.24550607999999841</v>
      </c>
      <c s="420">
        <v>9.7336488199999991</v>
      </c>
      <c s="420">
        <v>10.83100127000003</v>
      </c>
      <c s="420">
        <v>50.411767110000028</v>
      </c>
      <c s="420">
        <v>10.662875959999951</v>
      </c>
      <c s="420">
        <v>1.9754158399999824</v>
      </c>
      <c s="420">
        <v>17.427213239999901</v>
      </c>
      <c s="420">
        <v>16.165216220000048</v>
      </c>
      <c s="420">
        <v>11.834306530000276</v>
      </c>
      <c s="420">
        <v>23.684267649999583</v>
      </c>
      <c s="420">
        <v>14.11579866000011</v>
      </c>
      <c s="420">
        <v>9.8753836099999717</v>
      </c>
      <c s="420">
        <v>6.3623152199999993</v>
      </c>
      <c s="420">
        <v>15.983319410000007</v>
      </c>
      <c s="420">
        <v>15.455012579999959</v>
      </c>
      <c s="420">
        <v>21.760463560000062</v>
      </c>
      <c s="420">
        <v>18.195313629999987</v>
      </c>
      <c s="420">
        <v>12.812966299999971</v>
      </c>
      <c s="420">
        <v>10.53377759</v>
      </c>
      <c s="420">
        <v>24.052293169999984</v>
      </c>
      <c s="420">
        <v>9.608205689999977</v>
      </c>
      <c s="420">
        <v>15.086278149999998</v>
      </c>
      <c s="420">
        <v>16.611416300000201</v>
      </c>
      <c s="420">
        <v>16.706534479999846</v>
      </c>
      <c s="420">
        <v>0.52077532999999221</v>
      </c>
      <c s="420">
        <v>25.551535699999988</v>
      </c>
      <c s="420">
        <v>18.24837253000004</v>
      </c>
      <c s="420">
        <v>15.405991380000046</v>
      </c>
      <c s="420">
        <v>18.162258390000034</v>
      </c>
      <c s="420">
        <v>14.260936459999812</v>
      </c>
      <c s="420">
        <v>17.624078590000181</v>
      </c>
      <c s="420">
        <v>15.650991529999828</v>
      </c>
      <c s="420">
        <v>14.762679070000104</v>
      </c>
      <c s="420">
        <v>17.942354509999859</v>
      </c>
      <c s="420">
        <v>14.380508040000223</v>
      </c>
      <c s="420">
        <v>15.072777479999786</v>
      </c>
      <c s="420">
        <v>7.3929888499999947</v>
      </c>
      <c s="420">
        <v>18.363235799999984</v>
      </c>
      <c s="420">
        <v>16.872921879999979</v>
      </c>
      <c s="420">
        <v>10.842946700000084</v>
      </c>
      <c s="420">
        <v>5.8632672200000115</v>
      </c>
      <c s="420">
        <v>29.571178270000019</v>
      </c>
      <c s="420">
        <v>17.755899089999957</v>
      </c>
      <c s="420">
        <v>8.471682249999958</v>
      </c>
      <c s="420">
        <v>9.27956002000019</v>
      </c>
      <c s="420">
        <v>22.077154979999705</v>
      </c>
      <c s="420">
        <v>26.412993400000232</v>
      </c>
      <c s="420">
        <v>17.699891259999731</v>
      </c>
      <c s="420">
        <v>7.1953043199999991</v>
      </c>
      <c s="420">
        <v>9.5780866400000004</v>
      </c>
      <c s="420">
        <v>39.479741000000026</v>
      </c>
      <c s="420">
        <v>14.632782399999991</v>
      </c>
      <c s="420">
        <v>5.8087533700000051</v>
      </c>
      <c s="420">
        <v>6.0702669699999987</v>
      </c>
      <c s="420">
        <v>11.080425290000022</v>
      </c>
      <c s="420">
        <v>16.340911570000006</v>
      </c>
      <c s="420">
        <v>15.579932919999973</v>
      </c>
      <c s="420">
        <v>16.677078250000001</v>
      </c>
      <c s="420">
        <v>7.2973760999999939</v>
      </c>
      <c s="420">
        <v>30.802918690000027</v>
      </c>
      <c s="420">
        <v>0</v>
      </c>
      <c s="420">
        <v>11.212171960000001</v>
      </c>
      <c s="420">
        <v>3.7555072300000005</v>
      </c>
      <c s="420">
        <v>22.341895429999997</v>
      </c>
      <c s="420">
        <v>12.182169969999984</v>
      </c>
      <c s="420">
        <v>5.1196834000000058</v>
      </c>
      <c s="420">
        <v>5.530677480000004</v>
      </c>
      <c s="420">
        <v>6.7380600100000203</v>
      </c>
      <c s="420">
        <v>7.0336243299999905</v>
      </c>
      <c s="420">
        <v>5.144285189999998</v>
      </c>
      <c s="420">
        <v>4.0162984399999972</v>
      </c>
      <c s="420">
        <v>110.62869048000002</v>
      </c>
      <c r="DT28" s="420">
        <f t="shared" si="19"/>
        <v>190.60371971999984</v>
      </c>
      <c s="420">
        <f t="shared" si="19"/>
        <v>180.54357752000004</v>
      </c>
      <c s="420">
        <f t="shared" si="19"/>
        <v>193.70306392000003</v>
      </c>
      <c r="DX28" s="420">
        <f t="shared" si="24" ref="DX28:DZ32">DT28</f>
        <v>190.60371971999984</v>
      </c>
      <c s="420">
        <f t="shared" si="24"/>
        <v>180.54357752000004</v>
      </c>
      <c s="420">
        <f t="shared" si="24"/>
        <v>193.70306392000003</v>
      </c>
      <c s="420">
        <v>207.26227839440006</v>
      </c>
      <c s="370"/>
    </row>
    <row r="29" spans="1:132" ht="15">
      <c r="A29" s="419" t="s">
        <v>584</v>
      </c>
      <c s="794"/>
      <c s="420">
        <v>73.799779766798153</v>
      </c>
      <c s="420">
        <v>78.251766217688598</v>
      </c>
      <c s="420">
        <v>83.401466557662815</v>
      </c>
      <c s="420">
        <v>82.285291558342095</v>
      </c>
      <c s="420">
        <v>104.67922633537978</v>
      </c>
      <c s="420">
        <v>78.479376477879413</v>
      </c>
      <c s="420">
        <v>104.46901480442811</v>
      </c>
      <c s="420">
        <v>131.04051598748768</v>
      </c>
      <c s="420">
        <v>94.411082576572937</v>
      </c>
      <c s="420">
        <v>91.444152378795181</v>
      </c>
      <c s="420">
        <v>97.30891755063891</v>
      </c>
      <c s="420">
        <v>95.913428048326338</v>
      </c>
      <c s="420">
        <v>101.87767089</v>
      </c>
      <c s="420">
        <v>132.80921433999998</v>
      </c>
      <c s="420">
        <v>115.94096660000001</v>
      </c>
      <c s="420">
        <v>105.44092206000001</v>
      </c>
      <c s="420">
        <v>101.06487080000001</v>
      </c>
      <c s="420">
        <v>112.56609416000001</v>
      </c>
      <c s="420">
        <v>118.22247614999998</v>
      </c>
      <c s="420">
        <v>113.04748433</v>
      </c>
      <c s="420">
        <v>130.31766837000001</v>
      </c>
      <c s="420">
        <v>104.02664386999999</v>
      </c>
      <c s="420">
        <v>103.12064148000005</v>
      </c>
      <c s="420">
        <v>170.90869591999996</v>
      </c>
      <c s="420">
        <v>116.75348059</v>
      </c>
      <c s="420">
        <v>118.89692312000001</v>
      </c>
      <c s="420">
        <v>138.93768028</v>
      </c>
      <c s="420">
        <v>121.54409235</v>
      </c>
      <c s="420">
        <v>104.96523714999999</v>
      </c>
      <c s="420">
        <v>138.01460223999999</v>
      </c>
      <c s="420">
        <v>119.65978631999999</v>
      </c>
      <c s="420">
        <v>160.79442699999998</v>
      </c>
      <c s="420">
        <v>120.97364900000005</v>
      </c>
      <c s="420">
        <v>120.73408907999999</v>
      </c>
      <c s="420">
        <v>124.00659313999996</v>
      </c>
      <c s="420">
        <v>224.43603402000002</v>
      </c>
      <c s="420">
        <v>129.47808761000002</v>
      </c>
      <c s="420">
        <v>135.55829784999997</v>
      </c>
      <c s="420">
        <v>143.93026610999999</v>
      </c>
      <c s="420">
        <v>31.897748379999999</v>
      </c>
      <c s="420">
        <v>39.441924830000005</v>
      </c>
      <c s="420">
        <v>37.556151</v>
      </c>
      <c s="420">
        <v>26.289296999999998</v>
      </c>
      <c s="420">
        <v>33.930970709999997</v>
      </c>
      <c s="420">
        <v>31.274842300000003</v>
      </c>
      <c s="420">
        <v>17.143030209999999</v>
      </c>
      <c s="420">
        <v>37.115424000000004</v>
      </c>
      <c s="420">
        <v>63.143895569999998</v>
      </c>
      <c s="420">
        <v>49.339166666666664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47.909166666666664</v>
      </c>
      <c s="420">
        <v>47.909166666666664</v>
      </c>
      <c s="420">
        <v>47.909166666666664</v>
      </c>
      <c s="420">
        <v>47.909166666666664</v>
      </c>
      <c s="420">
        <v>47.909166666666664</v>
      </c>
      <c s="420">
        <v>11.965895753333333</v>
      </c>
      <c s="420">
        <v>21.435456353333333</v>
      </c>
      <c s="420">
        <v>13.977760293333334</v>
      </c>
      <c s="420">
        <v>11.932896323333333</v>
      </c>
      <c s="420">
        <v>2.4564913933333314</v>
      </c>
      <c s="420">
        <v>10.769983333333334</v>
      </c>
      <c s="420">
        <v>12.994510503333336</v>
      </c>
      <c s="420">
        <v>12.490908523333331</v>
      </c>
      <c s="420">
        <v>18.881194763333333</v>
      </c>
      <c s="420">
        <v>76.875633423333326</v>
      </c>
      <c s="420">
        <v>73.983046233333326</v>
      </c>
      <c s="420">
        <v>123.73590262470216</v>
      </c>
      <c s="420">
        <v>65.763292550000003</v>
      </c>
      <c s="420">
        <v>66.989886220000002</v>
      </c>
      <c s="420">
        <v>42.35620119</v>
      </c>
      <c s="420">
        <v>89.013262300000008</v>
      </c>
      <c s="420">
        <v>48.105631429999988</v>
      </c>
      <c s="420">
        <v>47.340101660000002</v>
      </c>
      <c s="420">
        <v>62.352597919999987</v>
      </c>
      <c s="420">
        <v>68.201621329999995</v>
      </c>
      <c s="420">
        <v>53.46681381999997</v>
      </c>
      <c s="420">
        <v>57.980730610000045</v>
      </c>
      <c s="420">
        <v>57.843033080000033</v>
      </c>
      <c s="420">
        <v>123.28987094999999</v>
      </c>
      <c s="420">
        <v>166.30656879</v>
      </c>
      <c s="420">
        <v>163.984014578</v>
      </c>
      <c s="420">
        <v>188.92130698804993</v>
      </c>
      <c s="420">
        <v>167.471651554</v>
      </c>
      <c s="420">
        <v>165.62899377000002</v>
      </c>
      <c s="420">
        <v>166.01362983799999</v>
      </c>
      <c s="420">
        <v>170.72815002400003</v>
      </c>
      <c s="420">
        <v>200.55319490800002</v>
      </c>
      <c s="420">
        <v>171.728848046</v>
      </c>
      <c s="420">
        <v>215.93559780008235</v>
      </c>
      <c s="420">
        <v>172.91675552999999</v>
      </c>
      <c s="420">
        <v>424.71142352999999</v>
      </c>
      <c s="420">
        <v>190.91396774200001</v>
      </c>
      <c s="420">
        <v>210.30990376400001</v>
      </c>
      <c s="420">
        <v>197.96455702000003</v>
      </c>
      <c s="420">
        <v>193.82826922999999</v>
      </c>
      <c s="420">
        <v>237.11959752999996</v>
      </c>
      <c s="420">
        <v>187.41134763000002</v>
      </c>
      <c s="420">
        <v>206.64133620999999</v>
      </c>
      <c s="420">
        <v>231.62872134</v>
      </c>
      <c s="420">
        <v>198.57387257999997</v>
      </c>
      <c s="420">
        <v>187.91745649000001</v>
      </c>
      <c s="420">
        <v>188.93433023</v>
      </c>
      <c s="420">
        <v>328.31330735</v>
      </c>
      <c s="420">
        <v>198.76642023999997</v>
      </c>
      <c s="420">
        <v>198.96213739999999</v>
      </c>
      <c s="420">
        <v>229.87738143000001</v>
      </c>
      <c s="420">
        <v>201.39486596999996</v>
      </c>
      <c s="420">
        <v>200.55484017999999</v>
      </c>
      <c s="420">
        <v>206.90238365000005</v>
      </c>
      <c s="420">
        <v>213.51570482000005</v>
      </c>
      <c s="420">
        <v>263.11103942999995</v>
      </c>
      <c s="420">
        <v>195.17404302</v>
      </c>
      <c s="420">
        <v>195.30608076999999</v>
      </c>
      <c s="420">
        <v>194.19268071000002</v>
      </c>
      <c s="420">
        <v>422.2650173400001</v>
      </c>
      <c r="DT29" s="420">
        <f t="shared" si="19"/>
        <v>2374.9001353561325</v>
      </c>
      <c s="420">
        <f t="shared" si="19"/>
        <v>2559.5566671159995</v>
      </c>
      <c s="420">
        <f t="shared" si="19"/>
        <v>2720.0225949599999</v>
      </c>
      <c r="DX29" s="420">
        <f t="shared" si="24"/>
        <v>2374.9001353561325</v>
      </c>
      <c s="420">
        <f t="shared" si="24"/>
        <v>2559.5566671159995</v>
      </c>
      <c s="420">
        <f t="shared" si="24"/>
        <v>2720.0225949599999</v>
      </c>
      <c s="420">
        <v>3110.9454512545867</v>
      </c>
      <c s="370"/>
    </row>
    <row r="30" spans="1:132" s="402" customFormat="1" ht="15">
      <c r="A30" s="421" t="s">
        <v>585</v>
      </c>
      <c s="794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r="DT30" s="423"/>
      <c s="423"/>
      <c s="423"/>
      <c s="232"/>
      <c s="423"/>
      <c s="423"/>
      <c s="423"/>
      <c s="423"/>
      <c s="370"/>
    </row>
    <row r="31" spans="1:132" ht="15">
      <c r="A31" s="419" t="s">
        <v>587</v>
      </c>
      <c s="794"/>
      <c s="420">
        <v>65.510917706666689</v>
      </c>
      <c s="420">
        <v>73.856811546666663</v>
      </c>
      <c s="420">
        <v>140.77484882666667</v>
      </c>
      <c s="420">
        <v>82.171160816666628</v>
      </c>
      <c s="420">
        <v>70.042549436666661</v>
      </c>
      <c s="420">
        <v>65.843210496666615</v>
      </c>
      <c s="420">
        <v>83.194426186666689</v>
      </c>
      <c s="420">
        <v>79.870715736666654</v>
      </c>
      <c s="420">
        <v>70.624116146666665</v>
      </c>
      <c s="420">
        <v>93.854086036666658</v>
      </c>
      <c s="420">
        <v>84.493685316666642</v>
      </c>
      <c s="420">
        <v>85.728590236666676</v>
      </c>
      <c s="420">
        <v>136.7428204366667</v>
      </c>
      <c s="420">
        <v>143.75350168666665</v>
      </c>
      <c s="420">
        <v>133.60975322666667</v>
      </c>
      <c s="420">
        <v>170.70309163666667</v>
      </c>
      <c s="420">
        <v>138.80436034666661</v>
      </c>
      <c s="420">
        <v>119.34558027666668</v>
      </c>
      <c s="420">
        <v>145.63782648666665</v>
      </c>
      <c s="420">
        <v>156.73402494666672</v>
      </c>
      <c s="420">
        <v>146.02444874666665</v>
      </c>
      <c s="420">
        <v>177.62361159666665</v>
      </c>
      <c s="420">
        <v>152.78594279666666</v>
      </c>
      <c s="420">
        <v>155.53810898666666</v>
      </c>
      <c s="420">
        <v>156.35976103000002</v>
      </c>
      <c s="420">
        <v>84.769682289999992</v>
      </c>
      <c s="420">
        <v>95.234413890000013</v>
      </c>
      <c s="420">
        <v>94.639454180000001</v>
      </c>
      <c s="420">
        <v>68.39882956999999</v>
      </c>
      <c s="420">
        <v>84.702477949999974</v>
      </c>
      <c s="420">
        <v>72.452717100000001</v>
      </c>
      <c s="420">
        <v>54.02496770999997</v>
      </c>
      <c s="420">
        <v>52.045550439999971</v>
      </c>
      <c s="420">
        <v>90.123182520000057</v>
      </c>
      <c s="420">
        <v>73.409315400000011</v>
      </c>
      <c s="420">
        <v>59.234474320000004</v>
      </c>
      <c s="420">
        <v>21.560597793333329</v>
      </c>
      <c s="420">
        <v>44.861685283333344</v>
      </c>
      <c s="420">
        <v>74.70425663333333</v>
      </c>
      <c s="420">
        <v>50.640024943333344</v>
      </c>
      <c s="420">
        <v>55.387978943333337</v>
      </c>
      <c s="420">
        <v>58.602417673333349</v>
      </c>
      <c s="420">
        <v>66.914712963333301</v>
      </c>
      <c s="420">
        <v>51.600105573333309</v>
      </c>
      <c s="420">
        <v>55.473258853333363</v>
      </c>
      <c s="420">
        <v>56.444939373333305</v>
      </c>
      <c s="420">
        <v>43.356773963333296</v>
      </c>
      <c s="420">
        <v>57.956203823333354</v>
      </c>
      <c s="420">
        <v>64.198966166666679</v>
      </c>
      <c s="420">
        <v>102.02554423666668</v>
      </c>
      <c s="420">
        <v>91.179319856666638</v>
      </c>
      <c s="420">
        <v>91.050110086666677</v>
      </c>
      <c s="420">
        <v>76.195671976666631</v>
      </c>
      <c s="420">
        <v>72.853433026666679</v>
      </c>
      <c s="420">
        <v>72.133120976666589</v>
      </c>
      <c s="420">
        <v>87.83485530666681</v>
      </c>
      <c s="420">
        <v>76.842193276666677</v>
      </c>
      <c s="420">
        <v>83.386276656666666</v>
      </c>
      <c s="420">
        <v>79.291459496666647</v>
      </c>
      <c s="420">
        <v>119.94296966666667</v>
      </c>
      <c s="420">
        <v>67.563385046666667</v>
      </c>
      <c s="420">
        <v>81.572314346666673</v>
      </c>
      <c s="420">
        <v>113.43750980666665</v>
      </c>
      <c s="420">
        <v>91.995761726666643</v>
      </c>
      <c s="420">
        <v>102.91648155666672</v>
      </c>
      <c s="420">
        <v>80.871349566666652</v>
      </c>
      <c s="420">
        <v>83.898627286666681</v>
      </c>
      <c s="420">
        <v>87.235491616666678</v>
      </c>
      <c s="420">
        <v>74.621784586666735</v>
      </c>
      <c s="420">
        <v>93.287877166666604</v>
      </c>
      <c s="420">
        <v>103.53588051666667</v>
      </c>
      <c s="420">
        <v>131.31776627666673</v>
      </c>
      <c s="420">
        <v>80.683791593333339</v>
      </c>
      <c s="420">
        <v>82.111971283333347</v>
      </c>
      <c s="420">
        <v>122.27641976333334</v>
      </c>
      <c s="420">
        <v>89.512961883333332</v>
      </c>
      <c s="420">
        <v>84.521587453333353</v>
      </c>
      <c s="420">
        <v>73.306408263333353</v>
      </c>
      <c s="420">
        <v>69.16986755333329</v>
      </c>
      <c s="420">
        <v>101.88034698333334</v>
      </c>
      <c s="420">
        <v>86.417121263333371</v>
      </c>
      <c s="420">
        <v>101.84814629333329</v>
      </c>
      <c s="420">
        <v>86.898464513333323</v>
      </c>
      <c s="420">
        <v>111.94292830333333</v>
      </c>
      <c s="420">
        <v>26.778551756667014</v>
      </c>
      <c s="420">
        <v>40.918396870000031</v>
      </c>
      <c s="420">
        <v>36.357250040000032</v>
      </c>
      <c s="420">
        <v>114.91941797999992</v>
      </c>
      <c s="420">
        <v>67.331244229999925</v>
      </c>
      <c s="420">
        <v>70.872103230000036</v>
      </c>
      <c s="420">
        <v>40.247085870000141</v>
      </c>
      <c s="420">
        <v>51.974349869999898</v>
      </c>
      <c s="420">
        <v>73.788212359999804</v>
      </c>
      <c s="420">
        <v>26.442136430000303</v>
      </c>
      <c s="420">
        <v>59.530566739999884</v>
      </c>
      <c s="420">
        <v>151.54589518960753</v>
      </c>
      <c s="420">
        <v>19.128309499999968</v>
      </c>
      <c s="420">
        <v>31.978634000000021</v>
      </c>
      <c s="420">
        <v>50.562631549999956</v>
      </c>
      <c s="420">
        <v>53.918903510000014</v>
      </c>
      <c s="420">
        <v>35.348776930000056</v>
      </c>
      <c s="420">
        <v>30.446063820000226</v>
      </c>
      <c s="420">
        <v>32.577558410000066</v>
      </c>
      <c s="420">
        <v>39.526764119999982</v>
      </c>
      <c s="420">
        <v>33.095800930000081</v>
      </c>
      <c s="420">
        <v>35.977869752000011</v>
      </c>
      <c s="420">
        <v>36.201173028000007</v>
      </c>
      <c s="420">
        <v>71.849572670000001</v>
      </c>
      <c s="420">
        <v>6.9999999999999822</v>
      </c>
      <c s="420">
        <v>23.248039110000022</v>
      </c>
      <c s="420">
        <v>32.368013189999999</v>
      </c>
      <c s="420">
        <v>14.081852950000094</v>
      </c>
      <c s="420">
        <v>9.3761550100000139</v>
      </c>
      <c s="420">
        <v>183.4386545200021</v>
      </c>
      <c s="420">
        <v>19.375313439997047</v>
      </c>
      <c s="420">
        <v>53.538213289999973</v>
      </c>
      <c s="420">
        <v>29.440090650000133</v>
      </c>
      <c s="420">
        <v>34.428827780000702</v>
      </c>
      <c s="420">
        <v>51.823701560000003</v>
      </c>
      <c s="420">
        <v>89.253527810001117</v>
      </c>
      <c r="DT31" s="420">
        <f t="shared" si="19"/>
        <v>760.70521056627467</v>
      </c>
      <c s="420">
        <f t="shared" si="19"/>
        <v>470.61205822000039</v>
      </c>
      <c s="420">
        <f t="shared" si="19"/>
        <v>547.37238931000115</v>
      </c>
      <c r="DX31" s="420">
        <f t="shared" si="24"/>
        <v>760.70521056627467</v>
      </c>
      <c s="424">
        <v>711.44985057000042</v>
      </c>
      <c s="424">
        <v>1296.3723893100012</v>
      </c>
      <c s="424">
        <v>1164.2646421279346</v>
      </c>
      <c s="370"/>
    </row>
    <row r="32" spans="1:132" ht="15">
      <c r="A32" s="382" t="s">
        <v>531</v>
      </c>
      <c s="385"/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5.74730615</v>
      </c>
      <c s="400">
        <v>7.2936737699999989</v>
      </c>
      <c s="400">
        <v>23.118343620000001</v>
      </c>
      <c s="400">
        <v>10.816651229999998</v>
      </c>
      <c s="400">
        <v>22.870747820000009</v>
      </c>
      <c s="400">
        <v>18.641722869999992</v>
      </c>
      <c s="400">
        <v>12.26652871000001</v>
      </c>
      <c s="400">
        <v>7.6556603499999945</v>
      </c>
      <c s="400">
        <v>18.05307960999999</v>
      </c>
      <c s="400">
        <v>10.492120100000008</v>
      </c>
      <c s="400">
        <v>13.4780958</v>
      </c>
      <c s="400">
        <v>32.498023920000009</v>
      </c>
      <c s="400">
        <v>2.8242030300000005</v>
      </c>
      <c s="400">
        <v>15.859155609999998</v>
      </c>
      <c s="400">
        <v>11.201816219999998</v>
      </c>
      <c s="400">
        <v>22.23477145</v>
      </c>
      <c s="400">
        <v>20.189955239999996</v>
      </c>
      <c s="400">
        <v>10.851061960000003</v>
      </c>
      <c s="400">
        <v>12.484661500000001</v>
      </c>
      <c s="400">
        <v>10.078966499999996</v>
      </c>
      <c s="400">
        <v>4.3044250500000025</v>
      </c>
      <c s="400">
        <v>8.5227570000000004</v>
      </c>
      <c s="400">
        <v>27.022706030000009</v>
      </c>
      <c s="400">
        <v>83.155366879999988</v>
      </c>
      <c s="400">
        <v>52.315230640000003</v>
      </c>
      <c s="400">
        <v>56.640631540000008</v>
      </c>
      <c s="400">
        <v>66.363</v>
      </c>
      <c s="400">
        <v>66.833252470000005</v>
      </c>
      <c s="400">
        <v>54.679367760000019</v>
      </c>
      <c s="400">
        <v>52.881356300000007</v>
      </c>
      <c s="400">
        <v>70.446271149999987</v>
      </c>
      <c s="400">
        <v>75.979252410000001</v>
      </c>
      <c s="400">
        <v>69.135843390000005</v>
      </c>
      <c s="400">
        <v>72.556321949999997</v>
      </c>
      <c s="400">
        <v>72.113248210000052</v>
      </c>
      <c s="400">
        <v>71.25</v>
      </c>
      <c s="400">
        <v>69.856848420000006</v>
      </c>
      <c s="400">
        <v>71.263743900000009</v>
      </c>
      <c s="400">
        <v>73.534064409999999</v>
      </c>
      <c s="400">
        <v>86.532529520000011</v>
      </c>
      <c s="400">
        <v>84.019684780000006</v>
      </c>
      <c s="400">
        <v>84.385436609999999</v>
      </c>
      <c s="400">
        <v>81.872187789999984</v>
      </c>
      <c s="400">
        <v>76.763600920000002</v>
      </c>
      <c s="400">
        <v>66.653572759999989</v>
      </c>
      <c s="400">
        <v>64.799999999999997</v>
      </c>
      <c s="400">
        <v>65.050000000000011</v>
      </c>
      <c s="400">
        <v>0</v>
      </c>
      <c s="400">
        <v>88.184609599999973</v>
      </c>
      <c s="400">
        <v>92.434623699999975</v>
      </c>
      <c s="400">
        <v>103.90429035999999</v>
      </c>
      <c s="400">
        <v>102.78647634000006</v>
      </c>
      <c s="400">
        <v>98.290700000000015</v>
      </c>
      <c s="400">
        <v>0.15020000000004075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r="DT32" s="400">
        <f t="shared" si="19"/>
        <v>781.19377582000004</v>
      </c>
      <c s="400">
        <f t="shared" si="19"/>
        <v>824.73166910999998</v>
      </c>
      <c s="400">
        <f t="shared" si="19"/>
        <v>485.75090000000012</v>
      </c>
      <c r="DX32" s="400">
        <f t="shared" si="24"/>
        <v>781.19377582000004</v>
      </c>
      <c s="400">
        <f t="shared" si="24"/>
        <v>824.73166910999998</v>
      </c>
      <c s="400">
        <f t="shared" si="24"/>
        <v>485.75090000000012</v>
      </c>
      <c s="400">
        <v>513.91131245286022</v>
      </c>
      <c s="370"/>
    </row>
    <row r="33" spans="1:132" ht="15" hidden="1">
      <c r="A33" s="397" t="s">
        <v>588</v>
      </c>
      <c s="425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00">
        <v>44.997870640000002</v>
      </c>
      <c s="400">
        <v>45.788451380000012</v>
      </c>
      <c s="400">
        <v>55.491999999999997</v>
      </c>
      <c s="400">
        <v>54.739453470000001</v>
      </c>
      <c s="400">
        <v>44.903929800000014</v>
      </c>
      <c s="400">
        <v>45.248236300000002</v>
      </c>
      <c s="400">
        <v>58.355406199999997</v>
      </c>
      <c s="400">
        <v>60.031370000000003</v>
      </c>
      <c s="400">
        <v>61.351463389999999</v>
      </c>
      <c s="400">
        <v>62.158757350000002</v>
      </c>
      <c s="400">
        <v>61.920493190000045</v>
      </c>
      <c s="400">
        <v>62.399999999999999</v>
      </c>
      <c s="400">
        <v>60.407638419999998</v>
      </c>
      <c s="400">
        <v>61.579927840000003</v>
      </c>
      <c s="400">
        <v>60.334522309999997</v>
      </c>
      <c s="400">
        <v>75.110266140000007</v>
      </c>
      <c s="400">
        <v>72.913161160000001</v>
      </c>
      <c s="400">
        <v>69.712658410000003</v>
      </c>
      <c s="400">
        <v>68.114965069999997</v>
      </c>
      <c s="400">
        <v>66.600165820000001</v>
      </c>
      <c s="400">
        <v>56.457904259999985</v>
      </c>
      <c s="400">
        <v>54</v>
      </c>
      <c s="400">
        <v>55.950000000000003</v>
      </c>
      <c s="400">
        <v>0</v>
      </c>
      <c s="400">
        <v>78.989959599999978</v>
      </c>
      <c s="400">
        <v>83.270693699999981</v>
      </c>
      <c s="400">
        <v>94.741320359999989</v>
      </c>
      <c s="400">
        <v>89.898026340000058</v>
      </c>
      <c s="400">
        <v>92.549800000000005</v>
      </c>
      <c s="400">
        <v>0.15020000000004075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r="DT33" s="426">
        <f>SUMIF($CI$1:$DR$1,DT$2,$CI33:$DR33)</f>
        <v>657.38743172</v>
      </c>
      <c s="426">
        <f>SUMIF($CI$1:$DR$1,DU$2,$CI33:$DR33)</f>
        <v>701.18120943000008</v>
      </c>
      <c s="426">
        <f>SUMIF($CI$1:$DR$1,DV$2,$CI33:$DR33)</f>
        <v>439.60000000000002</v>
      </c>
      <c r="DX33" s="426">
        <f>DT33+DX60</f>
        <v>657.38743172</v>
      </c>
      <c s="426">
        <f>DU33+DY60</f>
        <v>701.18120943000008</v>
      </c>
      <c s="426">
        <f>DV33+DZ60</f>
        <v>439.60000000000002</v>
      </c>
      <c s="426"/>
      <c s="370"/>
    </row>
    <row r="34" spans="1:132" ht="15">
      <c r="A34" s="369" t="s">
        <v>528</v>
      </c>
      <c s="369"/>
      <c s="365">
        <f>SUM(C35:C36,C40)</f>
        <v>797.27966178999998</v>
      </c>
      <c s="365">
        <f t="shared" si="25" ref="D34:BO34">SUM(D35:D36,D40)</f>
        <v>541.37453481</v>
      </c>
      <c s="365">
        <f t="shared" si="25"/>
        <v>761.2281389100001</v>
      </c>
      <c s="365">
        <f t="shared" si="25"/>
        <v>667.06345667000005</v>
      </c>
      <c s="365">
        <f t="shared" si="25"/>
        <v>646.70999130000018</v>
      </c>
      <c s="365">
        <f t="shared" si="25"/>
        <v>862.30984799000009</v>
      </c>
      <c s="365">
        <f t="shared" si="25"/>
        <v>594.68474102000016</v>
      </c>
      <c s="365">
        <f t="shared" si="25"/>
        <v>775.4715699000003</v>
      </c>
      <c s="365">
        <f t="shared" si="25"/>
        <v>684.75854815999992</v>
      </c>
      <c s="365">
        <f t="shared" si="25"/>
        <v>859.29706682000017</v>
      </c>
      <c s="365">
        <f t="shared" si="25"/>
        <v>883.99937306999993</v>
      </c>
      <c s="365">
        <f t="shared" si="25"/>
        <v>1193.9377021999999</v>
      </c>
      <c s="365">
        <f t="shared" si="25"/>
        <v>580.7932139000003</v>
      </c>
      <c s="365">
        <f t="shared" si="25"/>
        <v>851.96395818999997</v>
      </c>
      <c s="365">
        <f t="shared" si="25"/>
        <v>772.04943521999996</v>
      </c>
      <c s="365">
        <f t="shared" si="25"/>
        <v>832.70150027</v>
      </c>
      <c s="365">
        <f t="shared" si="25"/>
        <v>752.96113808000007</v>
      </c>
      <c s="365">
        <f t="shared" si="25"/>
        <v>804.64985937000017</v>
      </c>
      <c s="365">
        <f t="shared" si="25"/>
        <v>806.86511021000058</v>
      </c>
      <c s="365">
        <f t="shared" si="25"/>
        <v>938.74111197999969</v>
      </c>
      <c s="365">
        <f t="shared" si="25"/>
        <v>1136.2454775000001</v>
      </c>
      <c s="365">
        <f t="shared" si="25"/>
        <v>1215.8271581200004</v>
      </c>
      <c s="365">
        <f t="shared" si="25"/>
        <v>1345.6781158400001</v>
      </c>
      <c s="365">
        <f t="shared" si="25"/>
        <v>1500.8883518499995</v>
      </c>
      <c s="365">
        <f t="shared" si="25"/>
        <v>569.75138865000019</v>
      </c>
      <c s="365">
        <f t="shared" si="25"/>
        <v>923.51839653000002</v>
      </c>
      <c s="365">
        <f t="shared" si="25"/>
        <v>836.3011082999999</v>
      </c>
      <c s="365">
        <f t="shared" si="25"/>
        <v>827.56331616000034</v>
      </c>
      <c s="365">
        <f t="shared" si="25"/>
        <v>757.03816174000031</v>
      </c>
      <c s="365">
        <f t="shared" si="25"/>
        <v>906.01638333000017</v>
      </c>
      <c s="365">
        <f t="shared" si="25"/>
        <v>934.13235534000012</v>
      </c>
      <c s="365">
        <f t="shared" si="25"/>
        <v>958.49686086999941</v>
      </c>
      <c s="365">
        <f t="shared" si="25"/>
        <v>1269.4045084600002</v>
      </c>
      <c s="365">
        <f t="shared" si="25"/>
        <v>1208.3188634900005</v>
      </c>
      <c s="365">
        <f t="shared" si="25"/>
        <v>1205.9769995100003</v>
      </c>
      <c s="365">
        <f t="shared" si="25"/>
        <v>1380.7743420599995</v>
      </c>
      <c s="365">
        <f t="shared" si="25"/>
        <v>408.11613074999991</v>
      </c>
      <c s="365">
        <f t="shared" si="25"/>
        <v>871.15524600999993</v>
      </c>
      <c s="365">
        <f t="shared" si="25"/>
        <v>751.04298472000016</v>
      </c>
      <c s="365">
        <f t="shared" si="25"/>
        <v>651.32463200000041</v>
      </c>
      <c s="365">
        <f t="shared" si="25"/>
        <v>1084.5016591200001</v>
      </c>
      <c s="365">
        <f t="shared" si="25"/>
        <v>946.1244033700001</v>
      </c>
      <c s="365">
        <f t="shared" si="25"/>
        <v>918.11976903000004</v>
      </c>
      <c s="365">
        <f t="shared" si="25"/>
        <v>459.22877438000017</v>
      </c>
      <c s="365">
        <f t="shared" si="25"/>
        <v>449.9514159900001</v>
      </c>
      <c s="365">
        <f t="shared" si="25"/>
        <v>898.88581317000012</v>
      </c>
      <c s="365">
        <f t="shared" si="25"/>
        <v>503.30030247000013</v>
      </c>
      <c s="365">
        <f t="shared" si="25"/>
        <v>2186.3466780399999</v>
      </c>
      <c s="365">
        <f t="shared" si="25"/>
        <v>370.81399324999995</v>
      </c>
      <c s="365">
        <f t="shared" si="25"/>
        <v>288.13155584999993</v>
      </c>
      <c s="365">
        <f t="shared" si="25"/>
        <v>552.51051808</v>
      </c>
      <c s="365">
        <f t="shared" si="25"/>
        <v>621.11816428000009</v>
      </c>
      <c s="365">
        <f t="shared" si="25"/>
        <v>296.21095128999991</v>
      </c>
      <c s="365">
        <f t="shared" si="25"/>
        <v>683.97474235000027</v>
      </c>
      <c s="365">
        <f t="shared" si="25"/>
        <v>862.34303625000018</v>
      </c>
      <c s="365">
        <f t="shared" si="25"/>
        <v>871.71769188999997</v>
      </c>
      <c s="365">
        <f t="shared" si="25"/>
        <v>1013.9213123499999</v>
      </c>
      <c s="365">
        <f t="shared" si="25"/>
        <v>718.71765944000003</v>
      </c>
      <c s="365">
        <f t="shared" si="25"/>
        <v>1180.98473509</v>
      </c>
      <c s="365">
        <f t="shared" si="25"/>
        <v>2077.7698058999999</v>
      </c>
      <c s="365">
        <f t="shared" si="25"/>
        <v>401.05945685999984</v>
      </c>
      <c s="365">
        <f t="shared" si="25"/>
        <v>762.32892415000003</v>
      </c>
      <c s="365">
        <f t="shared" si="25"/>
        <v>919.99669299999994</v>
      </c>
      <c s="365">
        <f t="shared" si="25"/>
        <v>732.03509855999994</v>
      </c>
      <c s="365">
        <f t="shared" si="25"/>
        <v>570.73817759000008</v>
      </c>
      <c s="365">
        <f t="shared" si="26" ref="BP34:EA34">SUM(BP35:BP36,BP40)</f>
        <v>532.55158893999999</v>
      </c>
      <c s="365">
        <f t="shared" si="26"/>
        <v>423.95600264999985</v>
      </c>
      <c s="365">
        <f t="shared" si="26"/>
        <v>519.96755782000014</v>
      </c>
      <c s="365">
        <f t="shared" si="26"/>
        <v>362.90878880000008</v>
      </c>
      <c s="365">
        <f t="shared" si="26"/>
        <v>796.70416913000008</v>
      </c>
      <c s="365">
        <f t="shared" si="26"/>
        <v>910.44485238999971</v>
      </c>
      <c s="365">
        <f t="shared" si="26"/>
        <v>1709.3467206900004</v>
      </c>
      <c s="365">
        <f t="shared" si="26"/>
        <v>240.32354888000006</v>
      </c>
      <c s="365">
        <f t="shared" si="26"/>
        <v>422.97639428999997</v>
      </c>
      <c s="365">
        <f t="shared" si="26"/>
        <v>649.10833565000007</v>
      </c>
      <c s="365">
        <f t="shared" si="26"/>
        <v>522.50158671999986</v>
      </c>
      <c s="365">
        <f t="shared" si="26"/>
        <v>412.01654352999975</v>
      </c>
      <c s="365">
        <f t="shared" si="26"/>
        <v>466.28756012999986</v>
      </c>
      <c s="365">
        <f t="shared" si="26"/>
        <v>515.72552369999994</v>
      </c>
      <c s="365">
        <f t="shared" si="26"/>
        <v>498.12897685999997</v>
      </c>
      <c s="365">
        <f t="shared" si="26"/>
        <v>611.89718876000006</v>
      </c>
      <c s="365">
        <f t="shared" si="26"/>
        <v>469.20171645000005</v>
      </c>
      <c s="365">
        <f t="shared" si="26"/>
        <v>509.75725116000012</v>
      </c>
      <c s="365">
        <f t="shared" si="26"/>
        <v>1522.1162420600006</v>
      </c>
      <c s="365">
        <f t="shared" si="26"/>
        <v>246.57499482999998</v>
      </c>
      <c s="365">
        <f t="shared" si="26"/>
        <v>330.37061948000007</v>
      </c>
      <c s="365">
        <f t="shared" si="26"/>
        <v>132.96506364999996</v>
      </c>
      <c s="365">
        <f t="shared" si="26"/>
        <v>551.90077315999986</v>
      </c>
      <c s="365">
        <f t="shared" si="26"/>
        <v>533.3675787899997</v>
      </c>
      <c s="365">
        <f t="shared" si="26"/>
        <v>477.93280746000033</v>
      </c>
      <c s="365">
        <f t="shared" si="26"/>
        <v>467.95062406000011</v>
      </c>
      <c s="365">
        <f t="shared" si="26"/>
        <v>415.94871068999953</v>
      </c>
      <c s="365">
        <f t="shared" si="26"/>
        <v>514.69934798999964</v>
      </c>
      <c s="365">
        <f t="shared" si="26"/>
        <v>301.18203251999972</v>
      </c>
      <c s="365">
        <f t="shared" si="26"/>
        <v>262.59077867999957</v>
      </c>
      <c s="365">
        <f t="shared" si="26"/>
        <v>1348.2273837700004</v>
      </c>
      <c s="365">
        <f t="shared" si="26"/>
        <v>33.103457519999914</v>
      </c>
      <c s="365">
        <f t="shared" si="26"/>
        <v>381.88837508999984</v>
      </c>
      <c s="365">
        <f t="shared" si="26"/>
        <v>143.82035095999976</v>
      </c>
      <c s="365">
        <f t="shared" si="26"/>
        <v>201.70131595000007</v>
      </c>
      <c s="365">
        <f t="shared" si="26"/>
        <v>956.27639257999942</v>
      </c>
      <c s="365">
        <f t="shared" si="26"/>
        <v>275.05901706000009</v>
      </c>
      <c s="365">
        <f t="shared" si="26"/>
        <v>316.30095518000013</v>
      </c>
      <c s="365">
        <f t="shared" si="26"/>
        <v>298.3756323400001</v>
      </c>
      <c s="365">
        <f t="shared" si="26"/>
        <v>359.56975150999881</v>
      </c>
      <c s="365">
        <f t="shared" si="26"/>
        <v>422.31941430999893</v>
      </c>
      <c s="365">
        <f t="shared" si="26"/>
        <v>498.46294211999998</v>
      </c>
      <c s="365">
        <f t="shared" si="26"/>
        <v>1144.7059109900019</v>
      </c>
      <c s="365">
        <f t="shared" si="26"/>
        <v>313.33518675853662</v>
      </c>
      <c s="365">
        <f t="shared" si="26"/>
        <v>321.16399999999999</v>
      </c>
      <c s="365">
        <f t="shared" si="26"/>
        <v>518.45000000000005</v>
      </c>
      <c s="365">
        <f t="shared" si="26"/>
        <v>455.72999999999996</v>
      </c>
      <c s="365">
        <f t="shared" si="26"/>
        <v>613.25999999999999</v>
      </c>
      <c s="365">
        <f t="shared" si="26"/>
        <v>620.49000000000001</v>
      </c>
      <c s="365">
        <f t="shared" si="26"/>
        <v>534.69017487999997</v>
      </c>
      <c s="365">
        <f t="shared" si="26"/>
        <v>542.97000000000003</v>
      </c>
      <c s="365">
        <f t="shared" si="26"/>
        <v>320.07999999999964</v>
      </c>
      <c s="365">
        <f t="shared" si="26"/>
        <v>693.36000000000001</v>
      </c>
      <c s="365">
        <f t="shared" si="26"/>
        <v>561.60000000000002</v>
      </c>
      <c s="365">
        <f t="shared" si="26"/>
        <v>1265.4744349599887</v>
      </c>
      <c r="DT34" s="365">
        <f t="shared" si="26"/>
        <v>5583.7107150799984</v>
      </c>
      <c s="365">
        <f t="shared" si="26"/>
        <v>5031.5835156099993</v>
      </c>
      <c s="365">
        <f t="shared" si="26"/>
        <v>6760.6037965985252</v>
      </c>
      <c r="DX34" s="365">
        <f t="shared" si="26"/>
        <v>4870.4299335599999</v>
      </c>
      <c s="365">
        <f t="shared" si="26"/>
        <v>3715.0877526999998</v>
      </c>
      <c s="365">
        <f t="shared" si="26"/>
        <v>4711.5110068685253</v>
      </c>
      <c s="365">
        <f t="shared" si="26"/>
        <v>4642.548988647749</v>
      </c>
      <c s="370"/>
    </row>
    <row r="35" spans="1:132" ht="15">
      <c r="A35" s="382" t="s">
        <v>589</v>
      </c>
      <c s="382"/>
      <c s="391">
        <v>108.27875793</v>
      </c>
      <c s="391">
        <v>148.37828764999995</v>
      </c>
      <c s="391">
        <v>212.89114623000006</v>
      </c>
      <c s="391">
        <v>222.23305703000003</v>
      </c>
      <c s="391">
        <v>170.25887760000003</v>
      </c>
      <c s="391">
        <v>310.62272443000006</v>
      </c>
      <c s="391">
        <v>223.80055053000012</v>
      </c>
      <c s="391">
        <v>268.97654478000015</v>
      </c>
      <c s="391">
        <v>272.70162369000002</v>
      </c>
      <c s="391">
        <v>349.68411405000023</v>
      </c>
      <c s="391">
        <v>361.23724429999993</v>
      </c>
      <c s="391">
        <v>507.99554330000024</v>
      </c>
      <c s="391">
        <v>190.79400910000012</v>
      </c>
      <c s="391">
        <v>248.91941494</v>
      </c>
      <c s="391">
        <v>284.1466251999999</v>
      </c>
      <c s="391">
        <v>386.05777080999997</v>
      </c>
      <c s="391">
        <v>333.46105674000012</v>
      </c>
      <c s="391">
        <v>295.16070547000004</v>
      </c>
      <c s="391">
        <v>360.10648095000028</v>
      </c>
      <c s="391">
        <v>358.16874633999998</v>
      </c>
      <c s="391">
        <v>380.36676444999995</v>
      </c>
      <c s="391">
        <v>423.52609768000013</v>
      </c>
      <c s="391">
        <v>551.12918822999973</v>
      </c>
      <c s="391">
        <v>549.91276233999963</v>
      </c>
      <c s="391">
        <v>152.24074625000006</v>
      </c>
      <c s="391">
        <v>395.97120865000011</v>
      </c>
      <c s="391">
        <v>300.29742421999998</v>
      </c>
      <c s="391">
        <v>290.05758616000026</v>
      </c>
      <c s="391">
        <v>333.25041636999993</v>
      </c>
      <c s="391">
        <v>315.34743864000006</v>
      </c>
      <c s="391">
        <v>348.65244225999999</v>
      </c>
      <c s="391">
        <v>308.90864583000013</v>
      </c>
      <c s="391">
        <v>390.7103493599999</v>
      </c>
      <c s="391">
        <v>443.92190046000042</v>
      </c>
      <c s="391">
        <v>447.46740483000025</v>
      </c>
      <c s="391">
        <v>547.81434934000004</v>
      </c>
      <c s="391">
        <v>88.346107169999996</v>
      </c>
      <c s="391">
        <v>176.43423498000001</v>
      </c>
      <c s="391">
        <v>275.20429838000013</v>
      </c>
      <c s="391">
        <v>109.60749697</v>
      </c>
      <c s="391">
        <v>211.05585786999998</v>
      </c>
      <c s="391">
        <v>269.73065908000001</v>
      </c>
      <c s="391">
        <v>167.14184857000012</v>
      </c>
      <c s="391">
        <v>221.46102329000013</v>
      </c>
      <c s="391">
        <v>172.88109953999998</v>
      </c>
      <c s="391">
        <v>201.81472495000008</v>
      </c>
      <c s="391">
        <v>202.74812686999996</v>
      </c>
      <c s="391">
        <v>220.04060002000003</v>
      </c>
      <c s="391">
        <v>13.79802772</v>
      </c>
      <c s="391">
        <v>60.682586929999999</v>
      </c>
      <c s="391">
        <v>122.81078696999998</v>
      </c>
      <c s="391">
        <v>94.513858989999974</v>
      </c>
      <c s="391">
        <v>69.922979029999979</v>
      </c>
      <c s="391">
        <v>84.164756329999975</v>
      </c>
      <c s="391">
        <v>184.96501605000003</v>
      </c>
      <c s="391">
        <v>383.05186550000002</v>
      </c>
      <c s="391">
        <v>297.27964495999981</v>
      </c>
      <c s="391">
        <v>148.11696021000003</v>
      </c>
      <c s="391">
        <v>495.39850920999982</v>
      </c>
      <c s="391">
        <v>719.10549097999967</v>
      </c>
      <c s="391">
        <v>53.020146640000007</v>
      </c>
      <c s="391">
        <v>256.26408989999999</v>
      </c>
      <c s="391">
        <v>302.21134266999991</v>
      </c>
      <c s="391">
        <v>288.6185528900001</v>
      </c>
      <c s="391">
        <v>179.15464696000006</v>
      </c>
      <c s="391">
        <v>117.35680433000003</v>
      </c>
      <c s="391">
        <v>87.931408509999997</v>
      </c>
      <c s="391">
        <v>154.42169456000005</v>
      </c>
      <c s="391">
        <v>116.00915463</v>
      </c>
      <c s="391">
        <v>156.89062770999999</v>
      </c>
      <c s="391">
        <v>281.60259224999993</v>
      </c>
      <c s="391">
        <v>612.43340569000009</v>
      </c>
      <c s="391">
        <v>11.431022759999999</v>
      </c>
      <c s="391">
        <v>25.170026829999991</v>
      </c>
      <c s="391">
        <v>67.72810130000002</v>
      </c>
      <c s="391">
        <v>67.433467309999983</v>
      </c>
      <c s="391">
        <v>51.207207229999995</v>
      </c>
      <c s="391">
        <v>86.984957429999994</v>
      </c>
      <c s="391">
        <v>60.774424149999994</v>
      </c>
      <c s="391">
        <v>97.294481660000017</v>
      </c>
      <c s="391">
        <v>91.922905560000004</v>
      </c>
      <c s="391">
        <v>83.028586959999998</v>
      </c>
      <c s="391">
        <v>79.816545849999954</v>
      </c>
      <c s="391">
        <v>317.11747288000004</v>
      </c>
      <c s="391">
        <v>0.79406508000000009</v>
      </c>
      <c s="391">
        <v>9.9824559100000005</v>
      </c>
      <c s="391">
        <v>17.525349020000004</v>
      </c>
      <c s="391">
        <v>62.418806959999998</v>
      </c>
      <c s="391">
        <v>148.26546705999993</v>
      </c>
      <c s="391">
        <v>79.155496979999995</v>
      </c>
      <c s="391">
        <v>67.829291169999991</v>
      </c>
      <c s="391">
        <v>47.764903220000008</v>
      </c>
      <c s="391">
        <v>43.445973470000027</v>
      </c>
      <c s="391">
        <v>80.284540640000074</v>
      </c>
      <c s="391">
        <v>68.346508780000022</v>
      </c>
      <c s="391">
        <v>193.71378354999996</v>
      </c>
      <c s="391">
        <v>3.0436350299999995</v>
      </c>
      <c s="391">
        <v>24.534075689999995</v>
      </c>
      <c s="391">
        <v>13.937605540000003</v>
      </c>
      <c s="391">
        <v>13.554940839999995</v>
      </c>
      <c s="391">
        <v>28.161652419999996</v>
      </c>
      <c s="391">
        <v>20.796432939999999</v>
      </c>
      <c s="391">
        <v>31.234911869999998</v>
      </c>
      <c s="391">
        <v>50.848446959999997</v>
      </c>
      <c s="391">
        <v>44.902026729999989</v>
      </c>
      <c s="391">
        <v>26.973523130000004</v>
      </c>
      <c s="391">
        <v>91.561499089999998</v>
      </c>
      <c s="391">
        <v>183.54452105999997</v>
      </c>
      <c s="391">
        <v>1.302343159999964</v>
      </c>
      <c s="391">
        <v>1.5817886800001304</v>
      </c>
      <c s="391">
        <v>54.417101419999483</v>
      </c>
      <c s="391">
        <v>30.396812619999821</v>
      </c>
      <c s="391">
        <v>103.70528920000078</v>
      </c>
      <c s="391">
        <v>26.784776240000852</v>
      </c>
      <c s="391">
        <v>60.358188461985151</v>
      </c>
      <c s="391">
        <v>29.224717389997963</v>
      </c>
      <c s="391">
        <v>53.284501709997386</v>
      </c>
      <c s="391">
        <v>102.67699991000164</v>
      </c>
      <c s="391">
        <v>53.157101259999195</v>
      </c>
      <c s="391">
        <v>119.58139096999781</v>
      </c>
      <c r="DT35" s="391">
        <f t="shared" si="19"/>
        <v>819.52664183999991</v>
      </c>
      <c s="391">
        <f t="shared" si="19"/>
        <v>533.09327129999997</v>
      </c>
      <c s="391">
        <f t="shared" si="19"/>
        <v>636.4710110219803</v>
      </c>
      <c r="DX35" s="391">
        <f t="shared" si="27" ref="DX35:DZ38">DT35</f>
        <v>819.52664183999991</v>
      </c>
      <c s="391">
        <f t="shared" si="27"/>
        <v>533.09327129999997</v>
      </c>
      <c s="391">
        <f t="shared" si="27"/>
        <v>636.4710110219803</v>
      </c>
      <c s="391">
        <v>679.18278725343816</v>
      </c>
      <c s="370"/>
    </row>
    <row r="36" spans="1:132" ht="15">
      <c r="A36" s="382" t="s">
        <v>578</v>
      </c>
      <c s="382"/>
      <c s="391">
        <f>SUM(C37:C39)</f>
        <v>490.60920211999996</v>
      </c>
      <c s="391">
        <f t="shared" si="28" ref="D36:BO36">SUM(D37:D39)</f>
        <v>314.10557137000001</v>
      </c>
      <c s="391">
        <f t="shared" si="28"/>
        <v>486.12420265999998</v>
      </c>
      <c s="391">
        <f t="shared" si="28"/>
        <v>340.49160470000004</v>
      </c>
      <c s="391">
        <f t="shared" si="28"/>
        <v>408.6770660900001</v>
      </c>
      <c s="391">
        <f t="shared" si="28"/>
        <v>484.49295503999997</v>
      </c>
      <c s="391">
        <f t="shared" si="28"/>
        <v>321.76401361000006</v>
      </c>
      <c s="391">
        <f t="shared" si="28"/>
        <v>427.43791114000015</v>
      </c>
      <c s="391">
        <f t="shared" si="28"/>
        <v>344.45647834999988</v>
      </c>
      <c s="391">
        <f t="shared" si="28"/>
        <v>398.48218467000004</v>
      </c>
      <c s="391">
        <f t="shared" si="28"/>
        <v>413.95136697000004</v>
      </c>
      <c s="391">
        <f t="shared" si="28"/>
        <v>511.62348676999966</v>
      </c>
      <c s="391">
        <f t="shared" si="28"/>
        <v>361.73582469000007</v>
      </c>
      <c s="391">
        <f t="shared" si="28"/>
        <v>536.12076877000004</v>
      </c>
      <c s="391">
        <f t="shared" si="28"/>
        <v>398.00617282000007</v>
      </c>
      <c s="391">
        <f t="shared" si="28"/>
        <v>338.47423642999996</v>
      </c>
      <c s="391">
        <f t="shared" si="28"/>
        <v>358.86798947999995</v>
      </c>
      <c s="391">
        <f t="shared" si="28"/>
        <v>407.94760790999999</v>
      </c>
      <c s="391">
        <f t="shared" si="28"/>
        <v>370.48181652000017</v>
      </c>
      <c s="391">
        <f t="shared" si="28"/>
        <v>449.82951057999992</v>
      </c>
      <c s="391">
        <f t="shared" si="28"/>
        <v>634.60673695000014</v>
      </c>
      <c s="391">
        <f t="shared" si="28"/>
        <v>587.03063945000019</v>
      </c>
      <c s="391">
        <f t="shared" si="28"/>
        <v>497.72394707000001</v>
      </c>
      <c s="391">
        <f t="shared" si="28"/>
        <v>664.6898592099999</v>
      </c>
      <c s="391">
        <f t="shared" si="28"/>
        <v>408.32209728000021</v>
      </c>
      <c s="391">
        <f t="shared" si="28"/>
        <v>472.82245039999992</v>
      </c>
      <c s="391">
        <f t="shared" si="28"/>
        <v>411.36401078000006</v>
      </c>
      <c s="391">
        <f t="shared" si="28"/>
        <v>484.04179281</v>
      </c>
      <c s="391">
        <f t="shared" si="28"/>
        <v>335.22774398000035</v>
      </c>
      <c s="391">
        <f t="shared" si="28"/>
        <v>525.05263816000001</v>
      </c>
      <c s="391">
        <f t="shared" si="28"/>
        <v>512.33847584</v>
      </c>
      <c s="391">
        <f t="shared" si="28"/>
        <v>556.84197551999932</v>
      </c>
      <c s="391">
        <f t="shared" si="28"/>
        <v>817.24371475000021</v>
      </c>
      <c s="391">
        <f t="shared" si="28"/>
        <v>570.6005149099999</v>
      </c>
      <c s="391">
        <f t="shared" si="28"/>
        <v>562.36683745000005</v>
      </c>
      <c s="391">
        <f t="shared" si="28"/>
        <v>555.37535953999964</v>
      </c>
      <c s="391">
        <f t="shared" si="28"/>
        <v>310.90490160999991</v>
      </c>
      <c s="391">
        <f t="shared" si="28"/>
        <v>641.20658861999993</v>
      </c>
      <c s="391">
        <f t="shared" si="28"/>
        <v>379.49824174999998</v>
      </c>
      <c s="391">
        <f t="shared" si="28"/>
        <v>493.44086897000034</v>
      </c>
      <c s="391">
        <f t="shared" si="28"/>
        <v>757.68303351999998</v>
      </c>
      <c s="391">
        <f t="shared" si="28"/>
        <v>562.90358549999996</v>
      </c>
      <c s="391">
        <f t="shared" si="28"/>
        <v>690.08698893999986</v>
      </c>
      <c s="391">
        <f t="shared" si="28"/>
        <v>190.10198513999995</v>
      </c>
      <c s="391">
        <f t="shared" si="28"/>
        <v>212.06159572000013</v>
      </c>
      <c s="391">
        <f t="shared" si="28"/>
        <v>592.40038790999995</v>
      </c>
      <c s="391">
        <f t="shared" si="28"/>
        <v>236.51941510000003</v>
      </c>
      <c s="391">
        <f t="shared" si="28"/>
        <v>1839.7389651100002</v>
      </c>
      <c s="391">
        <f t="shared" si="28"/>
        <v>348.79167002999998</v>
      </c>
      <c s="391">
        <f t="shared" si="28"/>
        <v>187.35897366999995</v>
      </c>
      <c s="391">
        <f t="shared" si="28"/>
        <v>379.64216341000002</v>
      </c>
      <c s="391">
        <f t="shared" si="28"/>
        <v>481.9791885300001</v>
      </c>
      <c s="391">
        <f t="shared" si="28"/>
        <v>208.40197345999997</v>
      </c>
      <c s="391">
        <f t="shared" si="28"/>
        <v>571.72416630000032</v>
      </c>
      <c s="391">
        <f t="shared" si="28"/>
        <v>648.18938319000017</v>
      </c>
      <c s="391">
        <f t="shared" si="28"/>
        <v>456.56944387999988</v>
      </c>
      <c s="391">
        <f t="shared" si="28"/>
        <v>690.79917795000006</v>
      </c>
      <c s="391">
        <f t="shared" si="28"/>
        <v>541.69608195000001</v>
      </c>
      <c s="391">
        <f t="shared" si="28"/>
        <v>635.22991354999999</v>
      </c>
      <c s="391">
        <f t="shared" si="28"/>
        <v>1223.2859708100004</v>
      </c>
      <c s="391">
        <f t="shared" si="28"/>
        <v>337.50219682999983</v>
      </c>
      <c s="391">
        <f t="shared" si="28"/>
        <v>490.00556647999997</v>
      </c>
      <c s="391">
        <f t="shared" si="28"/>
        <v>482.36670206000002</v>
      </c>
      <c s="391">
        <f t="shared" si="28"/>
        <v>412.11559880999982</v>
      </c>
      <c s="391">
        <f t="shared" si="28"/>
        <v>356.36734770999999</v>
      </c>
      <c s="391">
        <f t="shared" si="29" ref="BP36:DZ36">SUM(BP37:BP39)</f>
        <v>375.12959389999992</v>
      </c>
      <c s="391">
        <f t="shared" si="29"/>
        <v>307.6649243899999</v>
      </c>
      <c s="391">
        <f t="shared" si="29"/>
        <v>324.21580044000007</v>
      </c>
      <c s="391">
        <f t="shared" si="29"/>
        <v>217.77286511000005</v>
      </c>
      <c s="391">
        <f t="shared" si="29"/>
        <v>605.21121054000002</v>
      </c>
      <c s="391">
        <f t="shared" si="29"/>
        <v>440.22812006999982</v>
      </c>
      <c s="391">
        <f t="shared" si="29"/>
        <v>912.61197720000018</v>
      </c>
      <c s="391">
        <f t="shared" si="29"/>
        <v>223.75914205000009</v>
      </c>
      <c s="391">
        <f t="shared" si="29"/>
        <v>367.04082448000003</v>
      </c>
      <c s="391">
        <f t="shared" si="29"/>
        <v>333.64373766999995</v>
      </c>
      <c s="391">
        <f t="shared" si="29"/>
        <v>401.95681170999984</v>
      </c>
      <c s="391">
        <f t="shared" si="29"/>
        <v>343.11776934999978</v>
      </c>
      <c s="391">
        <f t="shared" si="29"/>
        <v>365.49067491999989</v>
      </c>
      <c s="391">
        <f t="shared" si="29"/>
        <v>437.44202010999993</v>
      </c>
      <c s="391">
        <f t="shared" si="29"/>
        <v>382.76939671999992</v>
      </c>
      <c s="391">
        <f t="shared" si="29"/>
        <v>499.46702487000005</v>
      </c>
      <c s="391">
        <f t="shared" si="29"/>
        <v>345.53327901</v>
      </c>
      <c s="391">
        <f t="shared" si="29"/>
        <v>375.70721356000007</v>
      </c>
      <c s="391">
        <f t="shared" si="29"/>
        <v>1085.45905081</v>
      </c>
      <c s="391">
        <f t="shared" si="29"/>
        <v>240.28510795999998</v>
      </c>
      <c s="391">
        <f t="shared" si="29"/>
        <v>300.10587709000004</v>
      </c>
      <c s="391">
        <f t="shared" si="29"/>
        <v>96.219071969999959</v>
      </c>
      <c s="391">
        <f t="shared" si="29"/>
        <v>471.87097193999972</v>
      </c>
      <c s="391">
        <f t="shared" si="29"/>
        <v>348.23778988999987</v>
      </c>
      <c s="391">
        <f t="shared" si="29"/>
        <v>367.68816269000035</v>
      </c>
      <c s="391">
        <f t="shared" si="29"/>
        <v>347.29062316000028</v>
      </c>
      <c s="391">
        <f t="shared" si="29"/>
        <v>239.02521714</v>
      </c>
      <c s="391">
        <f t="shared" si="29"/>
        <v>354.63072244000011</v>
      </c>
      <c s="391">
        <f t="shared" si="29"/>
        <v>138.92820222999993</v>
      </c>
      <c s="391">
        <f t="shared" si="29"/>
        <v>119.19755906999998</v>
      </c>
      <c s="391">
        <f t="shared" si="29"/>
        <v>1027.0077553600006</v>
      </c>
      <c s="391">
        <f t="shared" si="29"/>
        <v>0.16022371999997631</v>
      </c>
      <c s="391">
        <f t="shared" si="29"/>
        <v>290.34202965000014</v>
      </c>
      <c s="391">
        <f t="shared" si="29"/>
        <v>77.052593639999998</v>
      </c>
      <c s="391">
        <f t="shared" si="29"/>
        <v>156.24013497000001</v>
      </c>
      <c s="391">
        <f t="shared" si="29"/>
        <v>888.19327821999946</v>
      </c>
      <c s="391">
        <f t="shared" si="29"/>
        <v>237.30432541000005</v>
      </c>
      <c s="391">
        <f t="shared" si="29"/>
        <v>251.47623599000011</v>
      </c>
      <c s="391">
        <f t="shared" si="29"/>
        <v>195.26835288000009</v>
      </c>
      <c s="391">
        <f t="shared" si="29"/>
        <v>181.90995906999993</v>
      </c>
      <c s="391">
        <f t="shared" si="29"/>
        <v>243.13677531999997</v>
      </c>
      <c s="391">
        <f t="shared" si="29"/>
        <v>217.23213686999986</v>
      </c>
      <c s="391">
        <f t="shared" si="29"/>
        <v>683.08392408000009</v>
      </c>
      <c s="391">
        <f t="shared" si="29"/>
        <v>244.13518675853663</v>
      </c>
      <c s="391">
        <f t="shared" si="29"/>
        <v>276.64400000000001</v>
      </c>
      <c s="391">
        <f t="shared" si="29"/>
        <v>329.04000000000002</v>
      </c>
      <c s="391">
        <f t="shared" si="29"/>
        <v>305.88999999999999</v>
      </c>
      <c s="391">
        <f t="shared" si="29"/>
        <v>307.38</v>
      </c>
      <c s="391">
        <f t="shared" si="29"/>
        <v>508.81999999999999</v>
      </c>
      <c s="391">
        <f t="shared" si="29"/>
        <v>383.18749289801599</v>
      </c>
      <c s="391">
        <f t="shared" si="29"/>
        <v>399.83000000000004</v>
      </c>
      <c s="391">
        <f t="shared" si="29"/>
        <v>171.62465387000066</v>
      </c>
      <c s="391">
        <f t="shared" si="29"/>
        <v>522.5</v>
      </c>
      <c s="391">
        <f t="shared" si="29"/>
        <v>413.55000000000001</v>
      </c>
      <c s="391">
        <f t="shared" si="29"/>
        <v>957.85650355999132</v>
      </c>
      <c r="DT36" s="391">
        <f t="shared" si="29"/>
        <v>4050.4870609400004</v>
      </c>
      <c s="391">
        <f t="shared" si="29"/>
        <v>3421.3999698199996</v>
      </c>
      <c s="391">
        <f t="shared" si="29"/>
        <v>4820.4578370865447</v>
      </c>
      <c r="DX36" s="391">
        <f t="shared" si="29"/>
        <v>4050.4870609400004</v>
      </c>
      <c s="391">
        <f t="shared" si="29"/>
        <v>3180.5621774699994</v>
      </c>
      <c s="391">
        <f t="shared" si="29"/>
        <v>4071.4578370865447</v>
      </c>
      <c s="391">
        <v>3963.3662013943108</v>
      </c>
      <c s="370"/>
    </row>
    <row r="37" spans="1:132" ht="15">
      <c r="A37" s="427" t="s">
        <v>590</v>
      </c>
      <c s="428"/>
      <c s="391">
        <v>231.14124236999999</v>
      </c>
      <c s="391">
        <v>224.18216135000006</v>
      </c>
      <c s="391">
        <v>283.14051089000003</v>
      </c>
      <c s="391">
        <v>240.45057030999976</v>
      </c>
      <c s="391">
        <v>229.3539892</v>
      </c>
      <c s="391">
        <v>224.56392126000014</v>
      </c>
      <c s="391">
        <v>220.32529919000035</v>
      </c>
      <c s="391">
        <v>247.23219692999965</v>
      </c>
      <c s="391">
        <v>233.30606999999964</v>
      </c>
      <c s="391">
        <v>244.66234845000099</v>
      </c>
      <c s="391">
        <v>238.6876840599989</v>
      </c>
      <c s="391">
        <v>267.38036656000122</v>
      </c>
      <c s="391">
        <v>244.15649097000002</v>
      </c>
      <c s="391">
        <v>229.44949819000001</v>
      </c>
      <c s="391">
        <v>249.16149780999979</v>
      </c>
      <c s="391">
        <v>198.32703882000033</v>
      </c>
      <c s="391">
        <v>224.46101542999975</v>
      </c>
      <c s="391">
        <v>237.9237407200003</v>
      </c>
      <c s="391">
        <v>238.73665132999963</v>
      </c>
      <c s="391">
        <v>321.6383195100002</v>
      </c>
      <c s="391">
        <v>464.52553421999983</v>
      </c>
      <c s="391">
        <v>248.34225015999937</v>
      </c>
      <c s="391">
        <v>258.68555908000098</v>
      </c>
      <c s="391">
        <v>314.47257369999988</v>
      </c>
      <c s="391">
        <v>281.65196596000004</v>
      </c>
      <c s="391">
        <v>244.98362053999989</v>
      </c>
      <c s="391">
        <v>254.52213041000027</v>
      </c>
      <c s="391">
        <v>207.78445586999965</v>
      </c>
      <c s="391">
        <v>248.87615391999987</v>
      </c>
      <c s="391">
        <v>331.40222205000055</v>
      </c>
      <c s="391">
        <v>291.82974263999927</v>
      </c>
      <c s="391">
        <v>324.12960575000079</v>
      </c>
      <c s="391">
        <v>298.72472257999971</v>
      </c>
      <c s="391">
        <v>291.54567182000028</v>
      </c>
      <c s="391">
        <v>284.81520885999998</v>
      </c>
      <c s="391">
        <v>329.21951552000064</v>
      </c>
      <c s="391">
        <v>137.58451693000001</v>
      </c>
      <c s="391">
        <v>362.05354657999999</v>
      </c>
      <c s="391">
        <v>213.76669780999993</v>
      </c>
      <c s="391">
        <v>340.66144253000027</v>
      </c>
      <c s="391">
        <v>321.18787567000004</v>
      </c>
      <c s="391">
        <v>308.37741252999967</v>
      </c>
      <c s="391">
        <v>324.91055761999974</v>
      </c>
      <c s="391">
        <v>80.81657195000048</v>
      </c>
      <c s="391">
        <v>104.98230808000017</v>
      </c>
      <c s="391">
        <v>297.83631784999989</v>
      </c>
      <c s="391">
        <v>119.95554717999994</v>
      </c>
      <c s="391">
        <v>799.14694206000013</v>
      </c>
      <c s="391">
        <v>69.314867290000009</v>
      </c>
      <c s="391">
        <v>32.043735050000009</v>
      </c>
      <c s="391">
        <v>253.11430324000003</v>
      </c>
      <c s="391">
        <v>306.03953233999988</v>
      </c>
      <c s="391">
        <v>42.869164040000101</v>
      </c>
      <c s="391">
        <v>381.63346540000009</v>
      </c>
      <c s="391">
        <v>475.78947628000037</v>
      </c>
      <c s="391">
        <v>234.68636192999975</v>
      </c>
      <c s="391">
        <v>252.77602964999892</v>
      </c>
      <c s="391">
        <v>221.67145114000186</v>
      </c>
      <c s="391">
        <v>225.65277698999898</v>
      </c>
      <c s="391">
        <v>441.21020970000063</v>
      </c>
      <c s="391">
        <v>229.57061537000001</v>
      </c>
      <c s="391">
        <v>209.59007721999998</v>
      </c>
      <c s="391">
        <v>288.76107972000005</v>
      </c>
      <c s="391">
        <v>196.29958222999994</v>
      </c>
      <c s="391">
        <v>294.24242468999955</v>
      </c>
      <c s="391">
        <v>262.68052288000013</v>
      </c>
      <c s="391">
        <v>222.5025627600005</v>
      </c>
      <c s="391">
        <v>255.96466795999959</v>
      </c>
      <c s="391">
        <v>63.134282689999964</v>
      </c>
      <c s="391">
        <v>462.84727717000032</v>
      </c>
      <c s="391">
        <v>298.22419544999957</v>
      </c>
      <c s="391">
        <v>319.35784834000015</v>
      </c>
      <c s="391">
        <v>208.93027675000005</v>
      </c>
      <c s="391">
        <v>294.74181949000001</v>
      </c>
      <c s="391">
        <v>230.54195324999995</v>
      </c>
      <c s="391">
        <v>358.18089487999987</v>
      </c>
      <c s="391">
        <v>318.9674592299998</v>
      </c>
      <c s="391">
        <v>273.4390092600006</v>
      </c>
      <c s="391">
        <v>393.80679692000012</v>
      </c>
      <c s="391">
        <v>337.02943641000002</v>
      </c>
      <c s="391">
        <v>267.69309234000002</v>
      </c>
      <c s="391">
        <v>291.70153181000023</v>
      </c>
      <c s="391">
        <v>313.33284132999916</v>
      </c>
      <c s="391">
        <v>407.44493983000075</v>
      </c>
      <c s="391">
        <v>236.2335175</v>
      </c>
      <c s="391">
        <v>248.36250209999997</v>
      </c>
      <c s="391">
        <v>75.583428530000106</v>
      </c>
      <c s="391">
        <v>421.55787472999998</v>
      </c>
      <c s="391">
        <v>283.93116279000003</v>
      </c>
      <c s="391">
        <v>314.38137484999993</v>
      </c>
      <c s="391">
        <v>255.04630612000005</v>
      </c>
      <c s="391">
        <v>233.8331728800008</v>
      </c>
      <c s="391">
        <v>274.80509379999921</v>
      </c>
      <c s="391">
        <v>97.708779409999352</v>
      </c>
      <c s="391">
        <v>102.45513957000003</v>
      </c>
      <c s="391">
        <v>827.54318152000178</v>
      </c>
      <c s="391">
        <v>0.10385052</v>
      </c>
      <c s="391">
        <v>285.24860364999995</v>
      </c>
      <c s="391">
        <v>72.827860490000077</v>
      </c>
      <c s="391">
        <v>125.74327892999989</v>
      </c>
      <c s="391">
        <v>808.71822386000019</v>
      </c>
      <c s="391">
        <v>186.82099936000031</v>
      </c>
      <c s="391">
        <v>172.55443497999968</v>
      </c>
      <c s="391">
        <v>194.83377426999942</v>
      </c>
      <c s="391">
        <v>154.60457633000041</v>
      </c>
      <c s="391">
        <v>152.48095686000102</v>
      </c>
      <c s="391">
        <v>179.6267362000001</v>
      </c>
      <c s="391">
        <v>418.41730939999889</v>
      </c>
      <c s="391">
        <v>240.23518675853663</v>
      </c>
      <c s="391">
        <v>214.99000000000001</v>
      </c>
      <c s="391">
        <v>273.50999999999999</v>
      </c>
      <c s="391">
        <v>279.97000000000003</v>
      </c>
      <c s="391">
        <v>196.97</v>
      </c>
      <c s="391">
        <v>320.35000000000002</v>
      </c>
      <c s="391">
        <v>229.517492898016</v>
      </c>
      <c s="391">
        <v>232.77000000000001</v>
      </c>
      <c s="391">
        <v>65.804653870000678</v>
      </c>
      <c s="391">
        <v>421.45999999999998</v>
      </c>
      <c s="391">
        <v>225.22</v>
      </c>
      <c s="391">
        <v>514.92049814999962</v>
      </c>
      <c r="DT37" s="391">
        <f t="shared" si="19"/>
        <v>3371.4415338000013</v>
      </c>
      <c s="391">
        <f t="shared" si="19"/>
        <v>2751.9806048499995</v>
      </c>
      <c s="391">
        <f t="shared" si="19"/>
        <v>3215.7178316765526</v>
      </c>
      <c r="DX37" s="391">
        <f>DT37</f>
        <v>3371.4415338000013</v>
      </c>
      <c s="391">
        <f t="shared" si="27"/>
        <v>2751.9806048499995</v>
      </c>
      <c s="391">
        <f t="shared" si="27"/>
        <v>3215.7178316765526</v>
      </c>
      <c s="391">
        <v>2918.0546978600769</v>
      </c>
      <c s="370"/>
    </row>
    <row r="38" spans="1:132" ht="15">
      <c r="A38" s="427" t="s">
        <v>591</v>
      </c>
      <c s="428"/>
      <c s="391">
        <v>0</v>
      </c>
      <c s="391">
        <v>1.0274048255310868</v>
      </c>
      <c s="391">
        <v>1.5517226741735548</v>
      </c>
      <c s="391">
        <v>0.20726666666666665</v>
      </c>
      <c s="391">
        <v>2.1807556333333333</v>
      </c>
      <c s="391">
        <v>66.624046668721888</v>
      </c>
      <c s="391">
        <v>0.61550049973096399</v>
      </c>
      <c s="391">
        <v>13.322127700139374</v>
      </c>
      <c s="391">
        <v>0.39797333333333335</v>
      </c>
      <c s="391">
        <v>1.8734372328900191</v>
      </c>
      <c s="391">
        <v>5.627203333333334</v>
      </c>
      <c s="391">
        <v>22.003345062146451</v>
      </c>
      <c s="391">
        <v>5.75426489</v>
      </c>
      <c s="391">
        <v>16</v>
      </c>
      <c s="391">
        <v>23.221844999999998</v>
      </c>
      <c s="391">
        <v>0</v>
      </c>
      <c s="391">
        <v>1.7102459999999999</v>
      </c>
      <c s="391">
        <v>1.5582970575282793</v>
      </c>
      <c s="391">
        <v>1.1025805398101141</v>
      </c>
      <c s="391">
        <v>7.1320741381806894</v>
      </c>
      <c s="391">
        <v>0.74684128485550827</v>
      </c>
      <c s="391">
        <v>1.6494712577589994</v>
      </c>
      <c s="391">
        <v>3.0751749999999998</v>
      </c>
      <c s="391">
        <v>3.7650378093964454</v>
      </c>
      <c s="391">
        <v>0</v>
      </c>
      <c s="391">
        <v>5.5480694399999999</v>
      </c>
      <c s="391">
        <v>0</v>
      </c>
      <c s="391">
        <v>11.085535</v>
      </c>
      <c s="391">
        <v>0</v>
      </c>
      <c s="391">
        <v>0</v>
      </c>
      <c s="391">
        <v>11.56852688</v>
      </c>
      <c s="391">
        <v>0</v>
      </c>
      <c s="391">
        <v>300</v>
      </c>
      <c s="391">
        <v>0</v>
      </c>
      <c s="391">
        <v>0.61216584984281552</v>
      </c>
      <c s="391">
        <v>16.57769914824997</v>
      </c>
      <c s="391">
        <v>11.832293</v>
      </c>
      <c s="391">
        <v>43.630257</v>
      </c>
      <c s="391">
        <v>100.27994401000001</v>
      </c>
      <c s="391">
        <v>45.693031689999998</v>
      </c>
      <c s="391">
        <v>21.428571420000001</v>
      </c>
      <c s="391">
        <v>94.12028570999999</v>
      </c>
      <c s="391">
        <v>162.76407739999999</v>
      </c>
      <c s="391">
        <v>26.580285</v>
      </c>
      <c s="391">
        <v>81.212088269999995</v>
      </c>
      <c s="391">
        <v>0.52204532000000003</v>
      </c>
      <c s="391">
        <v>4.6042082675078362</v>
      </c>
      <c s="391">
        <v>202.33650184300137</v>
      </c>
      <c s="391">
        <v>24</v>
      </c>
      <c s="391">
        <v>4.9655519999999997</v>
      </c>
      <c s="391">
        <v>20.994999999999997</v>
      </c>
      <c s="391">
        <v>61.856496670000006</v>
      </c>
      <c s="391">
        <v>36.460862320000004</v>
      </c>
      <c s="391">
        <v>72.390480520000011</v>
      </c>
      <c s="391">
        <v>0.49942708000000002</v>
      </c>
      <c s="391">
        <v>20.352358630000001</v>
      </c>
      <c s="391">
        <v>32.762977210000003</v>
      </c>
      <c s="391">
        <v>14.227508709999999</v>
      </c>
      <c s="391">
        <v>41.237265729999997</v>
      </c>
      <c s="391">
        <v>70.026131829999997</v>
      </c>
      <c s="391">
        <v>25.48329</v>
      </c>
      <c s="391">
        <v>31.894403999999998</v>
      </c>
      <c s="391">
        <v>1.4869112</v>
      </c>
      <c s="391">
        <v>3.59670859</v>
      </c>
      <c s="391">
        <v>26.862629999999999</v>
      </c>
      <c s="391">
        <v>46.97805202</v>
      </c>
      <c s="391">
        <v>0</v>
      </c>
      <c s="391">
        <v>6.3265171100000002</v>
      </c>
      <c s="391">
        <v>122.12341393999999</v>
      </c>
      <c s="391">
        <v>58.456665149999999</v>
      </c>
      <c s="391">
        <v>28.408210690000001</v>
      </c>
      <c s="391">
        <v>24.495118729999962</v>
      </c>
      <c s="391">
        <v>11.994846449999999</v>
      </c>
      <c s="391">
        <v>26.943950430000005</v>
      </c>
      <c s="391">
        <v>29.963902389999998</v>
      </c>
      <c s="391">
        <v>5.2159289299999996</v>
      </c>
      <c s="391">
        <v>2.8100554399999944</v>
      </c>
      <c s="391">
        <v>13.624013579999998</v>
      </c>
      <c s="391">
        <v>1.657152</v>
      </c>
      <c s="391">
        <v>0</v>
      </c>
      <c s="391">
        <v>21.137390740000004</v>
      </c>
      <c s="391">
        <v>9.4490855500000119</v>
      </c>
      <c s="391">
        <v>25.844289459999999</v>
      </c>
      <c s="391">
        <v>2.4298831199999995</v>
      </c>
      <c s="391">
        <v>4.0448611799999998</v>
      </c>
      <c s="391">
        <v>29.053577839999999</v>
      </c>
      <c s="391">
        <v>0</v>
      </c>
      <c s="391">
        <v>0.94139695999999995</v>
      </c>
      <c s="391">
        <v>2.0796833299999999</v>
      </c>
      <c s="391">
        <v>0</v>
      </c>
      <c s="391">
        <v>0.85977505000000032</v>
      </c>
      <c s="391">
        <v>0.5079675899999998</v>
      </c>
      <c s="391">
        <v>0</v>
      </c>
      <c s="391">
        <v>0.39562540000000035</v>
      </c>
      <c s="391">
        <v>6.6839443899999997</v>
      </c>
      <c s="391">
        <v>1.0791567496071728</v>
      </c>
      <c s="391">
        <v>0</v>
      </c>
      <c s="391">
        <v>6.7725370800000002</v>
      </c>
      <c s="391">
        <v>0</v>
      </c>
      <c s="391">
        <v>0</v>
      </c>
      <c s="391">
        <v>3.2171183000000001</v>
      </c>
      <c s="391">
        <v>0</v>
      </c>
      <c s="391">
        <v>0</v>
      </c>
      <c s="391">
        <v>2.0649342499999999</v>
      </c>
      <c s="391">
        <v>0</v>
      </c>
      <c s="391">
        <v>0</v>
      </c>
      <c s="391">
        <v>0.85050742000000001</v>
      </c>
      <c s="391">
        <v>0</v>
      </c>
      <c s="391">
        <v>0</v>
      </c>
      <c s="391">
        <v>0</v>
      </c>
      <c s="391">
        <v>0</v>
      </c>
      <c s="391">
        <v>0</v>
      </c>
      <c s="391">
        <v>54.807177000000003</v>
      </c>
      <c s="391"/>
      <c s="391">
        <v>0</v>
      </c>
      <c s="391"/>
      <c s="391"/>
      <c s="391">
        <v>-18.419947000000001</v>
      </c>
      <c s="391">
        <v>-1.3873674400000002</v>
      </c>
      <c s="391">
        <v>53.247555929999997</v>
      </c>
      <c r="DT38" s="391">
        <f t="shared" si="19"/>
        <v>45.645988489607177</v>
      </c>
      <c s="391">
        <f t="shared" si="19"/>
        <v>12.90509705</v>
      </c>
      <c s="391">
        <f t="shared" si="19"/>
        <v>88.247418490000001</v>
      </c>
      <c r="DX38" s="391">
        <f>DT38</f>
        <v>45.645988489607177</v>
      </c>
      <c s="391">
        <f t="shared" si="27"/>
        <v>12.90509705</v>
      </c>
      <c s="391">
        <f t="shared" si="27"/>
        <v>88.247418490000001</v>
      </c>
      <c s="391">
        <f>DZ38</f>
        <v>88.247418490000001</v>
      </c>
      <c s="370"/>
    </row>
    <row r="39" spans="1:132" ht="15">
      <c r="A39" s="427" t="s">
        <v>592</v>
      </c>
      <c s="382"/>
      <c s="391">
        <v>259.46795974999998</v>
      </c>
      <c s="391">
        <v>88.89600519446887</v>
      </c>
      <c s="391">
        <v>201.43196909582639</v>
      </c>
      <c s="391">
        <v>99.833767723333608</v>
      </c>
      <c s="391">
        <v>177.14232125666678</v>
      </c>
      <c s="391">
        <v>193.30498711127791</v>
      </c>
      <c s="391">
        <v>100.82321392026876</v>
      </c>
      <c s="391">
        <v>166.88358650986112</v>
      </c>
      <c s="391">
        <v>110.75243501666691</v>
      </c>
      <c s="391">
        <v>151.94639898710903</v>
      </c>
      <c s="391">
        <v>169.6364795766678</v>
      </c>
      <c s="391">
        <v>222.23977514785201</v>
      </c>
      <c s="391">
        <v>111.82506883000005</v>
      </c>
      <c s="391">
        <v>290.67127058000005</v>
      </c>
      <c s="391">
        <v>125.62283001000031</v>
      </c>
      <c s="391">
        <v>140.14719760999964</v>
      </c>
      <c s="391">
        <v>132.69672805000019</v>
      </c>
      <c s="391">
        <v>168.46557013247144</v>
      </c>
      <c s="391">
        <v>130.64258465019043</v>
      </c>
      <c s="391">
        <v>121.05911693181901</v>
      </c>
      <c s="391">
        <v>169.33436144514479</v>
      </c>
      <c s="391">
        <v>337.03891803224184</v>
      </c>
      <c s="391">
        <v>235.96321298999902</v>
      </c>
      <c s="391">
        <v>346.45224770060355</v>
      </c>
      <c s="391">
        <v>126.67013132000017</v>
      </c>
      <c s="391">
        <v>222.29076042000003</v>
      </c>
      <c s="391">
        <v>156.84188036999979</v>
      </c>
      <c s="391">
        <v>265.17180194000036</v>
      </c>
      <c s="391">
        <v>86.35159006000049</v>
      </c>
      <c s="391">
        <v>193.65041610999947</v>
      </c>
      <c s="391">
        <v>208.94020632000075</v>
      </c>
      <c s="391">
        <v>232.71236976999853</v>
      </c>
      <c s="391">
        <v>218.5189921700005</v>
      </c>
      <c s="391">
        <v>279.05484308999962</v>
      </c>
      <c s="391">
        <v>276.93946274015724</v>
      </c>
      <c s="391">
        <v>209.57814487174903</v>
      </c>
      <c s="391">
        <v>161.48809167999991</v>
      </c>
      <c s="391">
        <v>235.52278503999992</v>
      </c>
      <c s="391">
        <v>65.451599930000043</v>
      </c>
      <c s="391">
        <v>107.08639475000007</v>
      </c>
      <c s="391">
        <v>415.06658642999992</v>
      </c>
      <c s="391">
        <v>160.40588726000033</v>
      </c>
      <c s="391">
        <v>202.4123539200001</v>
      </c>
      <c s="391">
        <v>82.705128189999471</v>
      </c>
      <c s="391">
        <v>25.86719936999998</v>
      </c>
      <c s="391">
        <v>294.04202474000004</v>
      </c>
      <c s="391">
        <v>111.95965965249226</v>
      </c>
      <c s="391">
        <v>838.25552120699876</v>
      </c>
      <c s="391">
        <v>255.47680273999998</v>
      </c>
      <c s="391">
        <v>150.34968661999994</v>
      </c>
      <c s="391">
        <v>105.53286016999999</v>
      </c>
      <c s="391">
        <v>114.08315952000021</v>
      </c>
      <c s="391">
        <v>129.07194709999987</v>
      </c>
      <c s="391">
        <v>117.70022038000025</v>
      </c>
      <c s="391">
        <v>171.90047982999982</v>
      </c>
      <c s="391">
        <v>201.53072332000013</v>
      </c>
      <c s="391">
        <v>405.26017109000111</v>
      </c>
      <c s="391">
        <v>305.79712209999815</v>
      </c>
      <c s="391">
        <v>368.33987083000102</v>
      </c>
      <c s="391">
        <v>712.04962927999986</v>
      </c>
      <c s="391">
        <v>82.448291459999808</v>
      </c>
      <c s="391">
        <v>248.52108525999998</v>
      </c>
      <c s="391">
        <v>192.11871113999996</v>
      </c>
      <c s="391">
        <v>212.21930798999989</v>
      </c>
      <c s="391">
        <v>35.262293020000413</v>
      </c>
      <c s="391">
        <v>65.471018999999785</v>
      </c>
      <c s="391">
        <v>85.162361629999396</v>
      </c>
      <c s="391">
        <v>61.924615370000481</v>
      </c>
      <c s="391">
        <v>32.515168480000114</v>
      </c>
      <c s="391">
        <v>83.907268219999651</v>
      </c>
      <c s="391">
        <v>113.59571393000027</v>
      </c>
      <c s="391">
        <v>568.75901013000009</v>
      </c>
      <c s="391">
        <v>2.8340188500000352</v>
      </c>
      <c s="391">
        <v>45.355054559999985</v>
      </c>
      <c s="391">
        <v>73.137882030000014</v>
      </c>
      <c s="391">
        <v>38.559987899999953</v>
      </c>
      <c s="391">
        <v>21.340254679999987</v>
      </c>
      <c s="391">
        <v>78.427652079999291</v>
      </c>
      <c s="391">
        <v>41.97807118999981</v>
      </c>
      <c s="391">
        <v>45.739960309999901</v>
      </c>
      <c s="391">
        <v>210.63654179000002</v>
      </c>
      <c s="391">
        <v>44.382661649999761</v>
      </c>
      <c s="391">
        <v>36.530082770000888</v>
      </c>
      <c s="391">
        <v>675.58422785999926</v>
      </c>
      <c s="391">
        <v>0.0067292799999734143</v>
      </c>
      <c s="391">
        <v>22.689797150000061</v>
      </c>
      <c s="391">
        <v>20.635643439999853</v>
      </c>
      <c s="391">
        <v>49.371700249999719</v>
      </c>
      <c s="391">
        <v>62.226943769999821</v>
      </c>
      <c s="391">
        <v>53.306787840000425</v>
      </c>
      <c s="391">
        <v>91.38454199000023</v>
      </c>
      <c s="391">
        <v>4.6840766699992002</v>
      </c>
      <c s="391">
        <v>79.8256286400009</v>
      </c>
      <c s="391">
        <v>40.823797420000574</v>
      </c>
      <c s="391">
        <v>10.058475109999961</v>
      </c>
      <c s="391">
        <v>198.38541709039168</v>
      </c>
      <c s="391">
        <v>0.056373199999976309</v>
      </c>
      <c s="391">
        <v>-1.6791110799998137</v>
      </c>
      <c s="391">
        <v>4.2247331499999206</v>
      </c>
      <c s="391">
        <v>30.496856040000125</v>
      </c>
      <c s="391">
        <v>76.257936059999224</v>
      </c>
      <c s="391">
        <v>50.483326049999732</v>
      </c>
      <c s="391">
        <v>78.921801010000422</v>
      </c>
      <c s="391">
        <v>-1.6303556399993226</v>
      </c>
      <c s="391">
        <v>27.305382739999516</v>
      </c>
      <c s="391">
        <v>90.655818459998954</v>
      </c>
      <c s="391">
        <v>36.754893249999753</v>
      </c>
      <c s="391">
        <v>264.6666146800012</v>
      </c>
      <c s="391">
        <v>3.9000000000000057</v>
      </c>
      <c s="391">
        <v>61.653999999999996</v>
      </c>
      <c s="391">
        <v>55.53000000000003</v>
      </c>
      <c s="391">
        <v>25.919999999999959</v>
      </c>
      <c s="391">
        <v>55.602822999999994</v>
      </c>
      <c s="391">
        <v>188.46999999999997</v>
      </c>
      <c s="391">
        <v>153.66999999999999</v>
      </c>
      <c s="391">
        <v>167.06000000000003</v>
      </c>
      <c s="391">
        <v>105.81999999999998</v>
      </c>
      <c s="391">
        <v>119.45994700000003</v>
      </c>
      <c s="391">
        <v>189.71736744</v>
      </c>
      <c s="391">
        <v>389.68844947999173</v>
      </c>
      <c r="DT39" s="391">
        <f t="shared" si="19"/>
        <v>633.39953865039229</v>
      </c>
      <c s="391">
        <f t="shared" si="19"/>
        <v>656.51426791999972</v>
      </c>
      <c s="391">
        <f t="shared" si="19"/>
        <v>1516.4925869199917</v>
      </c>
      <c r="DX39" s="391">
        <f>DT39</f>
        <v>633.39953865039229</v>
      </c>
      <c s="391">
        <v>415.67647556999975</v>
      </c>
      <c s="391">
        <v>767.49258691999171</v>
      </c>
      <c s="391">
        <v>957.06408504423393</v>
      </c>
      <c s="370"/>
    </row>
    <row r="40" spans="1:132" ht="15">
      <c r="A40" s="429" t="s">
        <v>593</v>
      </c>
      <c s="382"/>
      <c s="391">
        <f>SUM(C41:C43)</f>
        <v>198.39170174000003</v>
      </c>
      <c s="391">
        <f t="shared" si="30" ref="D40:BO40">SUM(D41:D43)</f>
        <v>78.890675790000003</v>
      </c>
      <c s="391">
        <f t="shared" si="30"/>
        <v>62.21279002000005</v>
      </c>
      <c s="391">
        <f t="shared" si="30"/>
        <v>104.33879493999996</v>
      </c>
      <c s="391">
        <f t="shared" si="30"/>
        <v>67.774047609999982</v>
      </c>
      <c s="391">
        <f t="shared" si="30"/>
        <v>67.194168520000048</v>
      </c>
      <c s="391">
        <f t="shared" si="30"/>
        <v>49.120176880000024</v>
      </c>
      <c s="391">
        <f t="shared" si="30"/>
        <v>79.05711397999994</v>
      </c>
      <c s="391">
        <f t="shared" si="30"/>
        <v>67.600446119999987</v>
      </c>
      <c s="391">
        <f t="shared" si="30"/>
        <v>111.13076809999991</v>
      </c>
      <c s="391">
        <f t="shared" si="30"/>
        <v>108.81076180000005</v>
      </c>
      <c s="391">
        <f t="shared" si="30"/>
        <v>174.31867213000007</v>
      </c>
      <c s="391">
        <f t="shared" si="30"/>
        <v>28.263380110000025</v>
      </c>
      <c s="391">
        <f t="shared" si="30"/>
        <v>66.923774479999949</v>
      </c>
      <c s="391">
        <f t="shared" si="30"/>
        <v>89.896637200000001</v>
      </c>
      <c s="391">
        <f t="shared" si="30"/>
        <v>108.16949303000004</v>
      </c>
      <c s="391">
        <f t="shared" si="30"/>
        <v>60.63209186000001</v>
      </c>
      <c s="391">
        <f t="shared" si="30"/>
        <v>101.54154599000013</v>
      </c>
      <c s="391">
        <f t="shared" si="30"/>
        <v>76.276812740000111</v>
      </c>
      <c s="391">
        <f t="shared" si="30"/>
        <v>130.74285505999981</v>
      </c>
      <c s="391">
        <f t="shared" si="30"/>
        <v>121.27197609999996</v>
      </c>
      <c s="391">
        <f t="shared" si="30"/>
        <v>205.27042099000008</v>
      </c>
      <c s="391">
        <f t="shared" si="30"/>
        <v>296.8249805400003</v>
      </c>
      <c s="391">
        <f t="shared" si="30"/>
        <v>286.28573029999984</v>
      </c>
      <c s="391">
        <f t="shared" si="30"/>
        <v>9.1885451199999988</v>
      </c>
      <c s="391">
        <f t="shared" si="30"/>
        <v>54.724737479999973</v>
      </c>
      <c s="391">
        <f t="shared" si="30"/>
        <v>124.63967329999991</v>
      </c>
      <c s="391">
        <f t="shared" si="30"/>
        <v>53.463937190000046</v>
      </c>
      <c s="391">
        <f t="shared" si="30"/>
        <v>88.560001390000053</v>
      </c>
      <c s="391">
        <f t="shared" si="30"/>
        <v>65.616306530000116</v>
      </c>
      <c s="391">
        <f t="shared" si="30"/>
        <v>73.141437240000101</v>
      </c>
      <c s="391">
        <f t="shared" si="30"/>
        <v>92.746239520000017</v>
      </c>
      <c s="391">
        <f t="shared" si="30"/>
        <v>61.450444349999948</v>
      </c>
      <c s="391">
        <f t="shared" si="30"/>
        <v>193.79644812000015</v>
      </c>
      <c s="391">
        <f t="shared" si="30"/>
        <v>196.14275722999997</v>
      </c>
      <c s="391">
        <f t="shared" si="30"/>
        <v>277.58463317999997</v>
      </c>
      <c s="391">
        <f t="shared" si="30"/>
        <v>8.8651219699999988</v>
      </c>
      <c s="391">
        <f t="shared" si="30"/>
        <v>53.514422409999995</v>
      </c>
      <c s="391">
        <f t="shared" si="30"/>
        <v>96.340444590000033</v>
      </c>
      <c s="391">
        <f t="shared" si="30"/>
        <v>48.276266060000047</v>
      </c>
      <c s="391">
        <f t="shared" si="30"/>
        <v>115.76276773000018</v>
      </c>
      <c s="391">
        <f t="shared" si="30"/>
        <v>113.49015879000015</v>
      </c>
      <c s="391">
        <f t="shared" si="30"/>
        <v>60.890931520000137</v>
      </c>
      <c s="391">
        <f t="shared" si="30"/>
        <v>47.665765950000086</v>
      </c>
      <c s="391">
        <f t="shared" si="30"/>
        <v>65.008720729999993</v>
      </c>
      <c s="391">
        <f t="shared" si="30"/>
        <v>104.67070030999999</v>
      </c>
      <c s="391">
        <f t="shared" si="30"/>
        <v>64.032760500000123</v>
      </c>
      <c s="391">
        <f t="shared" si="30"/>
        <v>126.56711290999978</v>
      </c>
      <c s="391">
        <f t="shared" si="30"/>
        <v>8.224295500000002</v>
      </c>
      <c s="391">
        <f t="shared" si="30"/>
        <v>40.089995249999987</v>
      </c>
      <c s="391">
        <f t="shared" si="30"/>
        <v>50.057567700000028</v>
      </c>
      <c s="391">
        <f t="shared" si="30"/>
        <v>44.625116760000019</v>
      </c>
      <c s="391">
        <f t="shared" si="30"/>
        <v>17.885998799999999</v>
      </c>
      <c s="391">
        <f t="shared" si="30"/>
        <v>28.085819720000003</v>
      </c>
      <c s="391">
        <f t="shared" si="30"/>
        <v>29.188637010000008</v>
      </c>
      <c s="391">
        <f t="shared" si="30"/>
        <v>32.096382510000012</v>
      </c>
      <c s="391">
        <f t="shared" si="30"/>
        <v>25.842489440000016</v>
      </c>
      <c s="391">
        <f t="shared" si="30"/>
        <v>28.904617279999979</v>
      </c>
      <c s="391">
        <f t="shared" si="30"/>
        <v>50.356312330000101</v>
      </c>
      <c s="391">
        <f t="shared" si="30"/>
        <v>135.37834411000011</v>
      </c>
      <c s="391">
        <f t="shared" si="30"/>
        <v>10.537113389999996</v>
      </c>
      <c s="391">
        <f t="shared" si="30"/>
        <v>16.059267769999977</v>
      </c>
      <c s="391">
        <f t="shared" si="30"/>
        <v>135.41864827000009</v>
      </c>
      <c s="391">
        <f t="shared" si="30"/>
        <v>31.300946859999964</v>
      </c>
      <c s="391">
        <f t="shared" si="30"/>
        <v>35.216182919999994</v>
      </c>
      <c s="391">
        <f t="shared" si="31" ref="BP40:EA40">SUM(BP41:BP43)</f>
        <v>40.065190709999996</v>
      </c>
      <c s="391">
        <f t="shared" si="31"/>
        <v>28.359669749999995</v>
      </c>
      <c s="391">
        <f t="shared" si="31"/>
        <v>41.330062820000038</v>
      </c>
      <c s="391">
        <f t="shared" si="31"/>
        <v>29.126769059999994</v>
      </c>
      <c s="391">
        <f t="shared" si="31"/>
        <v>34.602330880000018</v>
      </c>
      <c s="391">
        <f t="shared" si="31"/>
        <v>188.61414006999999</v>
      </c>
      <c s="391">
        <f t="shared" si="31"/>
        <v>184.30133779999994</v>
      </c>
      <c s="391">
        <f t="shared" si="31"/>
        <v>5.1333840699999875</v>
      </c>
      <c s="391">
        <f t="shared" si="31"/>
        <v>30.765542979999974</v>
      </c>
      <c s="391">
        <f t="shared" si="31"/>
        <v>247.73649668000002</v>
      </c>
      <c s="391">
        <f t="shared" si="31"/>
        <v>53.111307700000062</v>
      </c>
      <c s="391">
        <f t="shared" si="31"/>
        <v>17.691566950000002</v>
      </c>
      <c s="391">
        <f t="shared" si="31"/>
        <v>13.811927779999978</v>
      </c>
      <c s="391">
        <f t="shared" si="31"/>
        <v>17.509079439999983</v>
      </c>
      <c s="391">
        <f t="shared" si="31"/>
        <v>18.065098480000003</v>
      </c>
      <c s="391">
        <f t="shared" si="31"/>
        <v>20.507258330000006</v>
      </c>
      <c s="391">
        <f t="shared" si="31"/>
        <v>40.639850480000057</v>
      </c>
      <c s="391">
        <f t="shared" si="31"/>
        <v>54.233491750000105</v>
      </c>
      <c s="391">
        <f t="shared" si="31"/>
        <v>119.5397183700003</v>
      </c>
      <c s="391">
        <f t="shared" si="31"/>
        <v>5.4958217900000053</v>
      </c>
      <c s="391">
        <f t="shared" si="31"/>
        <v>20.282286480000021</v>
      </c>
      <c s="391">
        <f t="shared" si="31"/>
        <v>19.220642660000006</v>
      </c>
      <c s="391">
        <f t="shared" si="31"/>
        <v>17.610994260000084</v>
      </c>
      <c s="391">
        <f t="shared" si="31"/>
        <v>36.864321839999896</v>
      </c>
      <c s="391">
        <f t="shared" si="31"/>
        <v>31.089147789999956</v>
      </c>
      <c s="391">
        <f t="shared" si="31"/>
        <v>52.830709729999846</v>
      </c>
      <c s="391">
        <f t="shared" si="31"/>
        <v>129.15859032999956</v>
      </c>
      <c s="391">
        <f t="shared" si="31"/>
        <v>116.62265207999951</v>
      </c>
      <c s="391">
        <f t="shared" si="31"/>
        <v>81.969289649999723</v>
      </c>
      <c s="391">
        <f t="shared" si="31"/>
        <v>75.046710829999583</v>
      </c>
      <c s="391">
        <f t="shared" si="31"/>
        <v>127.5058448599998</v>
      </c>
      <c s="391">
        <f t="shared" si="31"/>
        <v>29.899598769999937</v>
      </c>
      <c s="391">
        <f t="shared" si="31"/>
        <v>67.012269749999675</v>
      </c>
      <c s="391">
        <f t="shared" si="31"/>
        <v>52.83015177999976</v>
      </c>
      <c s="391">
        <f t="shared" si="31"/>
        <v>31.906240140000047</v>
      </c>
      <c s="391">
        <f t="shared" si="31"/>
        <v>39.92146194</v>
      </c>
      <c s="391">
        <f t="shared" si="31"/>
        <v>16.958258710000045</v>
      </c>
      <c s="391">
        <f t="shared" si="31"/>
        <v>33.58980732000002</v>
      </c>
      <c s="391">
        <f t="shared" si="31"/>
        <v>52.258832500000018</v>
      </c>
      <c s="391">
        <f t="shared" si="31"/>
        <v>132.75776570999886</v>
      </c>
      <c s="391">
        <f t="shared" si="31"/>
        <v>152.209115859999</v>
      </c>
      <c s="391">
        <f t="shared" si="31"/>
        <v>189.66930616000013</v>
      </c>
      <c s="391">
        <f t="shared" si="31"/>
        <v>278.07746585000177</v>
      </c>
      <c s="391">
        <f t="shared" si="31"/>
        <v>67.897656840000025</v>
      </c>
      <c s="391">
        <f t="shared" si="31"/>
        <v>42.938211319999851</v>
      </c>
      <c s="391">
        <f t="shared" si="31"/>
        <v>134.99289858000054</v>
      </c>
      <c s="391">
        <f t="shared" si="31"/>
        <v>119.44318738000015</v>
      </c>
      <c s="391">
        <f t="shared" si="31"/>
        <v>202.17471079999922</v>
      </c>
      <c s="391">
        <f t="shared" si="31"/>
        <v>84.885223759999164</v>
      </c>
      <c s="391">
        <f t="shared" si="31"/>
        <v>91.144493519998832</v>
      </c>
      <c s="391">
        <f t="shared" si="31"/>
        <v>113.91528261000202</v>
      </c>
      <c s="391">
        <f t="shared" si="31"/>
        <v>95.1708444200016</v>
      </c>
      <c s="391">
        <f t="shared" si="31"/>
        <v>68.183000089998373</v>
      </c>
      <c s="391">
        <f t="shared" si="31"/>
        <v>94.892898740000817</v>
      </c>
      <c s="391">
        <f t="shared" si="31"/>
        <v>188.03654042999955</v>
      </c>
      <c r="DT40" s="391">
        <f t="shared" si="31"/>
        <v>713.69701229999794</v>
      </c>
      <c s="391">
        <f t="shared" si="31"/>
        <v>1077.0902744899995</v>
      </c>
      <c s="391">
        <f t="shared" si="31"/>
        <v>1303.6749484900004</v>
      </c>
      <c r="DX40" s="391">
        <f t="shared" si="31"/>
        <v>0.41623078000000008</v>
      </c>
      <c s="391">
        <f t="shared" si="31"/>
        <v>1.4323039299999998</v>
      </c>
      <c s="391">
        <f t="shared" si="31"/>
        <v>3.5821587600000004</v>
      </c>
      <c s="391">
        <f t="shared" si="31"/>
        <v>0</v>
      </c>
      <c s="370"/>
    </row>
    <row r="41" spans="1:132" ht="15">
      <c r="A41" s="427" t="s">
        <v>594</v>
      </c>
      <c s="382"/>
      <c s="391">
        <v>157.82412814000006</v>
      </c>
      <c s="391">
        <v>32.526545110000022</v>
      </c>
      <c s="391">
        <v>17.503039600000012</v>
      </c>
      <c s="391">
        <v>69.616557719999989</v>
      </c>
      <c s="391">
        <v>35.439248739999975</v>
      </c>
      <c s="391">
        <v>21.87827085</v>
      </c>
      <c s="391">
        <v>20.622697420000044</v>
      </c>
      <c s="391">
        <v>34.744049509999968</v>
      </c>
      <c s="391">
        <v>33.064796830000027</v>
      </c>
      <c s="391">
        <v>36.392781890000009</v>
      </c>
      <c s="391">
        <v>60.76281720000005</v>
      </c>
      <c s="391">
        <v>41.894293770000012</v>
      </c>
      <c s="391">
        <v>14.028100980000012</v>
      </c>
      <c s="391">
        <v>45.464991809999951</v>
      </c>
      <c s="391">
        <v>24.83199582999999</v>
      </c>
      <c s="391">
        <v>28.797821430000035</v>
      </c>
      <c s="391">
        <v>19.640112120000062</v>
      </c>
      <c s="391">
        <v>35.992399500000005</v>
      </c>
      <c s="391">
        <v>39.374807120000078</v>
      </c>
      <c s="391">
        <v>66.506263609999877</v>
      </c>
      <c s="391">
        <v>52.225386110000024</v>
      </c>
      <c s="391">
        <v>136.79708363999998</v>
      </c>
      <c s="391">
        <v>220.35505468000025</v>
      </c>
      <c s="391">
        <v>181.74811245999993</v>
      </c>
      <c s="391">
        <v>3.0351462900000001</v>
      </c>
      <c s="391">
        <v>15.40864118</v>
      </c>
      <c s="391">
        <v>63.819688159999984</v>
      </c>
      <c s="391">
        <v>15.382799060000016</v>
      </c>
      <c s="391">
        <v>15.708834550000002</v>
      </c>
      <c s="391">
        <v>22.324924390000046</v>
      </c>
      <c s="391">
        <v>28.345195860000054</v>
      </c>
      <c s="391">
        <v>39.066761989999982</v>
      </c>
      <c s="391">
        <v>25.126283480000016</v>
      </c>
      <c s="391">
        <v>107.14486683000007</v>
      </c>
      <c s="391">
        <v>109.99663887999995</v>
      </c>
      <c s="391">
        <v>105.13888634999991</v>
      </c>
      <c s="391">
        <v>4.0200050799999998</v>
      </c>
      <c s="391">
        <v>14.15197207000001</v>
      </c>
      <c s="391">
        <v>17.428359950000061</v>
      </c>
      <c s="391">
        <v>15.435798250000069</v>
      </c>
      <c s="391">
        <v>15.255283220000063</v>
      </c>
      <c s="391">
        <v>55.738438600000158</v>
      </c>
      <c s="391">
        <v>29.410982020000127</v>
      </c>
      <c s="391">
        <v>20.905037490000108</v>
      </c>
      <c s="391">
        <v>16.113057280000067</v>
      </c>
      <c s="391">
        <v>17.475716870000095</v>
      </c>
      <c s="391">
        <v>19.549394060000093</v>
      </c>
      <c s="391">
        <v>39.904807050000002</v>
      </c>
      <c s="391">
        <v>4.0982724700000013</v>
      </c>
      <c s="391">
        <v>13.857363759999984</v>
      </c>
      <c s="391">
        <v>10.091329979999999</v>
      </c>
      <c s="391">
        <v>9.7784864299999992</v>
      </c>
      <c s="391">
        <v>9.3319429599999921</v>
      </c>
      <c s="391">
        <v>11.96874751</v>
      </c>
      <c s="391">
        <v>11.664696620000006</v>
      </c>
      <c s="391">
        <v>22.179655660000023</v>
      </c>
      <c s="391">
        <v>15.246998360000017</v>
      </c>
      <c s="391">
        <v>15.411141179999985</v>
      </c>
      <c s="391">
        <v>24.361096760000066</v>
      </c>
      <c s="391">
        <v>29.938235720000101</v>
      </c>
      <c s="391">
        <v>5.2051476999999959</v>
      </c>
      <c s="391">
        <v>9.0748025199999809</v>
      </c>
      <c s="391">
        <v>103.9885904800001</v>
      </c>
      <c s="391">
        <v>8.8663996899999908</v>
      </c>
      <c s="391">
        <v>17.679432889999987</v>
      </c>
      <c s="391">
        <v>9.006445009999986</v>
      </c>
      <c s="391">
        <v>7.6235923199999904</v>
      </c>
      <c s="391">
        <v>17.621594040000033</v>
      </c>
      <c s="391">
        <v>7.3573804500000017</v>
      </c>
      <c s="391">
        <v>14.512064140000019</v>
      </c>
      <c s="391">
        <v>148.74107601999998</v>
      </c>
      <c s="391">
        <v>125.9820715099999</v>
      </c>
      <c s="391">
        <v>5.0710679199999875</v>
      </c>
      <c s="391">
        <v>6.9409413499999797</v>
      </c>
      <c s="391">
        <v>219.98614627000001</v>
      </c>
      <c s="391">
        <v>33.552228720000052</v>
      </c>
      <c s="391">
        <v>13.266731710000002</v>
      </c>
      <c s="391">
        <v>8.9065263099999843</v>
      </c>
      <c s="391">
        <v>9.1435445899999745</v>
      </c>
      <c s="391">
        <v>9.6093065999999965</v>
      </c>
      <c s="391">
        <v>15.732396850000006</v>
      </c>
      <c s="391">
        <v>31.795144540000063</v>
      </c>
      <c s="391">
        <v>26.069970060000077</v>
      </c>
      <c s="391">
        <v>76.474711280000264</v>
      </c>
      <c s="391">
        <v>5.4272135800000054</v>
      </c>
      <c s="391">
        <v>17.513202950000021</v>
      </c>
      <c s="391">
        <v>17.610701350000006</v>
      </c>
      <c s="391">
        <v>14.049743650000083</v>
      </c>
      <c s="391">
        <v>33.56277192999989</v>
      </c>
      <c s="391">
        <v>25.307808689999955</v>
      </c>
      <c s="391">
        <v>37.386197059999837</v>
      </c>
      <c s="391">
        <v>115.94946378999957</v>
      </c>
      <c s="391">
        <v>108.99674427999952</v>
      </c>
      <c s="391">
        <v>72.776893009999711</v>
      </c>
      <c s="391">
        <v>54.046216379999571</v>
      </c>
      <c s="391">
        <v>91.359503309999724</v>
      </c>
      <c s="391">
        <v>29.826980599999938</v>
      </c>
      <c s="391">
        <v>66.059078289999675</v>
      </c>
      <c s="391">
        <v>51.941315609999762</v>
      </c>
      <c s="391">
        <v>29.945489480000045</v>
      </c>
      <c s="391">
        <v>37.502354920000002</v>
      </c>
      <c s="391">
        <v>14.394944490000046</v>
      </c>
      <c s="391">
        <v>30.555290320000019</v>
      </c>
      <c s="391">
        <v>35.50109302000002</v>
      </c>
      <c s="391">
        <v>112.82235482999887</v>
      </c>
      <c s="391">
        <v>133.89042697999901</v>
      </c>
      <c s="391">
        <v>170.08939786000013</v>
      </c>
      <c s="391">
        <v>239.74109844000176</v>
      </c>
      <c s="391">
        <v>67.897656840000025</v>
      </c>
      <c s="391">
        <v>42.897888919999851</v>
      </c>
      <c s="391">
        <v>124.38385082000056</v>
      </c>
      <c s="391">
        <v>108.64002576000014</v>
      </c>
      <c s="391">
        <v>186.60026881999923</v>
      </c>
      <c s="391">
        <v>68.036867199999151</v>
      </c>
      <c s="391">
        <v>80.607884009998799</v>
      </c>
      <c s="391">
        <v>85.992931030001998</v>
      </c>
      <c s="391">
        <v>80.589660350001694</v>
      </c>
      <c s="391">
        <v>57.153920099998352</v>
      </c>
      <c s="391">
        <v>71.523411370000716</v>
      </c>
      <c s="391">
        <v>148.17999298999976</v>
      </c>
      <c r="DT41" s="391">
        <f t="shared" si="19"/>
        <v>593.9864599799979</v>
      </c>
      <c s="391">
        <f t="shared" si="19"/>
        <v>952.26982483999939</v>
      </c>
      <c s="391">
        <f t="shared" si="19"/>
        <v>1122.5043582100004</v>
      </c>
      <c r="DX41" s="418">
        <v>0</v>
      </c>
      <c s="418">
        <v>0</v>
      </c>
      <c s="418">
        <v>0</v>
      </c>
      <c s="418">
        <v>0</v>
      </c>
      <c s="370"/>
    </row>
    <row r="42" spans="1:132" ht="15">
      <c r="A42" s="427" t="s">
        <v>595</v>
      </c>
      <c s="382"/>
      <c s="391">
        <v>40.564662909999988</v>
      </c>
      <c s="391">
        <v>46.09108054999998</v>
      </c>
      <c s="391">
        <v>44.347983450000044</v>
      </c>
      <c s="391">
        <v>33.977433029999979</v>
      </c>
      <c s="391">
        <v>32.218374850000018</v>
      </c>
      <c s="391">
        <v>45.068748560000046</v>
      </c>
      <c s="391">
        <v>28.453027689999981</v>
      </c>
      <c s="391">
        <v>44.177807339999973</v>
      </c>
      <c s="391">
        <v>34.417084479999964</v>
      </c>
      <c s="391">
        <v>74.618396069999903</v>
      </c>
      <c s="391">
        <v>47.77494463</v>
      </c>
      <c s="391">
        <v>131.93020779000005</v>
      </c>
      <c s="391">
        <v>14.110182280000014</v>
      </c>
      <c s="391">
        <v>21.41696649</v>
      </c>
      <c s="391">
        <v>64.999456840000008</v>
      </c>
      <c s="391">
        <v>79.304340089999997</v>
      </c>
      <c s="391">
        <v>40.800603899999949</v>
      </c>
      <c s="391">
        <v>65.346325220000125</v>
      </c>
      <c s="391">
        <v>36.788396940000041</v>
      </c>
      <c s="391">
        <v>64.101525559999928</v>
      </c>
      <c s="391">
        <v>68.598486959999931</v>
      </c>
      <c s="391">
        <v>68.226427920000091</v>
      </c>
      <c s="391">
        <v>75.626113980000071</v>
      </c>
      <c s="391">
        <v>104.28520399999992</v>
      </c>
      <c s="391">
        <v>6.1036606599999992</v>
      </c>
      <c s="391">
        <v>39.251181999999979</v>
      </c>
      <c s="391">
        <v>60.68473422999994</v>
      </c>
      <c s="391">
        <v>38.005488990000025</v>
      </c>
      <c s="391">
        <v>72.762944180000048</v>
      </c>
      <c s="391">
        <v>43.228130040000067</v>
      </c>
      <c s="391">
        <v>44.704008990000041</v>
      </c>
      <c s="391">
        <v>53.573840930000046</v>
      </c>
      <c s="391">
        <v>36.161038499999933</v>
      </c>
      <c s="391">
        <v>86.52588487000007</v>
      </c>
      <c s="391">
        <v>85.633832680000012</v>
      </c>
      <c s="391">
        <v>171.72502201000006</v>
      </c>
      <c s="391">
        <v>4.8313627999999991</v>
      </c>
      <c s="391">
        <v>39.171585829999991</v>
      </c>
      <c s="391">
        <v>78.843721889999969</v>
      </c>
      <c s="391">
        <v>32.719154069999981</v>
      </c>
      <c s="391">
        <v>100.47780556000011</v>
      </c>
      <c s="391">
        <v>57.62645328</v>
      </c>
      <c s="391">
        <v>31.403866170000011</v>
      </c>
      <c s="391">
        <v>26.635664739999978</v>
      </c>
      <c s="391">
        <v>48.576292129999928</v>
      </c>
      <c s="391">
        <v>87.101477129999893</v>
      </c>
      <c s="391">
        <v>43.959812230000026</v>
      </c>
      <c s="391">
        <v>86.130233909999774</v>
      </c>
      <c s="391">
        <v>4.1260230300000007</v>
      </c>
      <c s="391">
        <v>26.227533700000002</v>
      </c>
      <c s="391">
        <v>39.912770220000027</v>
      </c>
      <c s="391">
        <v>34.830400410000017</v>
      </c>
      <c s="391">
        <v>8.5405150900000066</v>
      </c>
      <c s="391">
        <v>16.045280020000003</v>
      </c>
      <c s="391">
        <v>17.421325660000004</v>
      </c>
      <c s="391">
        <v>9.7257900299999918</v>
      </c>
      <c s="391">
        <v>10.535664519999997</v>
      </c>
      <c s="391">
        <v>13.370885779999993</v>
      </c>
      <c s="391">
        <v>25.893392840000036</v>
      </c>
      <c s="391">
        <v>104.92221301000002</v>
      </c>
      <c s="391">
        <v>5.3319656900000005</v>
      </c>
      <c s="391">
        <v>6.9720059099999965</v>
      </c>
      <c s="391">
        <v>31.348621260000002</v>
      </c>
      <c s="391">
        <v>22.308567469999975</v>
      </c>
      <c s="391">
        <v>17.444354230000009</v>
      </c>
      <c s="391">
        <v>30.859423070000013</v>
      </c>
      <c s="391">
        <v>20.707157150000004</v>
      </c>
      <c s="391">
        <v>23.630213490000006</v>
      </c>
      <c s="391">
        <v>21.759778929999992</v>
      </c>
      <c s="391">
        <v>20.001759269999994</v>
      </c>
      <c s="391">
        <v>39.772936729999998</v>
      </c>
      <c s="391">
        <v>58.07784249000003</v>
      </c>
      <c s="391">
        <v>0.062306149999999998</v>
      </c>
      <c s="391">
        <v>23.818741919999997</v>
      </c>
      <c s="391">
        <v>27.731711320000009</v>
      </c>
      <c s="391">
        <v>19.530449620000013</v>
      </c>
      <c s="391">
        <v>4.3918531200000022</v>
      </c>
      <c s="391">
        <v>4.9047197099999931</v>
      </c>
      <c s="391">
        <v>8.3462642100000082</v>
      </c>
      <c s="391">
        <v>8.4550787600000064</v>
      </c>
      <c s="391">
        <v>4.7577946700000009</v>
      </c>
      <c s="391">
        <v>8.8404727699999981</v>
      </c>
      <c s="391">
        <v>28.151886120000022</v>
      </c>
      <c s="391">
        <v>42.988942500000029</v>
      </c>
      <c s="391">
        <v>0.068608209999999989</v>
      </c>
      <c s="391">
        <v>2.7690619700000005</v>
      </c>
      <c s="391">
        <v>1.5979353000000001</v>
      </c>
      <c s="391">
        <v>3.4955230699999995</v>
      </c>
      <c s="391">
        <v>3.2789448900000027</v>
      </c>
      <c s="391">
        <v>5.7524236900000014</v>
      </c>
      <c s="391">
        <v>15.420683020000009</v>
      </c>
      <c s="391">
        <v>13.098305099999996</v>
      </c>
      <c s="391">
        <v>7.5892391699999937</v>
      </c>
      <c s="391">
        <v>9.181405530000001</v>
      </c>
      <c s="391">
        <v>20.98199477</v>
      </c>
      <c s="391">
        <v>36.060196820000066</v>
      </c>
      <c s="391">
        <v>0.072618169999999996</v>
      </c>
      <c s="391">
        <v>0.95076233999999982</v>
      </c>
      <c s="391">
        <v>0.8836144499999995</v>
      </c>
      <c s="391">
        <v>1.9607286600000005</v>
      </c>
      <c s="391">
        <v>2.2791020299999989</v>
      </c>
      <c s="391">
        <v>2.4994125399999989</v>
      </c>
      <c s="391">
        <v>2.803694230000001</v>
      </c>
      <c s="391">
        <v>16.621450809999999</v>
      </c>
      <c s="391">
        <v>19.935342739999999</v>
      </c>
      <c s="391">
        <v>18.244655980000008</v>
      </c>
      <c s="391">
        <v>19.438558830000002</v>
      </c>
      <c s="391">
        <v>37.698204940000025</v>
      </c>
      <c s="391">
        <v>0</v>
      </c>
      <c s="391">
        <v>0.040322400000000001</v>
      </c>
      <c s="391">
        <v>10.505651629999997</v>
      </c>
      <c s="391">
        <v>10.756058620000005</v>
      </c>
      <c s="391">
        <v>15.510868159999994</v>
      </c>
      <c s="391">
        <v>16.751713070000008</v>
      </c>
      <c s="391">
        <v>10.077033310000031</v>
      </c>
      <c s="391">
        <v>27.406751620000026</v>
      </c>
      <c s="391">
        <v>14.112237999999902</v>
      </c>
      <c s="391">
        <v>10.667544740000015</v>
      </c>
      <c s="391">
        <v>23.007473470000104</v>
      </c>
      <c s="391">
        <v>38.75277649999979</v>
      </c>
      <c r="DT42" s="391">
        <f t="shared" si="19"/>
        <v>119.29432154000008</v>
      </c>
      <c s="391">
        <f t="shared" si="19"/>
        <v>123.38814572000004</v>
      </c>
      <c s="391">
        <f t="shared" si="19"/>
        <v>177.58843151999986</v>
      </c>
      <c r="DX42" s="418">
        <v>0</v>
      </c>
      <c s="418">
        <v>0</v>
      </c>
      <c s="418">
        <v>0</v>
      </c>
      <c s="418">
        <v>0</v>
      </c>
      <c s="370"/>
    </row>
    <row r="43" spans="1:132" ht="15">
      <c r="A43" s="427" t="s">
        <v>596</v>
      </c>
      <c s="382"/>
      <c s="391">
        <v>0.0029106900000000001</v>
      </c>
      <c s="391">
        <v>0.27305013</v>
      </c>
      <c s="391">
        <v>0.36176696999999997</v>
      </c>
      <c s="391">
        <v>0.74480418999999998</v>
      </c>
      <c s="391">
        <v>0.11642401999999999</v>
      </c>
      <c s="391">
        <v>0.24714911000000001</v>
      </c>
      <c s="391">
        <v>0.044451769999999981</v>
      </c>
      <c s="391">
        <v>0.13525713000000006</v>
      </c>
      <c s="391">
        <v>0.11856480999999996</v>
      </c>
      <c s="391">
        <v>0.11959014000000003</v>
      </c>
      <c s="391">
        <v>0.27299996999999993</v>
      </c>
      <c s="391">
        <v>0.49417056999999986</v>
      </c>
      <c s="391">
        <v>0.12509685000000001</v>
      </c>
      <c s="391">
        <v>0.041816179999999994</v>
      </c>
      <c s="391">
        <v>0.065184530000000004</v>
      </c>
      <c s="391">
        <v>0.067331509999999997</v>
      </c>
      <c s="391">
        <v>0.19137583999999999</v>
      </c>
      <c s="391">
        <v>0.20282127</v>
      </c>
      <c s="391">
        <v>0.11360867999999999</v>
      </c>
      <c s="391">
        <v>0.13506589000000002</v>
      </c>
      <c s="391">
        <v>0.4481030299999999</v>
      </c>
      <c s="391">
        <v>0.2469094300000001</v>
      </c>
      <c s="391">
        <v>0.84381187999999996</v>
      </c>
      <c s="391">
        <v>0.25241383999999989</v>
      </c>
      <c s="391">
        <v>0.049738169999999998</v>
      </c>
      <c s="391">
        <v>0.064914299999999994</v>
      </c>
      <c s="391">
        <v>0.13525091000000003</v>
      </c>
      <c s="391">
        <v>0.075649139999999976</v>
      </c>
      <c s="391">
        <v>0.088222660000000022</v>
      </c>
      <c s="391">
        <v>0.063252100000000006</v>
      </c>
      <c s="391">
        <v>0.09223238999999997</v>
      </c>
      <c s="391">
        <v>0.10563659999999996</v>
      </c>
      <c s="391">
        <v>0.16312236999999999</v>
      </c>
      <c s="391">
        <v>0.12569642000000003</v>
      </c>
      <c s="391">
        <v>0.51228567000000014</v>
      </c>
      <c s="391">
        <v>0.72072482000000004</v>
      </c>
      <c s="391">
        <v>0.01375409</v>
      </c>
      <c s="391">
        <v>0.19086451000000001</v>
      </c>
      <c s="391">
        <v>0.06836275</v>
      </c>
      <c s="391">
        <v>0.12131373999999998</v>
      </c>
      <c s="391">
        <v>0.02967895000000003</v>
      </c>
      <c s="391">
        <v>0.12526690999999995</v>
      </c>
      <c s="391">
        <v>0.076083330000000032</v>
      </c>
      <c s="391">
        <v>0.12506372000000002</v>
      </c>
      <c s="391">
        <v>0.31937131999999996</v>
      </c>
      <c s="391">
        <v>0.09350630999999994</v>
      </c>
      <c s="391">
        <v>0.52355421000000013</v>
      </c>
      <c s="391">
        <v>0.53207195000000007</v>
      </c>
      <c s="391">
        <v>0</v>
      </c>
      <c s="391">
        <v>0.0050977899999999996</v>
      </c>
      <c s="391">
        <v>0.053467500000000008</v>
      </c>
      <c s="391">
        <v>0.016229919999999995</v>
      </c>
      <c s="391">
        <v>0.013540750000000002</v>
      </c>
      <c s="391">
        <v>0.07179219000000002</v>
      </c>
      <c s="391">
        <v>0.10261473000000002</v>
      </c>
      <c s="391">
        <v>0.19093682000000001</v>
      </c>
      <c s="391">
        <v>0.059826560000000008</v>
      </c>
      <c s="391">
        <v>0.12259031999999999</v>
      </c>
      <c s="391">
        <v>0.10182273</v>
      </c>
      <c s="391">
        <v>0.51789537999999991</v>
      </c>
      <c s="391">
        <v>0</v>
      </c>
      <c s="391">
        <v>0.012459339999999999</v>
      </c>
      <c s="391">
        <v>0.081436530000000007</v>
      </c>
      <c s="391">
        <v>0.12597970000000003</v>
      </c>
      <c s="391">
        <v>0.0923958</v>
      </c>
      <c s="391">
        <v>0.19932263</v>
      </c>
      <c s="391">
        <v>0.028920280000000003</v>
      </c>
      <c s="391">
        <v>0.078255290000000005</v>
      </c>
      <c s="391">
        <v>0.0096096800000000007</v>
      </c>
      <c s="391">
        <v>0.088507470000000005</v>
      </c>
      <c s="391">
        <v>0.10012732000000001</v>
      </c>
      <c s="391">
        <v>0.24142380000000005</v>
      </c>
      <c s="391">
        <v>1.0000000000000001E-05</v>
      </c>
      <c s="391">
        <v>0.0058597099999999997</v>
      </c>
      <c s="391">
        <v>0.018639090000000001</v>
      </c>
      <c s="391">
        <v>0.02862936</v>
      </c>
      <c s="391">
        <v>0.032982119999999997</v>
      </c>
      <c s="391">
        <v>0.00068176000000000033</v>
      </c>
      <c s="391">
        <v>0.019270639999999999</v>
      </c>
      <c s="391">
        <v>0.00071312000000000014</v>
      </c>
      <c s="391">
        <v>0.017066809999999998</v>
      </c>
      <c s="391">
        <v>0.0042331699999999996</v>
      </c>
      <c s="391">
        <v>0.011635570000000003</v>
      </c>
      <c s="391">
        <v>0.076064590000000001</v>
      </c>
      <c s="391">
        <v>0</v>
      </c>
      <c s="391">
        <v>2.156E-05</v>
      </c>
      <c s="391">
        <v>0.012006010000000003</v>
      </c>
      <c s="391">
        <v>0.065727540000000015</v>
      </c>
      <c s="391">
        <v>0.022605020000000007</v>
      </c>
      <c s="391">
        <v>0.028915410000000002</v>
      </c>
      <c s="391">
        <v>0.023829650000000001</v>
      </c>
      <c s="391">
        <v>0.11082144000000002</v>
      </c>
      <c s="391">
        <v>0.036668630000000008</v>
      </c>
      <c s="391">
        <v>0.010991110000000002</v>
      </c>
      <c s="391">
        <v>0.018499679999999994</v>
      </c>
      <c s="391">
        <v>0.086144730000000003</v>
      </c>
      <c s="391">
        <v>0</v>
      </c>
      <c s="391">
        <v>0.0024291199999999999</v>
      </c>
      <c s="391">
        <v>0.00522172</v>
      </c>
      <c s="391">
        <v>2.1999999999999999E-05</v>
      </c>
      <c s="391">
        <v>0.14000499000000002</v>
      </c>
      <c s="391">
        <v>0.063901679999999988</v>
      </c>
      <c s="391">
        <v>0.23082276999999998</v>
      </c>
      <c s="391">
        <v>0.13628867</v>
      </c>
      <c s="391">
        <v>6.8139999999999995E-05</v>
      </c>
      <c s="391">
        <v>0.074032900000000013</v>
      </c>
      <c s="391">
        <v>0.14134947000000003</v>
      </c>
      <c s="391">
        <v>0.63816246999999993</v>
      </c>
      <c s="391">
        <v>0</v>
      </c>
      <c s="391">
        <v>0</v>
      </c>
      <c s="391">
        <v>0.10339612999999999</v>
      </c>
      <c s="391">
        <v>0.047102999999999985</v>
      </c>
      <c s="391">
        <v>0.063573820000000059</v>
      </c>
      <c s="391">
        <v>0.096643489999999957</v>
      </c>
      <c s="391">
        <v>0.45957620000000038</v>
      </c>
      <c s="391">
        <v>0.51559995999999975</v>
      </c>
      <c s="391">
        <v>0.46894606999999938</v>
      </c>
      <c s="391">
        <v>0.36153525000000092</v>
      </c>
      <c s="391">
        <v>0.362013899999999</v>
      </c>
      <c s="391">
        <v>1.1037709400000009</v>
      </c>
      <c r="DT43" s="391">
        <f t="shared" si="19"/>
        <v>0.41623078000000008</v>
      </c>
      <c s="391">
        <f t="shared" si="19"/>
        <v>1.4323039299999998</v>
      </c>
      <c s="391">
        <f t="shared" si="19"/>
        <v>3.5821587600000004</v>
      </c>
      <c r="DX43" s="391">
        <f>DT43</f>
        <v>0.41623078000000008</v>
      </c>
      <c s="391">
        <f>DU43</f>
        <v>1.4323039299999998</v>
      </c>
      <c s="391">
        <f>DV43</f>
        <v>3.5821587600000004</v>
      </c>
      <c s="391">
        <v>0</v>
      </c>
      <c s="370"/>
    </row>
    <row r="44" spans="1:132" ht="15">
      <c r="A44" s="369" t="s">
        <v>525</v>
      </c>
      <c s="369"/>
      <c s="365">
        <f t="shared" si="32" ref="C44:BN44">C45+C46</f>
        <v>9.2460427700000025</v>
      </c>
      <c s="365">
        <f t="shared" si="32"/>
        <v>48.629530649999992</v>
      </c>
      <c s="365">
        <f t="shared" si="32"/>
        <v>65.220053800000002</v>
      </c>
      <c s="365">
        <f t="shared" si="32"/>
        <v>117.87183163921426</v>
      </c>
      <c s="365">
        <f t="shared" si="32"/>
        <v>102.09291547000001</v>
      </c>
      <c s="365">
        <f t="shared" si="32"/>
        <v>125.69211914</v>
      </c>
      <c s="365">
        <f t="shared" si="32"/>
        <v>9.2586825000000061</v>
      </c>
      <c s="365">
        <f t="shared" si="32"/>
        <v>44.539000700000003</v>
      </c>
      <c s="365">
        <f t="shared" si="32"/>
        <v>63.156351818534105</v>
      </c>
      <c s="365">
        <f t="shared" si="32"/>
        <v>86.780195910134097</v>
      </c>
      <c s="365">
        <f t="shared" si="32"/>
        <v>97.890000644449458</v>
      </c>
      <c s="365">
        <f t="shared" si="32"/>
        <v>133.02964091138358</v>
      </c>
      <c s="365">
        <f t="shared" si="32"/>
        <v>17.694665072034322</v>
      </c>
      <c s="365">
        <f t="shared" si="32"/>
        <v>45.760699443358504</v>
      </c>
      <c s="365">
        <f t="shared" si="32"/>
        <v>103.51311197668437</v>
      </c>
      <c s="365">
        <f t="shared" si="32"/>
        <v>90.96436421720577</v>
      </c>
      <c s="365">
        <f t="shared" si="32"/>
        <v>107.51306222898029</v>
      </c>
      <c s="365">
        <f t="shared" si="32"/>
        <v>207.16762708154232</v>
      </c>
      <c s="365">
        <f t="shared" si="32"/>
        <v>10.466429587920825</v>
      </c>
      <c s="365">
        <f t="shared" si="32"/>
        <v>49.091077916343117</v>
      </c>
      <c s="365">
        <f t="shared" si="32"/>
        <v>124.47833405057187</v>
      </c>
      <c s="365">
        <f t="shared" si="32"/>
        <v>95.269943655425251</v>
      </c>
      <c s="365">
        <f t="shared" si="32"/>
        <v>110.03492398515985</v>
      </c>
      <c s="365">
        <f t="shared" si="32"/>
        <v>206.6556437982083</v>
      </c>
      <c s="365">
        <f t="shared" si="32"/>
        <v>30.122738493888566</v>
      </c>
      <c s="365">
        <f t="shared" si="32"/>
        <v>63.056607182493103</v>
      </c>
      <c s="365">
        <f t="shared" si="32"/>
        <v>153.61909071798544</v>
      </c>
      <c s="365">
        <f t="shared" si="32"/>
        <v>114.87788881590846</v>
      </c>
      <c s="365">
        <f t="shared" si="32"/>
        <v>115.92137934077424</v>
      </c>
      <c s="365">
        <f t="shared" si="32"/>
        <v>169.09369071825967</v>
      </c>
      <c s="365">
        <f t="shared" si="32"/>
        <v>30.026396006659837</v>
      </c>
      <c s="365">
        <f t="shared" si="32"/>
        <v>59.827601461467246</v>
      </c>
      <c s="365">
        <f t="shared" si="32"/>
        <v>153.11678978373195</v>
      </c>
      <c s="365">
        <f t="shared" si="32"/>
        <v>114.29101594952768</v>
      </c>
      <c s="365">
        <f t="shared" si="32"/>
        <v>128.21657108997843</v>
      </c>
      <c s="365">
        <f t="shared" si="32"/>
        <v>264.79394344498706</v>
      </c>
      <c s="365">
        <f t="shared" si="32"/>
        <v>33.434934549218866</v>
      </c>
      <c s="365">
        <f t="shared" si="32"/>
        <v>67.246583162107513</v>
      </c>
      <c s="365">
        <f t="shared" si="32"/>
        <v>235.73964084600914</v>
      </c>
      <c s="365">
        <f t="shared" si="32"/>
        <v>113.62136339168693</v>
      </c>
      <c s="365">
        <f t="shared" si="32"/>
        <v>136.23895794344378</v>
      </c>
      <c s="365">
        <f t="shared" si="32"/>
        <v>269.61825041013515</v>
      </c>
      <c s="365">
        <f t="shared" si="32"/>
        <v>44.361944267375847</v>
      </c>
      <c s="365">
        <f t="shared" si="32"/>
        <v>69.288012399538076</v>
      </c>
      <c s="365">
        <f t="shared" si="32"/>
        <v>268.23332059238919</v>
      </c>
      <c s="365">
        <f t="shared" si="32"/>
        <v>120.14738543485613</v>
      </c>
      <c s="365">
        <f t="shared" si="32"/>
        <v>134.03862909311445</v>
      </c>
      <c s="365">
        <f t="shared" si="32"/>
        <v>267.38696002577052</v>
      </c>
      <c s="365">
        <f t="shared" si="32"/>
        <v>57.503615234470573</v>
      </c>
      <c s="365">
        <f t="shared" si="32"/>
        <v>69.134866947921381</v>
      </c>
      <c s="365">
        <f t="shared" si="32"/>
        <v>270.22331812260143</v>
      </c>
      <c s="365">
        <f t="shared" si="32"/>
        <v>118.947766351929</v>
      </c>
      <c s="365">
        <f t="shared" si="32"/>
        <v>148.03098992647327</v>
      </c>
      <c s="365">
        <f t="shared" si="32"/>
        <v>263.25971093653976</v>
      </c>
      <c s="365">
        <f t="shared" si="32"/>
        <v>72.72116894916536</v>
      </c>
      <c s="365">
        <f t="shared" si="32"/>
        <v>70.512546274140078</v>
      </c>
      <c s="365">
        <f t="shared" si="32"/>
        <v>274.72898444092061</v>
      </c>
      <c s="365">
        <f t="shared" si="32"/>
        <v>148.57764955067947</v>
      </c>
      <c s="365">
        <f t="shared" si="32"/>
        <v>140.38939711932485</v>
      </c>
      <c s="365">
        <f t="shared" si="32"/>
        <v>304.37178441554198</v>
      </c>
      <c s="365">
        <f t="shared" si="32"/>
        <v>92.790643333235835</v>
      </c>
      <c s="365">
        <f t="shared" si="32"/>
        <v>72.831491889496334</v>
      </c>
      <c s="365">
        <f t="shared" si="32"/>
        <v>420.27944322897986</v>
      </c>
      <c s="365">
        <f t="shared" si="32"/>
        <v>140.79267527374071</v>
      </c>
      <c s="365">
        <f t="shared" si="33" ref="BO44:EA44">BO45+BO46</f>
        <v>174.33559541738498</v>
      </c>
      <c s="365">
        <f t="shared" si="33"/>
        <v>305.47889890144262</v>
      </c>
      <c s="365">
        <f t="shared" si="33"/>
        <v>94.603172129487206</v>
      </c>
      <c s="365">
        <f t="shared" si="33"/>
        <v>94.446654857200002</v>
      </c>
      <c s="365">
        <f t="shared" si="33"/>
        <v>404.32860769579997</v>
      </c>
      <c s="365">
        <f t="shared" si="33"/>
        <v>141.7500476948</v>
      </c>
      <c s="365">
        <f t="shared" si="33"/>
        <v>147.92599059212017</v>
      </c>
      <c s="365">
        <f t="shared" si="33"/>
        <v>391.19406650159999</v>
      </c>
      <c s="365">
        <f t="shared" si="33"/>
        <v>112.28434577900002</v>
      </c>
      <c s="365">
        <f t="shared" si="33"/>
        <v>97.466461433117018</v>
      </c>
      <c s="365">
        <f t="shared" si="33"/>
        <v>395.16429574380004</v>
      </c>
      <c s="365">
        <f t="shared" si="33"/>
        <v>263.7450242072</v>
      </c>
      <c s="365">
        <f t="shared" si="33"/>
        <v>248.91700679116249</v>
      </c>
      <c s="365">
        <f t="shared" si="33"/>
        <v>283.77925476191353</v>
      </c>
      <c s="365">
        <f t="shared" si="33"/>
        <v>232.48214696640002</v>
      </c>
      <c s="365">
        <f t="shared" si="33"/>
        <v>102.6978398066</v>
      </c>
      <c s="365">
        <f t="shared" si="33"/>
        <v>389.98632174639999</v>
      </c>
      <c s="365">
        <f t="shared" si="33"/>
        <v>276.45023186679998</v>
      </c>
      <c s="365">
        <f t="shared" si="33"/>
        <v>259.49807913719997</v>
      </c>
      <c s="365">
        <f t="shared" si="33"/>
        <v>315.98575490639752</v>
      </c>
      <c s="365">
        <f t="shared" si="33"/>
        <v>247.67721467599998</v>
      </c>
      <c s="365">
        <f t="shared" si="33"/>
        <v>105.75579856062376</v>
      </c>
      <c s="365">
        <f t="shared" si="33"/>
        <v>383.99043760879999</v>
      </c>
      <c s="365">
        <f t="shared" si="33"/>
        <v>277.78602929240003</v>
      </c>
      <c s="365">
        <f t="shared" si="33"/>
        <v>265.41064885180003</v>
      </c>
      <c s="365">
        <f t="shared" si="33"/>
        <v>327.58742774960007</v>
      </c>
      <c s="365">
        <f t="shared" si="33"/>
        <v>357.99136878140001</v>
      </c>
      <c s="365">
        <f t="shared" si="33"/>
        <v>112.4535088666</v>
      </c>
      <c s="365">
        <f t="shared" si="33"/>
        <v>324.39432950439999</v>
      </c>
      <c s="365">
        <f t="shared" si="33"/>
        <v>285.88897849360001</v>
      </c>
      <c s="365">
        <f t="shared" si="33"/>
        <v>253.72943150611616</v>
      </c>
      <c s="365">
        <f t="shared" si="33"/>
        <v>312.37475140148422</v>
      </c>
      <c s="365">
        <f t="shared" si="33"/>
        <v>350.16702373105034</v>
      </c>
      <c s="365">
        <f t="shared" si="33"/>
        <v>118.39929714847028</v>
      </c>
      <c s="365">
        <f t="shared" si="33"/>
        <v>401.24001751599758</v>
      </c>
      <c s="365">
        <f t="shared" si="33"/>
        <v>335.49308228368477</v>
      </c>
      <c s="365">
        <f t="shared" si="33"/>
        <v>153.35036324638364</v>
      </c>
      <c s="365">
        <f t="shared" si="33"/>
        <v>419.14178964834912</v>
      </c>
      <c s="365">
        <f t="shared" si="33"/>
        <v>361.36850162881109</v>
      </c>
      <c s="365">
        <f t="shared" si="33"/>
        <v>516.40865255022959</v>
      </c>
      <c s="365">
        <f t="shared" si="33"/>
        <v>172.26490671427985</v>
      </c>
      <c s="365">
        <f t="shared" si="33"/>
        <v>162.22567702885328</v>
      </c>
      <c s="365">
        <f t="shared" si="33"/>
        <v>133.72349037769044</v>
      </c>
      <c s="365">
        <f t="shared" si="33"/>
        <v>173.08459723418383</v>
      </c>
      <c s="365">
        <f t="shared" si="33"/>
        <v>149.21169270860776</v>
      </c>
      <c s="365">
        <f t="shared" si="33"/>
        <v>130.00453532812287</v>
      </c>
      <c s="365">
        <f t="shared" si="33"/>
        <v>167.52059285611256</v>
      </c>
      <c s="365">
        <f t="shared" si="33"/>
        <v>178.69378310843055</v>
      </c>
      <c s="365">
        <f t="shared" si="33"/>
        <v>167.17892668054645</v>
      </c>
      <c s="365">
        <f t="shared" si="33"/>
        <v>151.46149507025675</v>
      </c>
      <c s="365">
        <f t="shared" si="33"/>
        <v>149.43858285013681</v>
      </c>
      <c s="365">
        <f t="shared" si="33"/>
        <v>137.30682260424467</v>
      </c>
      <c s="365">
        <f t="shared" si="33"/>
        <v>159.19198871346691</v>
      </c>
      <c s="365">
        <f t="shared" si="33"/>
        <v>232.72189336624245</v>
      </c>
      <c s="365">
        <f t="shared" si="33"/>
        <v>162.96314756392587</v>
      </c>
      <c s="365">
        <f t="shared" si="33"/>
        <v>152.37032112619514</v>
      </c>
      <c r="DT44" s="365">
        <f t="shared" si="33"/>
        <v>3255.0399252928241</v>
      </c>
      <c s="365">
        <f t="shared" si="33"/>
        <v>3296.8673991079836</v>
      </c>
      <c s="365">
        <f t="shared" si="33"/>
        <v>1938.0637819762885</v>
      </c>
      <c r="DX44" s="365">
        <f t="shared" si="33"/>
        <v>3255.0399252928241</v>
      </c>
      <c s="365">
        <f t="shared" si="33"/>
        <v>3296.8673991079836</v>
      </c>
      <c s="365">
        <f t="shared" si="33"/>
        <v>1938.0637819762885</v>
      </c>
      <c s="365">
        <f t="shared" si="33"/>
        <v>2198.5999999999999</v>
      </c>
      <c s="370"/>
    </row>
    <row r="45" spans="1:132" ht="15">
      <c r="A45" s="382" t="s">
        <v>28</v>
      </c>
      <c s="382"/>
      <c s="391">
        <v>7.3255540000000003</v>
      </c>
      <c s="391">
        <v>29.37067</v>
      </c>
      <c s="391">
        <v>62.902006000000007</v>
      </c>
      <c s="391">
        <v>19.693049999999999</v>
      </c>
      <c s="391">
        <v>24.340885</v>
      </c>
      <c s="391">
        <v>100.555964</v>
      </c>
      <c s="391">
        <v>6.2273920000000018</v>
      </c>
      <c s="391">
        <v>24.737000000000005</v>
      </c>
      <c s="391">
        <v>51.096594999999994</v>
      </c>
      <c s="391">
        <v>16.105290999999994</v>
      </c>
      <c s="391">
        <v>24.32681199999999</v>
      </c>
      <c s="391">
        <v>98.196525999999977</v>
      </c>
      <c s="391">
        <v>15.150751</v>
      </c>
      <c s="391">
        <v>23.383948</v>
      </c>
      <c s="391">
        <v>88.353601999999995</v>
      </c>
      <c s="391">
        <v>16.028239999999997</v>
      </c>
      <c s="391">
        <v>19.739286000000007</v>
      </c>
      <c s="391">
        <v>166.01853500000001</v>
      </c>
      <c s="391">
        <v>3.7246870000000003</v>
      </c>
      <c s="391">
        <v>25.223821999999998</v>
      </c>
      <c s="391">
        <v>106.00980300000001</v>
      </c>
      <c s="391">
        <v>18.215556000000007</v>
      </c>
      <c s="391">
        <v>13.911516000000006</v>
      </c>
      <c s="391">
        <v>156.54887199999999</v>
      </c>
      <c s="391">
        <v>16.512906999999998</v>
      </c>
      <c s="391">
        <v>34.483618000000007</v>
      </c>
      <c s="391">
        <v>129.01982236999999</v>
      </c>
      <c s="391">
        <v>17.915080000000003</v>
      </c>
      <c s="391">
        <v>15.154409999999999</v>
      </c>
      <c s="391">
        <v>115.71076973506001</v>
      </c>
      <c s="391">
        <v>11.751578364940002</v>
      </c>
      <c s="391">
        <v>22.056139999999999</v>
      </c>
      <c s="391">
        <v>118.63176000000001</v>
      </c>
      <c s="391">
        <v>13.611789999999999</v>
      </c>
      <c s="391">
        <v>19.003158259999978</v>
      </c>
      <c s="391">
        <v>201.05212</v>
      </c>
      <c s="391">
        <v>9.9267934899999979</v>
      </c>
      <c s="391">
        <v>25.049694299999992</v>
      </c>
      <c s="391">
        <v>195.32084774</v>
      </c>
      <c s="391">
        <v>12.303268310000007</v>
      </c>
      <c s="391">
        <v>24.533910979999987</v>
      </c>
      <c s="391">
        <v>205.46397767999997</v>
      </c>
      <c s="391">
        <v>16.240790880000002</v>
      </c>
      <c s="391">
        <v>26.573165709999991</v>
      </c>
      <c s="391">
        <v>217.94645992</v>
      </c>
      <c s="391">
        <v>13.300510000000003</v>
      </c>
      <c s="391">
        <v>21.536500000000018</v>
      </c>
      <c s="391">
        <v>202.41988197000001</v>
      </c>
      <c s="391">
        <v>27.015949169999999</v>
      </c>
      <c s="391">
        <v>26.586067100000001</v>
      </c>
      <c s="391">
        <v>222.17855435999999</v>
      </c>
      <c s="391">
        <v>12.516703410000005</v>
      </c>
      <c s="391">
        <v>39.956089249999998</v>
      </c>
      <c s="391">
        <v>206.40532569999999</v>
      </c>
      <c s="391">
        <v>38.882719999999999</v>
      </c>
      <c s="391">
        <v>26.551476790000002</v>
      </c>
      <c s="391">
        <v>225.68602122999999</v>
      </c>
      <c s="391">
        <v>43.104894969999997</v>
      </c>
      <c s="391">
        <v>29.186265760000001</v>
      </c>
      <c s="391">
        <v>249.57067151000001</v>
      </c>
      <c s="391">
        <v>59.130389969999996</v>
      </c>
      <c s="391">
        <v>23.428044219999997</v>
      </c>
      <c s="391">
        <v>368.82496627</v>
      </c>
      <c s="391">
        <v>44.318979859999985</v>
      </c>
      <c s="391">
        <v>43.385099999999994</v>
      </c>
      <c s="391">
        <v>251.85226133999998</v>
      </c>
      <c s="391">
        <v>59.764303299999995</v>
      </c>
      <c s="391">
        <v>23.754243170000009</v>
      </c>
      <c s="391">
        <v>331.10873337999999</v>
      </c>
      <c s="391">
        <v>42.660126000000005</v>
      </c>
      <c s="391">
        <v>29.864191039999994</v>
      </c>
      <c s="391">
        <v>334.35130757799999</v>
      </c>
      <c s="391">
        <v>71.512</v>
      </c>
      <c s="391">
        <v>25.682489970000006</v>
      </c>
      <c s="391">
        <v>317.67945312000006</v>
      </c>
      <c s="391">
        <v>164.71899999999999</v>
      </c>
      <c s="391">
        <v>130.63369797000001</v>
      </c>
      <c s="391">
        <v>232.53792351000004</v>
      </c>
      <c s="391">
        <v>195.03700000000003</v>
      </c>
      <c s="391">
        <v>31.106934539999997</v>
      </c>
      <c s="391">
        <v>323.19274254999999</v>
      </c>
      <c s="391">
        <v>177.49799999999999</v>
      </c>
      <c s="391">
        <v>148.13776895000001</v>
      </c>
      <c s="391">
        <v>256.14042090359749</v>
      </c>
      <c s="391">
        <v>211.89976732999997</v>
      </c>
      <c s="391">
        <v>38.794182260000014</v>
      </c>
      <c s="391">
        <v>317.50027784999997</v>
      </c>
      <c s="391">
        <v>181.32692535000001</v>
      </c>
      <c s="391">
        <v>162.48507075999999</v>
      </c>
      <c s="391">
        <v>273.92958383000001</v>
      </c>
      <c s="391">
        <v>321.61020761000003</v>
      </c>
      <c s="391">
        <v>43.508529060000001</v>
      </c>
      <c s="391">
        <v>249.15290877000001</v>
      </c>
      <c s="391">
        <v>186.38616551999999</v>
      </c>
      <c s="391">
        <v>157.77339776000002</v>
      </c>
      <c s="391">
        <v>258.87638268127114</v>
      </c>
      <c s="391">
        <v>310.77710765699999</v>
      </c>
      <c s="391">
        <v>38.755342592000012</v>
      </c>
      <c s="391">
        <v>325.73300341599997</v>
      </c>
      <c s="391">
        <v>240.49334418799998</v>
      </c>
      <c s="391">
        <v>57.848274736</v>
      </c>
      <c s="391">
        <v>328.21520200999987</v>
      </c>
      <c s="391">
        <v>305.00106631999995</v>
      </c>
      <c s="391">
        <v>436.97891472366661</v>
      </c>
      <c s="391">
        <v>97.570026555000013</v>
      </c>
      <c s="391">
        <v>66.740164980000017</v>
      </c>
      <c s="391">
        <v>50.985852228999995</v>
      </c>
      <c s="391">
        <v>67.142132485000005</v>
      </c>
      <c s="391">
        <v>100.585151536</v>
      </c>
      <c s="391">
        <v>52.594559111999999</v>
      </c>
      <c s="391">
        <v>90.429036183000008</v>
      </c>
      <c s="391">
        <v>47.092070426999989</v>
      </c>
      <c s="391">
        <v>88.592963785999999</v>
      </c>
      <c s="391">
        <v>53.968272228000004</v>
      </c>
      <c s="391">
        <v>105.46991893000001</v>
      </c>
      <c s="391">
        <v>62.280087209999998</v>
      </c>
      <c s="391">
        <v>88.115829417</v>
      </c>
      <c s="391">
        <v>56.026072574000004</v>
      </c>
      <c s="391">
        <v>89.614817782999992</v>
      </c>
      <c s="391">
        <v>53.63998542600001</v>
      </c>
      <c r="DT45" s="391">
        <f t="shared" si="19"/>
        <v>2403.243398781271</v>
      </c>
      <c s="391">
        <f t="shared" si="19"/>
        <v>2326.240431891666</v>
      </c>
      <c s="391">
        <f t="shared" si="19"/>
        <v>888.40876461199991</v>
      </c>
      <c r="DX45" s="391">
        <f t="shared" si="34" ref="DX45:DZ48">DT45</f>
        <v>2403.243398781271</v>
      </c>
      <c s="391">
        <f t="shared" si="34"/>
        <v>2326.240431891666</v>
      </c>
      <c s="391">
        <f t="shared" si="34"/>
        <v>888.40876461199991</v>
      </c>
      <c s="391">
        <v>1119.1999999999998</v>
      </c>
      <c s="370"/>
    </row>
    <row r="46" spans="1:132" ht="15">
      <c r="A46" s="382" t="s">
        <v>30</v>
      </c>
      <c s="382"/>
      <c s="391">
        <v>1.9204887700000026</v>
      </c>
      <c s="391">
        <v>19.258860649999992</v>
      </c>
      <c s="391">
        <v>2.3180477999999973</v>
      </c>
      <c s="391">
        <v>98.178781639214264</v>
      </c>
      <c s="391">
        <v>77.752030470000008</v>
      </c>
      <c s="391">
        <v>25.13615514</v>
      </c>
      <c s="391">
        <v>3.0312905000000048</v>
      </c>
      <c s="391">
        <v>19.802000700000001</v>
      </c>
      <c s="391">
        <v>12.059756818534108</v>
      </c>
      <c s="391">
        <v>70.674904910134103</v>
      </c>
      <c s="391">
        <v>73.563188644449468</v>
      </c>
      <c s="391">
        <v>34.833114911383603</v>
      </c>
      <c s="391">
        <v>2.5439140720343225</v>
      </c>
      <c s="391">
        <v>22.376751443358508</v>
      </c>
      <c s="391">
        <v>15.159509976684383</v>
      </c>
      <c s="391">
        <v>74.936124217205773</v>
      </c>
      <c s="391">
        <v>87.773776228980282</v>
      </c>
      <c s="391">
        <v>41.1490920815423</v>
      </c>
      <c s="391">
        <v>6.7417425879208235</v>
      </c>
      <c s="391">
        <v>23.867255916343119</v>
      </c>
      <c s="391">
        <v>18.468531050571862</v>
      </c>
      <c s="391">
        <v>77.054387655425245</v>
      </c>
      <c s="391">
        <v>96.123407985159844</v>
      </c>
      <c s="391">
        <v>50.106771798208314</v>
      </c>
      <c s="391">
        <v>13.609831493888567</v>
      </c>
      <c s="391">
        <v>28.572989182493096</v>
      </c>
      <c s="391">
        <v>24.599268347985443</v>
      </c>
      <c s="391">
        <v>96.96280881590846</v>
      </c>
      <c s="391">
        <v>100.76696934077424</v>
      </c>
      <c s="391">
        <v>53.382920983199661</v>
      </c>
      <c s="391">
        <v>18.274817641719835</v>
      </c>
      <c s="391">
        <v>37.771461461467247</v>
      </c>
      <c s="391">
        <v>34.485029783731925</v>
      </c>
      <c s="391">
        <v>100.67922594952768</v>
      </c>
      <c s="391">
        <v>109.21341282997845</v>
      </c>
      <c s="391">
        <v>63.74182344498707</v>
      </c>
      <c s="391">
        <v>23.508141059218872</v>
      </c>
      <c s="391">
        <v>42.196888862107521</v>
      </c>
      <c s="391">
        <v>40.41879310600914</v>
      </c>
      <c s="391">
        <v>101.31809508168692</v>
      </c>
      <c s="391">
        <v>111.70504696344379</v>
      </c>
      <c s="391">
        <v>64.154272730135162</v>
      </c>
      <c s="391">
        <v>28.121153387375841</v>
      </c>
      <c s="391">
        <v>42.714846689538085</v>
      </c>
      <c s="391">
        <v>50.28686067238921</v>
      </c>
      <c s="391">
        <v>106.84687543485613</v>
      </c>
      <c s="391">
        <v>112.50212909311443</v>
      </c>
      <c s="391">
        <v>64.967078055770529</v>
      </c>
      <c s="391">
        <v>30.487666064470577</v>
      </c>
      <c s="391">
        <v>42.548799847921373</v>
      </c>
      <c s="391">
        <v>48.044763762601441</v>
      </c>
      <c s="391">
        <v>106.431062941929</v>
      </c>
      <c s="391">
        <v>108.07490067647328</v>
      </c>
      <c s="391">
        <v>56.854385236539777</v>
      </c>
      <c s="391">
        <v>33.838448949165361</v>
      </c>
      <c s="391">
        <v>43.961069484140076</v>
      </c>
      <c s="391">
        <v>49.042963210920618</v>
      </c>
      <c s="391">
        <v>105.47275458067946</v>
      </c>
      <c s="391">
        <v>111.20313135932484</v>
      </c>
      <c s="391">
        <v>54.801112905541977</v>
      </c>
      <c s="391">
        <v>33.660253363235839</v>
      </c>
      <c s="391">
        <v>49.403447669496337</v>
      </c>
      <c s="391">
        <v>51.454476958979846</v>
      </c>
      <c s="391">
        <v>96.473695413740728</v>
      </c>
      <c s="391">
        <v>130.95049541738499</v>
      </c>
      <c s="391">
        <v>53.626637561442649</v>
      </c>
      <c s="391">
        <v>34.838868829487211</v>
      </c>
      <c s="391">
        <v>70.692411687199993</v>
      </c>
      <c s="391">
        <v>73.219874315799998</v>
      </c>
      <c s="391">
        <v>99.089921694799997</v>
      </c>
      <c s="391">
        <v>118.06179955212019</v>
      </c>
      <c s="391">
        <v>56.842758923600016</v>
      </c>
      <c s="391">
        <v>40.77234577900002</v>
      </c>
      <c s="391">
        <v>71.783971463117012</v>
      </c>
      <c s="391">
        <v>77.484842623800006</v>
      </c>
      <c s="391">
        <v>99.026024207200024</v>
      </c>
      <c s="391">
        <v>118.28330882116248</v>
      </c>
      <c s="391">
        <v>51.241331251913493</v>
      </c>
      <c s="391">
        <v>37.445146966400003</v>
      </c>
      <c s="391">
        <v>71.590905266600004</v>
      </c>
      <c s="391">
        <v>66.793579196400003</v>
      </c>
      <c s="391">
        <v>98.952231866800005</v>
      </c>
      <c s="391">
        <v>111.36031018719999</v>
      </c>
      <c s="391">
        <v>59.845334002800016</v>
      </c>
      <c s="391">
        <v>35.777447346000002</v>
      </c>
      <c s="391">
        <v>66.961616300623746</v>
      </c>
      <c s="391">
        <v>66.49015975879999</v>
      </c>
      <c s="391">
        <v>96.45910394240002</v>
      </c>
      <c s="391">
        <v>102.92557809180003</v>
      </c>
      <c s="391">
        <v>53.657843919600055</v>
      </c>
      <c s="391">
        <v>36.381161171400002</v>
      </c>
      <c s="391">
        <v>68.944979806600003</v>
      </c>
      <c s="391">
        <v>75.241420734399995</v>
      </c>
      <c s="391">
        <v>99.502812973600015</v>
      </c>
      <c s="391">
        <v>95.956033746116148</v>
      </c>
      <c s="391">
        <v>53.498368720213051</v>
      </c>
      <c s="391">
        <v>39.389916074050348</v>
      </c>
      <c s="391">
        <v>79.643954556470277</v>
      </c>
      <c s="391">
        <v>75.507014099997633</v>
      </c>
      <c s="391">
        <v>94.999738095684805</v>
      </c>
      <c s="391">
        <v>95.502088510383643</v>
      </c>
      <c s="391">
        <v>90.926587638349261</v>
      </c>
      <c s="391">
        <v>56.367435308811139</v>
      </c>
      <c s="391">
        <v>79.429737826562956</v>
      </c>
      <c s="391">
        <v>74.694880159279833</v>
      </c>
      <c s="391">
        <v>95.48551204885328</v>
      </c>
      <c s="391">
        <v>82.737638148690451</v>
      </c>
      <c s="391">
        <v>105.94246474918384</v>
      </c>
      <c s="391">
        <v>48.626541172607745</v>
      </c>
      <c s="391">
        <v>77.409976216122871</v>
      </c>
      <c s="391">
        <v>77.091556673112535</v>
      </c>
      <c s="391">
        <v>131.60171268143057</v>
      </c>
      <c s="391">
        <v>78.585962894546455</v>
      </c>
      <c s="391">
        <v>97.493222842256742</v>
      </c>
      <c s="391">
        <v>43.968663920136798</v>
      </c>
      <c s="391">
        <v>75.026735394244668</v>
      </c>
      <c s="391">
        <v>71.076159296466898</v>
      </c>
      <c s="391">
        <v>176.69582079224244</v>
      </c>
      <c s="391">
        <v>73.348329780925866</v>
      </c>
      <c s="391">
        <v>98.730335700195127</v>
      </c>
      <c r="DT46" s="391">
        <f t="shared" si="19"/>
        <v>851.79652651155311</v>
      </c>
      <c s="391">
        <f t="shared" si="19"/>
        <v>970.62696721631744</v>
      </c>
      <c s="391">
        <f t="shared" si="19"/>
        <v>1049.6550173642886</v>
      </c>
      <c r="DX46" s="391">
        <f t="shared" si="34"/>
        <v>851.79652651155311</v>
      </c>
      <c s="391">
        <f t="shared" si="34"/>
        <v>970.62696721631744</v>
      </c>
      <c s="391">
        <f t="shared" si="34"/>
        <v>1049.6550173642886</v>
      </c>
      <c s="391">
        <v>1079.4000000000001</v>
      </c>
      <c s="370"/>
    </row>
    <row r="47" spans="1:132" ht="15">
      <c r="A47" s="369" t="s">
        <v>523</v>
      </c>
      <c s="369"/>
      <c s="365">
        <v>1.04911815</v>
      </c>
      <c s="365">
        <v>2.3055472100000007</v>
      </c>
      <c s="365">
        <v>2.3675898499999994</v>
      </c>
      <c s="365">
        <v>7.2239366599999979</v>
      </c>
      <c s="365">
        <v>1.8880034699999975</v>
      </c>
      <c s="365">
        <v>0.88630273999999998</v>
      </c>
      <c s="365">
        <v>0.28527401000000008</v>
      </c>
      <c s="365">
        <v>0.36515685000000031</v>
      </c>
      <c s="365">
        <v>0.24385029000000014</v>
      </c>
      <c s="365">
        <v>1.5907056000000002</v>
      </c>
      <c s="365">
        <v>2.0768715100000037</v>
      </c>
      <c s="365">
        <v>2.4733947300000008</v>
      </c>
      <c s="365">
        <v>2.9408135999999994</v>
      </c>
      <c s="365">
        <v>6.8727134200000002</v>
      </c>
      <c s="365">
        <v>3.0166306000000018</v>
      </c>
      <c s="365">
        <v>1.7547581400000005</v>
      </c>
      <c s="365">
        <v>2.535528170000001</v>
      </c>
      <c s="365">
        <v>0.84960851000000037</v>
      </c>
      <c s="365">
        <v>2.9641953999999999</v>
      </c>
      <c s="365">
        <v>1.4750510900000002</v>
      </c>
      <c s="365">
        <v>1.5466202500000001</v>
      </c>
      <c s="365">
        <v>1.1347921799999998</v>
      </c>
      <c s="365">
        <v>2.79772928</v>
      </c>
      <c s="365">
        <v>3.1348485199999998</v>
      </c>
      <c s="365">
        <v>1.3718588799999998</v>
      </c>
      <c s="365">
        <v>4.6976528000000002</v>
      </c>
      <c s="365">
        <v>4.6964580000000007</v>
      </c>
      <c s="365">
        <v>4.2441040999999995</v>
      </c>
      <c s="365">
        <v>17.132167770000002</v>
      </c>
      <c s="365">
        <v>3.5581780300000001</v>
      </c>
      <c s="365">
        <v>1.59569334</v>
      </c>
      <c s="365">
        <v>0.64485498999999957</v>
      </c>
      <c s="365">
        <v>0.55805360000000015</v>
      </c>
      <c s="365">
        <v>2.5765423200000002</v>
      </c>
      <c s="365">
        <v>10.58125179</v>
      </c>
      <c s="365">
        <v>2.6303010800000002</v>
      </c>
      <c s="365">
        <v>2.6114569099999994</v>
      </c>
      <c s="365">
        <v>6.61500881</v>
      </c>
      <c s="365">
        <v>3.4096452200000003</v>
      </c>
      <c s="365">
        <v>7.4219703599999987</v>
      </c>
      <c s="365">
        <v>2.8561645800000002</v>
      </c>
      <c s="365">
        <v>0.98270197999999964</v>
      </c>
      <c s="365">
        <v>1.27090959</v>
      </c>
      <c s="365">
        <v>0.64183600000000007</v>
      </c>
      <c s="365">
        <v>1.4546608799999998</v>
      </c>
      <c s="365">
        <v>4.6878362099999995</v>
      </c>
      <c s="365">
        <v>2.8052275099999999</v>
      </c>
      <c s="391">
        <v>1.1589626199999998</v>
      </c>
      <c s="391">
        <v>1.2613009800000001</v>
      </c>
      <c s="391">
        <v>204.01269471999998</v>
      </c>
      <c s="391">
        <v>353.35627539000001</v>
      </c>
      <c s="391">
        <v>103.56161972999999</v>
      </c>
      <c s="391">
        <v>1.2998174800000002</v>
      </c>
      <c s="391">
        <v>234.17190969999999</v>
      </c>
      <c s="391">
        <v>114.93787592999999</v>
      </c>
      <c s="391">
        <v>0.69637759000000121</v>
      </c>
      <c s="391">
        <v>1.1538937100000002</v>
      </c>
      <c s="391">
        <v>0.56220103999999993</v>
      </c>
      <c s="391">
        <v>0.93984991999999989</v>
      </c>
      <c s="391">
        <v>2.1915358500000006</v>
      </c>
      <c s="391">
        <v>1.1892688699999994</v>
      </c>
      <c s="391">
        <v>3.9456829099999986</v>
      </c>
      <c s="391">
        <v>8.8908489399999979</v>
      </c>
      <c s="391">
        <v>2.8325245199999998</v>
      </c>
      <c s="391">
        <v>8.1958306800000003</v>
      </c>
      <c s="391">
        <v>1.2614079700000005</v>
      </c>
      <c s="391">
        <v>0.59873402000000198</v>
      </c>
      <c s="391">
        <v>0.80440510000000387</v>
      </c>
      <c s="391">
        <v>0.13881225000000086</v>
      </c>
      <c s="391">
        <v>0.86824245000000122</v>
      </c>
      <c s="391">
        <v>10.289278029999998</v>
      </c>
      <c s="391">
        <v>77.292113690000008</v>
      </c>
      <c s="391">
        <v>0.57169775999999994</v>
      </c>
      <c s="391">
        <v>9.6783694699999998</v>
      </c>
      <c s="391">
        <v>191.78131931999999</v>
      </c>
      <c s="391">
        <v>266.08831482999994</v>
      </c>
      <c s="391">
        <v>112.67882662999997</v>
      </c>
      <c s="391">
        <v>5.927915119999998</v>
      </c>
      <c s="391">
        <v>3.3959054000000011</v>
      </c>
      <c s="391">
        <v>9.8896642100000012</v>
      </c>
      <c s="391">
        <v>16.965254889999994</v>
      </c>
      <c s="391">
        <v>16.615415680000002</v>
      </c>
      <c s="391">
        <v>8.7111842200000016</v>
      </c>
      <c s="391">
        <v>161.16618090999998</v>
      </c>
      <c s="391">
        <v>0.74850404999999998</v>
      </c>
      <c s="391">
        <v>6.5217935699999998</v>
      </c>
      <c s="391">
        <v>1.8172758199999994</v>
      </c>
      <c s="391">
        <v>15.130156809999995</v>
      </c>
      <c s="391">
        <v>4.9421913100000001</v>
      </c>
      <c s="391">
        <v>7.0772742300000004</v>
      </c>
      <c s="391">
        <v>0.80555938999999999</v>
      </c>
      <c s="391">
        <v>0.56263710000000011</v>
      </c>
      <c s="391">
        <v>0.40568734000000006</v>
      </c>
      <c s="391">
        <v>1.1195740600000001</v>
      </c>
      <c s="391">
        <v>3.3112506800000001</v>
      </c>
      <c s="391">
        <v>4.2594995399999993</v>
      </c>
      <c s="391">
        <v>14.573150829999999</v>
      </c>
      <c s="391">
        <v>6.8591972299999924</v>
      </c>
      <c s="391">
        <v>4.8160450500000014</v>
      </c>
      <c s="391">
        <v>1.3364476700000001</v>
      </c>
      <c s="391">
        <v>0.48209825999999995</v>
      </c>
      <c s="391">
        <v>1.7836978299999999</v>
      </c>
      <c s="391">
        <v>0.25588310999999997</v>
      </c>
      <c s="391">
        <v>2.6031000900000008</v>
      </c>
      <c s="391">
        <v>0.17306715000000006</v>
      </c>
      <c s="391">
        <v>15.799666080000002</v>
      </c>
      <c s="391">
        <v>29.88802866999999</v>
      </c>
      <c s="391">
        <v>-2.7855209200000002</v>
      </c>
      <c s="391">
        <v>0</v>
      </c>
      <c s="391">
        <v>0.50062017999999986</v>
      </c>
      <c s="391">
        <v>7.4135451399999983</v>
      </c>
      <c s="391">
        <v>6.0918863400000003</v>
      </c>
      <c s="391">
        <v>10.18289292</v>
      </c>
      <c s="391">
        <v>3.7611416200000001</v>
      </c>
      <c s="391">
        <v>2.2999999999999998</v>
      </c>
      <c s="391">
        <v>6.624646460000001</v>
      </c>
      <c s="391">
        <v>1.1898058400000002</v>
      </c>
      <c s="391">
        <v>0.82999999999999996</v>
      </c>
      <c s="391">
        <v>1.0694999999999999</v>
      </c>
      <c s="391">
        <v>465.81999999999999</v>
      </c>
      <c r="DT47" s="391">
        <f t="shared" si="19"/>
        <v>46.701403899999995</v>
      </c>
      <c s="391">
        <f t="shared" si="19"/>
        <v>75.784861049999989</v>
      </c>
      <c s="391">
        <f t="shared" si="19"/>
        <v>505.78403850000001</v>
      </c>
      <c r="DX47" s="391">
        <f t="shared" si="34"/>
        <v>46.701403899999995</v>
      </c>
      <c s="391">
        <f t="shared" si="34"/>
        <v>75.784861049999989</v>
      </c>
      <c s="391">
        <f t="shared" si="34"/>
        <v>505.78403850000001</v>
      </c>
      <c s="391">
        <v>0</v>
      </c>
      <c s="370"/>
    </row>
    <row r="48" spans="1:132" ht="15">
      <c r="A48" s="382" t="s">
        <v>522</v>
      </c>
      <c s="382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0</v>
      </c>
      <c s="386">
        <v>0.10000000000000001</v>
      </c>
      <c s="386">
        <v>0</v>
      </c>
      <c s="386">
        <v>0.40000000000000002</v>
      </c>
      <c s="386">
        <v>0.10000000000000001</v>
      </c>
      <c s="386">
        <v>7</v>
      </c>
      <c s="386">
        <v>0</v>
      </c>
      <c s="386">
        <v>0.10000000000000001</v>
      </c>
      <c s="386">
        <v>0</v>
      </c>
      <c s="386">
        <v>0.10000000000000001</v>
      </c>
      <c s="386">
        <v>1.8999999999999999</v>
      </c>
      <c s="386">
        <v>0.80000000000000004</v>
      </c>
      <c s="386">
        <v>0</v>
      </c>
      <c s="386">
        <v>-0.10000000000000001</v>
      </c>
      <c s="386">
        <v>0</v>
      </c>
      <c s="386">
        <v>0</v>
      </c>
      <c s="386">
        <v>0</v>
      </c>
      <c s="386">
        <v>0</v>
      </c>
      <c s="386">
        <v>0</v>
      </c>
      <c s="386">
        <v>1.2</v>
      </c>
      <c s="386">
        <v>0.10000000000000001</v>
      </c>
      <c s="386">
        <v>13</v>
      </c>
      <c s="386">
        <v>29</v>
      </c>
      <c s="386">
        <v>-3.8999999999999999</v>
      </c>
      <c s="386">
        <v>0</v>
      </c>
      <c s="386">
        <v>0</v>
      </c>
      <c s="386">
        <v>0</v>
      </c>
      <c s="386">
        <v>0.29999999999999999</v>
      </c>
      <c s="386">
        <v>5.2999999999999998</v>
      </c>
      <c s="386">
        <v>2.2000000000000002</v>
      </c>
      <c s="386">
        <v>0</v>
      </c>
      <c s="386">
        <v>4.7000000000000002</v>
      </c>
      <c s="386">
        <v>0.5</v>
      </c>
      <c s="386">
        <v>0</v>
      </c>
      <c s="386">
        <v>0.10000000000000001</v>
      </c>
      <c s="386">
        <v>407.32812557999995</v>
      </c>
      <c r="DT48" s="386">
        <f t="shared" si="19"/>
        <v>10.5</v>
      </c>
      <c s="386">
        <f t="shared" si="19"/>
        <v>39.300000000000004</v>
      </c>
      <c s="386">
        <f t="shared" si="19"/>
        <v>420.42812557999997</v>
      </c>
      <c r="DX48" s="386">
        <f t="shared" si="34"/>
        <v>10.5</v>
      </c>
      <c s="386">
        <f t="shared" si="34"/>
        <v>39.300000000000004</v>
      </c>
      <c s="386">
        <f t="shared" si="34"/>
        <v>420.42812557999997</v>
      </c>
      <c s="386">
        <v>0</v>
      </c>
      <c s="370"/>
    </row>
    <row r="49" spans="1:132" ht="15">
      <c r="A49" s="430" t="s">
        <v>597</v>
      </c>
      <c s="382"/>
      <c s="400" t="e">
        <f t="shared" si="35" ref="C49:BN49">(C4-C5)</f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6" ref="BO49:DR49">(BO4-BO5)</f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>
        <f t="shared" si="36"/>
        <v>1508.6808647552209</v>
      </c>
      <c s="400">
        <f t="shared" si="36"/>
        <v>1176.6051879112329</v>
      </c>
      <c s="400">
        <f t="shared" si="36"/>
        <v>1255.2408464112309</v>
      </c>
      <c s="400">
        <f t="shared" si="36"/>
        <v>2158.6540268752451</v>
      </c>
      <c s="400">
        <f t="shared" si="36"/>
        <v>1430.3388045532315</v>
      </c>
      <c s="400">
        <f t="shared" si="36"/>
        <v>1276.7107790912319</v>
      </c>
      <c s="400">
        <f t="shared" si="36"/>
        <v>1363.6564763572358</v>
      </c>
      <c s="400">
        <f t="shared" si="36"/>
        <v>1350.7668706552356</v>
      </c>
      <c s="400">
        <f t="shared" si="36"/>
        <v>1301.04145701473</v>
      </c>
      <c s="400">
        <f t="shared" si="36"/>
        <v>1554.9535832392291</v>
      </c>
      <c s="400">
        <f t="shared" si="36"/>
        <v>1205.428586387231</v>
      </c>
      <c s="400">
        <f t="shared" si="36"/>
        <v>1298.7896371232316</v>
      </c>
      <c s="400">
        <f t="shared" si="36"/>
        <v>1560.0687016240063</v>
      </c>
      <c s="400">
        <f t="shared" si="36"/>
        <v>1083.3676255097071</v>
      </c>
      <c s="400">
        <f t="shared" si="36"/>
        <v>1804.2322470940012</v>
      </c>
      <c s="400">
        <f t="shared" si="36"/>
        <v>1482.4396545000016</v>
      </c>
      <c s="400">
        <f t="shared" si="36"/>
        <v>867.49191366000139</v>
      </c>
      <c s="400">
        <f t="shared" si="36"/>
        <v>867.93060262926861</v>
      </c>
      <c s="400">
        <f t="shared" si="36"/>
        <v>1007.4584142892662</v>
      </c>
      <c s="400">
        <f t="shared" si="36"/>
        <v>1221.1790224900074</v>
      </c>
      <c s="400">
        <f t="shared" si="36"/>
        <v>1392.4810138804942</v>
      </c>
      <c s="400">
        <f t="shared" si="36"/>
        <v>1019.8155494400039</v>
      </c>
      <c s="400">
        <f t="shared" si="36"/>
        <v>1180.7006377600005</v>
      </c>
      <c s="400">
        <f t="shared" si="36"/>
        <v>1283.1441904482874</v>
      </c>
      <c s="400">
        <f t="shared" si="36"/>
        <v>1317.2359463399907</v>
      </c>
      <c s="400">
        <f t="shared" si="36"/>
        <v>1014.5745371099956</v>
      </c>
      <c s="400">
        <f t="shared" si="36"/>
        <v>1595.5776185354036</v>
      </c>
      <c s="400">
        <f t="shared" si="36"/>
        <v>1721.1834841465334</v>
      </c>
      <c s="400">
        <f t="shared" si="36"/>
        <v>1196.1745222799943</v>
      </c>
      <c s="400">
        <f t="shared" si="36"/>
        <v>1251.9284718299928</v>
      </c>
      <c s="400">
        <f t="shared" si="36"/>
        <v>1307.6691893799923</v>
      </c>
      <c s="400">
        <f t="shared" si="36"/>
        <v>1213.6554303652306</v>
      </c>
      <c s="400">
        <f t="shared" si="36"/>
        <v>1355.4567249599986</v>
      </c>
      <c s="400">
        <f t="shared" si="36"/>
        <v>1321.0314141400036</v>
      </c>
      <c s="400">
        <f t="shared" si="36"/>
        <v>1395.8711828549931</v>
      </c>
      <c s="400">
        <f t="shared" si="36"/>
        <v>1564.5868320167349</v>
      </c>
      <c r="DT49" s="400">
        <f>(DT4-DT5)</f>
        <v>16880.867120374285</v>
      </c>
      <c s="400">
        <f>(DU4-DU5)</f>
        <v>14770.309573325045</v>
      </c>
      <c s="400">
        <f>(DV4-DV5)</f>
        <v>16254.945353958865</v>
      </c>
      <c r="DX49" s="400">
        <f>(DX4-DX5)</f>
        <v>16880.867120374285</v>
      </c>
      <c s="400">
        <f>(DY4-DY5)</f>
        <v>14770.309573325045</v>
      </c>
      <c s="400">
        <f>(DZ4-DZ5)</f>
        <v>16254.945353958865</v>
      </c>
      <c s="400">
        <f>(EA4-EA5)</f>
        <v>18042.676571394462</v>
      </c>
      <c s="370"/>
    </row>
    <row r="50" spans="1:132" s="402" customFormat="1" ht="15">
      <c r="A50" s="431" t="s">
        <v>598</v>
      </c>
      <c s="403"/>
      <c s="432">
        <f t="shared" si="37" ref="C50:BN50">(C21-C26)</f>
        <v>1444.1974247234646</v>
      </c>
      <c s="432">
        <f t="shared" si="37"/>
        <v>1376.7300287643554</v>
      </c>
      <c s="432">
        <f t="shared" si="37"/>
        <v>1739.0058380843298</v>
      </c>
      <c s="432">
        <f t="shared" si="37"/>
        <v>1551.2013142850089</v>
      </c>
      <c s="432">
        <f t="shared" si="37"/>
        <v>1497.7540309320466</v>
      </c>
      <c s="432">
        <f t="shared" si="37"/>
        <v>1687.897960554546</v>
      </c>
      <c s="432">
        <f t="shared" si="37"/>
        <v>1500.7321089210946</v>
      </c>
      <c s="432">
        <f t="shared" si="37"/>
        <v>1777.3254360541546</v>
      </c>
      <c s="432">
        <f t="shared" si="37"/>
        <v>1523.4839767732394</v>
      </c>
      <c s="432">
        <f t="shared" si="37"/>
        <v>1814.8491445654627</v>
      </c>
      <c s="432">
        <f t="shared" si="37"/>
        <v>1868.9918949973051</v>
      </c>
      <c s="432">
        <f t="shared" si="37"/>
        <v>2676.893298014993</v>
      </c>
      <c s="432">
        <f t="shared" si="37"/>
        <v>1416.028997306667</v>
      </c>
      <c s="432">
        <f t="shared" si="37"/>
        <v>1857.3343786966666</v>
      </c>
      <c s="432">
        <f t="shared" si="37"/>
        <v>1871.1223737166665</v>
      </c>
      <c s="432">
        <f t="shared" si="37"/>
        <v>1894.1354652266664</v>
      </c>
      <c s="432">
        <f t="shared" si="37"/>
        <v>1764.5742368466667</v>
      </c>
      <c s="432">
        <f t="shared" si="37"/>
        <v>1778.1716494166667</v>
      </c>
      <c s="432">
        <f t="shared" si="37"/>
        <v>1878.012884356667</v>
      </c>
      <c s="432">
        <f t="shared" si="37"/>
        <v>2077.2808348166664</v>
      </c>
      <c s="432">
        <f t="shared" si="37"/>
        <v>2155.0110469866668</v>
      </c>
      <c s="432">
        <f t="shared" si="37"/>
        <v>2290.6114654066678</v>
      </c>
      <c s="432">
        <f t="shared" si="37"/>
        <v>2461.8758679166672</v>
      </c>
      <c s="432">
        <f t="shared" si="37"/>
        <v>3265.0959292366651</v>
      </c>
      <c s="432">
        <f t="shared" si="37"/>
        <v>1441.3892008900002</v>
      </c>
      <c s="432">
        <f t="shared" si="37"/>
        <v>1970.6482082000005</v>
      </c>
      <c s="432">
        <f t="shared" si="37"/>
        <v>1899.0999209700001</v>
      </c>
      <c s="432">
        <f t="shared" si="37"/>
        <v>1927.3903670900011</v>
      </c>
      <c s="432">
        <f t="shared" si="37"/>
        <v>1764.76694189</v>
      </c>
      <c s="432">
        <f t="shared" si="37"/>
        <v>1874.8047682800004</v>
      </c>
      <c s="432">
        <f t="shared" si="37"/>
        <v>2075.34198062</v>
      </c>
      <c s="432">
        <f t="shared" si="37"/>
        <v>2160.0211265799994</v>
      </c>
      <c s="432">
        <f t="shared" si="37"/>
        <v>2246.4379964700001</v>
      </c>
      <c s="432">
        <f t="shared" si="37"/>
        <v>2415.1729176200006</v>
      </c>
      <c s="432">
        <f t="shared" si="37"/>
        <v>2413.41199297</v>
      </c>
      <c s="432">
        <f t="shared" si="37"/>
        <v>3227.05793636</v>
      </c>
      <c s="432">
        <f t="shared" si="37"/>
        <v>1125.4420367333332</v>
      </c>
      <c s="432">
        <f t="shared" si="37"/>
        <v>1937.6320074033331</v>
      </c>
      <c s="432">
        <f t="shared" si="37"/>
        <v>1962.8590616633337</v>
      </c>
      <c s="432">
        <f t="shared" si="37"/>
        <v>1641.4973954933334</v>
      </c>
      <c s="432">
        <f t="shared" si="37"/>
        <v>2020.5530456933336</v>
      </c>
      <c s="432">
        <f t="shared" si="37"/>
        <v>1957.584770153333</v>
      </c>
      <c s="432">
        <f t="shared" si="37"/>
        <v>1998.4612102033332</v>
      </c>
      <c s="432">
        <f t="shared" si="37"/>
        <v>1554.7861883433334</v>
      </c>
      <c s="432">
        <f t="shared" si="37"/>
        <v>1448.338883103333</v>
      </c>
      <c s="432">
        <f t="shared" si="37"/>
        <v>1909.6142148733336</v>
      </c>
      <c s="432">
        <f t="shared" si="37"/>
        <v>1541.9008736633332</v>
      </c>
      <c s="432">
        <f t="shared" si="37"/>
        <v>3789.5526325233327</v>
      </c>
      <c s="432">
        <f t="shared" si="37"/>
        <v>1134.7339812733333</v>
      </c>
      <c s="432">
        <f t="shared" si="37"/>
        <v>1482.4380096966665</v>
      </c>
      <c s="432">
        <f t="shared" si="37"/>
        <v>1959.6156242166667</v>
      </c>
      <c s="432">
        <f t="shared" si="37"/>
        <v>1793.7383547266668</v>
      </c>
      <c s="432">
        <f t="shared" si="37"/>
        <v>1312.5421066166666</v>
      </c>
      <c s="432">
        <f t="shared" si="37"/>
        <v>1890.6215387166671</v>
      </c>
      <c s="432">
        <f t="shared" si="37"/>
        <v>1937.8738271466666</v>
      </c>
      <c s="432">
        <f t="shared" si="37"/>
        <v>1996.3967445433336</v>
      </c>
      <c s="432">
        <f t="shared" si="37"/>
        <v>2002.9943221533335</v>
      </c>
      <c s="432">
        <f t="shared" si="37"/>
        <v>1741.8753976833327</v>
      </c>
      <c s="432">
        <f t="shared" si="37"/>
        <v>2224.259234773333</v>
      </c>
      <c s="432">
        <f t="shared" si="37"/>
        <v>3654.3713304833332</v>
      </c>
      <c s="432">
        <f t="shared" si="37"/>
        <v>1174.76663308</v>
      </c>
      <c s="432">
        <f t="shared" si="37"/>
        <v>1737.1022536899995</v>
      </c>
      <c s="432">
        <f t="shared" si="37"/>
        <v>2080.7492708499999</v>
      </c>
      <c s="432">
        <f t="shared" si="37"/>
        <v>1798.6817900599997</v>
      </c>
      <c s="432">
        <f t="shared" si="38" ref="BO50:DR50">(BO21-BO26)</f>
        <v>1622.7932604600001</v>
      </c>
      <c s="432">
        <f t="shared" si="38"/>
        <v>1552.8821671399996</v>
      </c>
      <c s="432">
        <f t="shared" si="38"/>
        <v>1436.9185350200003</v>
      </c>
      <c s="432">
        <f t="shared" si="38"/>
        <v>1628.4517483099999</v>
      </c>
      <c s="432">
        <f t="shared" si="38"/>
        <v>1343.2859307800006</v>
      </c>
      <c s="432">
        <f t="shared" si="38"/>
        <v>1895.3852814899994</v>
      </c>
      <c s="432">
        <f t="shared" si="38"/>
        <v>2016.5676794299995</v>
      </c>
      <c s="432">
        <f t="shared" si="38"/>
        <v>3618.9715182013692</v>
      </c>
      <c s="432">
        <f t="shared" si="38"/>
        <v>1098.7407339733336</v>
      </c>
      <c s="432">
        <f t="shared" si="38"/>
        <v>1480.3588280733336</v>
      </c>
      <c s="432">
        <f t="shared" si="38"/>
        <v>1989.3839564233335</v>
      </c>
      <c s="432">
        <f t="shared" si="38"/>
        <v>1935.2831391433328</v>
      </c>
      <c s="432">
        <f t="shared" si="38"/>
        <v>1698.5472464333334</v>
      </c>
      <c s="432">
        <f t="shared" si="38"/>
        <v>1558.7863675833328</v>
      </c>
      <c s="432">
        <f t="shared" si="38"/>
        <v>1606.5237389533331</v>
      </c>
      <c s="432">
        <f t="shared" si="38"/>
        <v>1742.9809028633331</v>
      </c>
      <c s="432">
        <f t="shared" si="38"/>
        <v>1718.8403171733335</v>
      </c>
      <c s="432">
        <f t="shared" si="38"/>
        <v>1654.8301479133336</v>
      </c>
      <c s="432">
        <f t="shared" si="38"/>
        <v>1692.7694076233338</v>
      </c>
      <c s="432">
        <f t="shared" si="38"/>
        <v>3626.1128801433342</v>
      </c>
      <c s="432">
        <f t="shared" si="38"/>
        <v>1176.7739090966652</v>
      </c>
      <c s="432">
        <f t="shared" si="38"/>
        <v>1564.6163648380048</v>
      </c>
      <c s="432">
        <f t="shared" si="38"/>
        <v>1371.4086396390485</v>
      </c>
      <c s="432">
        <f t="shared" si="38"/>
        <v>1940.0746420040125</v>
      </c>
      <c s="432">
        <f t="shared" si="38"/>
        <v>1758.5938539600984</v>
      </c>
      <c s="432">
        <f t="shared" si="38"/>
        <v>1715.1958301280993</v>
      </c>
      <c s="432">
        <f t="shared" si="38"/>
        <v>1675.82869708403</v>
      </c>
      <c s="432">
        <f t="shared" si="38"/>
        <v>1736.2432948680853</v>
      </c>
      <c s="432">
        <f t="shared" si="38"/>
        <v>1739.0069129861797</v>
      </c>
      <c s="432">
        <f t="shared" si="38"/>
        <v>1542.7423891701631</v>
      </c>
      <c s="432">
        <f t="shared" si="38"/>
        <v>1524.4843406199966</v>
      </c>
      <c s="432">
        <f t="shared" si="38"/>
        <v>3566.980292019748</v>
      </c>
      <c s="432">
        <f t="shared" si="38"/>
        <v>1083.1836971220005</v>
      </c>
      <c s="432">
        <f t="shared" si="38"/>
        <v>1603.7983407639995</v>
      </c>
      <c s="432">
        <f t="shared" si="38"/>
        <v>1450.3925290699976</v>
      </c>
      <c s="432">
        <f t="shared" si="38"/>
        <v>1416.874734670002</v>
      </c>
      <c s="432">
        <f t="shared" si="38"/>
        <v>2063.7294726999994</v>
      </c>
      <c s="432">
        <f t="shared" si="38"/>
        <v>1338.8467636600017</v>
      </c>
      <c s="432">
        <f t="shared" si="38"/>
        <v>1440.6682020300022</v>
      </c>
      <c s="432">
        <f t="shared" si="38"/>
        <v>1567.227977389997</v>
      </c>
      <c s="432">
        <f t="shared" si="38"/>
        <v>1379.583086539998</v>
      </c>
      <c s="432">
        <f t="shared" si="38"/>
        <v>1570.8097693120017</v>
      </c>
      <c s="432">
        <f t="shared" si="38"/>
        <v>1628.5149797579979</v>
      </c>
      <c s="432">
        <f t="shared" si="38"/>
        <v>2879.5986323700017</v>
      </c>
      <c s="432">
        <f t="shared" si="38"/>
        <v>1189.6120932765255</v>
      </c>
      <c s="432">
        <f t="shared" si="38"/>
        <v>1298.9131978620112</v>
      </c>
      <c s="432">
        <f t="shared" si="38"/>
        <v>1755.8775398000125</v>
      </c>
      <c s="432">
        <f t="shared" si="38"/>
        <v>1567.9259193899879</v>
      </c>
      <c s="432">
        <f t="shared" si="38"/>
        <v>1792.9965894800055</v>
      </c>
      <c s="432">
        <f t="shared" si="38"/>
        <v>1781.1254107299865</v>
      </c>
      <c s="432">
        <f t="shared" si="38"/>
        <v>1574.045471739958</v>
      </c>
      <c s="432">
        <f t="shared" si="38"/>
        <v>1724.3019591899999</v>
      </c>
      <c s="432">
        <f t="shared" si="38"/>
        <v>1312.7153867100403</v>
      </c>
      <c s="432">
        <f t="shared" si="38"/>
        <v>1717.4817846600192</v>
      </c>
      <c s="432">
        <f t="shared" si="38"/>
        <v>1601.5921807100003</v>
      </c>
      <c s="432">
        <f t="shared" si="38"/>
        <v>3778.4811931999898</v>
      </c>
      <c r="DT50" s="432">
        <f>(DT21-DT26)</f>
        <v>21311.949166414131</v>
      </c>
      <c s="432">
        <f>(DU21-DU26)</f>
        <v>19423.228185386</v>
      </c>
      <c s="432">
        <f>(DV21-DV26)</f>
        <v>21095.068726748537</v>
      </c>
      <c r="DX50" s="432">
        <f>(DX21-DX26)</f>
        <v>21311.949166414135</v>
      </c>
      <c s="432">
        <f>(DY21-DY26)</f>
        <v>19423.228185386</v>
      </c>
      <c s="432">
        <f>(DZ21-DZ26)</f>
        <v>21095.068726748534</v>
      </c>
      <c s="432">
        <f>(EA21-EA26)</f>
        <v>20412.884152557075</v>
      </c>
      <c s="370"/>
    </row>
    <row r="51" spans="1:132" ht="15">
      <c r="A51" s="382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9"/>
      <c s="385"/>
      <c s="385"/>
      <c s="385"/>
      <c s="9"/>
      <c s="385"/>
      <c s="385"/>
      <c s="385"/>
      <c s="385"/>
      <c s="370"/>
    </row>
    <row r="52" spans="1:132" ht="15">
      <c r="A52" s="369" t="s">
        <v>599</v>
      </c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>
        <f t="shared" si="39" ref="CI52:DR52">CI4-CI20</f>
        <v>47.324163362555737</v>
      </c>
      <c s="400">
        <f t="shared" si="39"/>
        <v>-341.6634851573956</v>
      </c>
      <c s="400">
        <f t="shared" si="39"/>
        <v>-236.87694197661767</v>
      </c>
      <c s="400">
        <f t="shared" si="39"/>
        <v>96.047566088832355</v>
      </c>
      <c s="400">
        <f t="shared" si="39"/>
        <v>-214.41262487866697</v>
      </c>
      <c s="400">
        <f t="shared" si="39"/>
        <v>-661.50879437681374</v>
      </c>
      <c s="400">
        <f t="shared" si="39"/>
        <v>-676.49073928819439</v>
      </c>
      <c s="400">
        <f t="shared" si="39"/>
        <v>-244.32660820944943</v>
      </c>
      <c s="400">
        <f t="shared" si="39"/>
        <v>-558.18914106584975</v>
      </c>
      <c s="400">
        <f t="shared" si="39"/>
        <v>-170.85473272453373</v>
      </c>
      <c s="400">
        <f t="shared" si="39"/>
        <v>-406.55980726888197</v>
      </c>
      <c s="400">
        <f t="shared" si="39"/>
        <v>-2430.1904519480004</v>
      </c>
      <c s="400">
        <f t="shared" si="39"/>
        <v>167.72175024095532</v>
      </c>
      <c s="400">
        <f t="shared" si="39"/>
        <v>-397.82178811276253</v>
      </c>
      <c s="400">
        <f t="shared" si="39"/>
        <v>114.99046518800606</v>
      </c>
      <c s="400">
        <f t="shared" si="39"/>
        <v>-523.4120920136852</v>
      </c>
      <c s="400">
        <f t="shared" si="39"/>
        <v>-1524.5425250463813</v>
      </c>
      <c s="400">
        <f t="shared" si="39"/>
        <v>-1021.9195818090823</v>
      </c>
      <c s="400">
        <f t="shared" si="39"/>
        <v>-717.70949462954718</v>
      </c>
      <c s="400">
        <f t="shared" si="39"/>
        <v>-750.81645333021947</v>
      </c>
      <c s="400">
        <f t="shared" si="39"/>
        <v>162.42000121621641</v>
      </c>
      <c s="400">
        <f t="shared" si="39"/>
        <v>-588.86721848085085</v>
      </c>
      <c s="400">
        <f t="shared" si="39"/>
        <v>-418.99962705568782</v>
      </c>
      <c s="400">
        <f t="shared" si="39"/>
        <v>-1829.3802378958985</v>
      </c>
      <c s="400">
        <f t="shared" si="39"/>
        <v>-53.515160985142529</v>
      </c>
      <c s="400">
        <f t="shared" si="39"/>
        <v>-404.52903284013814</v>
      </c>
      <c s="400">
        <f t="shared" si="39"/>
        <v>40.968602229278531</v>
      </c>
      <c s="400">
        <f t="shared" si="39"/>
        <v>119.27183411811529</v>
      </c>
      <c s="400">
        <f t="shared" si="39"/>
        <v>-356.20460604055756</v>
      </c>
      <c s="400">
        <f t="shared" si="39"/>
        <v>-240.14656356025012</v>
      </c>
      <c s="400">
        <f t="shared" si="39"/>
        <v>-371.48854937010242</v>
      </c>
      <c s="400">
        <f t="shared" si="39"/>
        <v>-533.64272744901405</v>
      </c>
      <c s="400">
        <f t="shared" si="39"/>
        <v>389.44942569649129</v>
      </c>
      <c s="400">
        <f t="shared" si="39"/>
        <v>-333.98871592625846</v>
      </c>
      <c s="400">
        <f t="shared" si="39"/>
        <v>46.158674941067147</v>
      </c>
      <c s="400">
        <f t="shared" si="39"/>
        <v>-2172.1696029594505</v>
      </c>
      <c s="9"/>
      <c s="400">
        <f>DT4-DT20</f>
        <v>-5797.7015974430178</v>
      </c>
      <c s="400">
        <f>DU4-DU20</f>
        <v>-7328.3368017289395</v>
      </c>
      <c s="400">
        <f>DV4-DV20</f>
        <v>-3869.8364221459597</v>
      </c>
      <c s="9"/>
      <c s="400">
        <f>DX4-DX20</f>
        <v>-5797.7015974430215</v>
      </c>
      <c s="400">
        <f>DY4-DY20</f>
        <v>-7328.3368017289395</v>
      </c>
      <c s="400">
        <f>DZ4-DZ20</f>
        <v>-3869.836422145956</v>
      </c>
      <c s="400">
        <f>EA4-EA20</f>
        <v>-1452.3952306363099</v>
      </c>
      <c s="370"/>
    </row>
    <row r="53" spans="1:132" ht="15">
      <c r="A53" s="369" t="s">
        <v>600</v>
      </c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>
        <f>75/12</f>
        <v>6.25</v>
      </c>
      <c s="400">
        <f t="shared" si="40" ref="CJ53:DR53">75/12</f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9"/>
      <c s="400">
        <f>75</f>
        <v>75</v>
      </c>
      <c s="400">
        <f>75</f>
        <v>75</v>
      </c>
      <c s="400">
        <f>75</f>
        <v>75</v>
      </c>
      <c s="9"/>
      <c s="400">
        <f>75</f>
        <v>75</v>
      </c>
      <c s="400">
        <f>75</f>
        <v>75</v>
      </c>
      <c s="400">
        <f>75</f>
        <v>75</v>
      </c>
      <c s="400">
        <f>75</f>
        <v>75</v>
      </c>
      <c s="370"/>
    </row>
    <row r="54" spans="1:132" ht="15">
      <c r="A54" s="369" t="s">
        <v>601</v>
      </c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>
        <f>CI52-CI53</f>
        <v>41.074163362555737</v>
      </c>
      <c s="400">
        <f t="shared" si="41" ref="CJ54:DR54">CJ52-CJ53</f>
        <v>-347.9134851573956</v>
      </c>
      <c s="400">
        <f t="shared" si="41"/>
        <v>-243.12694197661767</v>
      </c>
      <c s="400">
        <f t="shared" si="41"/>
        <v>89.797566088832355</v>
      </c>
      <c s="400">
        <f t="shared" si="41"/>
        <v>-220.66262487866697</v>
      </c>
      <c s="400">
        <f t="shared" si="41"/>
        <v>-667.75879437681374</v>
      </c>
      <c s="400">
        <f t="shared" si="41"/>
        <v>-682.74073928819439</v>
      </c>
      <c s="400">
        <f t="shared" si="41"/>
        <v>-250.57660820944943</v>
      </c>
      <c s="400">
        <f t="shared" si="41"/>
        <v>-564.43914106584975</v>
      </c>
      <c s="400">
        <f t="shared" si="41"/>
        <v>-177.10473272453373</v>
      </c>
      <c s="400">
        <f t="shared" si="41"/>
        <v>-412.80980726888197</v>
      </c>
      <c s="400">
        <f t="shared" si="41"/>
        <v>-2436.4404519480004</v>
      </c>
      <c s="400">
        <f t="shared" si="41"/>
        <v>161.47175024095532</v>
      </c>
      <c s="400">
        <f t="shared" si="41"/>
        <v>-404.07178811276253</v>
      </c>
      <c s="400">
        <f t="shared" si="41"/>
        <v>108.74046518800606</v>
      </c>
      <c s="400">
        <f t="shared" si="41"/>
        <v>-529.6620920136852</v>
      </c>
      <c s="400">
        <f t="shared" si="41"/>
        <v>-1530.7925250463813</v>
      </c>
      <c s="400">
        <f t="shared" si="41"/>
        <v>-1028.1695818090823</v>
      </c>
      <c s="400">
        <f t="shared" si="41"/>
        <v>-723.95949462954718</v>
      </c>
      <c s="400">
        <f t="shared" si="41"/>
        <v>-757.06645333021947</v>
      </c>
      <c s="400">
        <f t="shared" si="41"/>
        <v>156.17000121621641</v>
      </c>
      <c s="400">
        <f t="shared" si="41"/>
        <v>-595.11721848085085</v>
      </c>
      <c s="400">
        <f t="shared" si="41"/>
        <v>-425.24962705568782</v>
      </c>
      <c s="400">
        <f t="shared" si="41"/>
        <v>-1835.6302378958985</v>
      </c>
      <c s="400">
        <f t="shared" si="41"/>
        <v>-59.765160985142529</v>
      </c>
      <c s="400">
        <f t="shared" si="41"/>
        <v>-410.77903284013814</v>
      </c>
      <c s="400">
        <f t="shared" si="41"/>
        <v>34.718602229278531</v>
      </c>
      <c s="400">
        <f t="shared" si="41"/>
        <v>113.02183411811529</v>
      </c>
      <c s="400">
        <f t="shared" si="41"/>
        <v>-362.45460604055756</v>
      </c>
      <c s="400">
        <f t="shared" si="41"/>
        <v>-246.39656356025012</v>
      </c>
      <c s="400">
        <f t="shared" si="41"/>
        <v>-377.73854937010242</v>
      </c>
      <c s="400">
        <f t="shared" si="41"/>
        <v>-539.89272744901405</v>
      </c>
      <c s="400">
        <f t="shared" si="41"/>
        <v>383.19942569649129</v>
      </c>
      <c s="400">
        <f t="shared" si="41"/>
        <v>-340.23871592625846</v>
      </c>
      <c s="400">
        <f t="shared" si="41"/>
        <v>39.908674941067147</v>
      </c>
      <c s="400">
        <f t="shared" si="41"/>
        <v>-2178.4196029594505</v>
      </c>
      <c s="9"/>
      <c s="400">
        <f>DT52-DT53</f>
        <v>-5872.7015974430178</v>
      </c>
      <c s="400">
        <f>DU52-DU53</f>
        <v>-7403.3368017289395</v>
      </c>
      <c s="400">
        <f>DV52-DV53</f>
        <v>-3944.8364221459597</v>
      </c>
      <c s="9"/>
      <c s="400">
        <f>DX52-DX53</f>
        <v>-5872.7015974430215</v>
      </c>
      <c s="400">
        <f>DY52-DY53</f>
        <v>-7403.3368017289395</v>
      </c>
      <c s="400">
        <f>DZ52-DZ53</f>
        <v>-3944.836422145956</v>
      </c>
      <c s="400">
        <f>EA52-EA53</f>
        <v>-1527.3952306363099</v>
      </c>
      <c s="370"/>
    </row>
    <row r="55" spans="1:131" ht="15">
      <c r="A55"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9"/>
      <c s="272"/>
      <c s="9"/>
      <c s="9"/>
      <c s="9"/>
    </row>
    <row r="56" spans="1:131" ht="15">
      <c r="A56" s="434" t="s">
        <v>602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9"/>
      <c s="272"/>
      <c s="9"/>
      <c s="9"/>
      <c s="9"/>
    </row>
    <row r="57" spans="1:131" ht="15">
      <c r="A57" s="435" t="str">
        <f>A52</f>
        <v>Overall balance PGE+CFDD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>
        <f>SUM($DA52:DA52)</f>
        <v>-717.70949462954718</v>
      </c>
      <c s="433">
        <f>SUM($DA52:DB52)</f>
        <v>-1468.5259479597667</v>
      </c>
      <c s="436">
        <f>SUM($DA52:DC52)</f>
        <v>-1306.1059467435502</v>
      </c>
      <c s="433">
        <f>SUM($DA52:DD52)</f>
        <v>-1894.9731652244011</v>
      </c>
      <c s="433">
        <f>SUM($DA52:DE52)</f>
        <v>-2313.9727922800889</v>
      </c>
      <c s="436">
        <f>SUM($DA52:DF52)</f>
        <v>-4143.3530301759874</v>
      </c>
      <c s="433">
        <f>SUM($DG52:DG52)</f>
        <v>-53.515160985142529</v>
      </c>
      <c s="433">
        <f>SUM($DG52:DH52)</f>
        <v>-458.04419382528067</v>
      </c>
      <c s="433">
        <f>SUM($DG52:DI52)</f>
        <v>-417.07559159600214</v>
      </c>
      <c s="436">
        <f>SUM($DG52:DJ52)</f>
        <v>-297.80375747788685</v>
      </c>
      <c s="433">
        <f>SUM($DG52:DK52)</f>
        <v>-654.00836351844441</v>
      </c>
      <c s="433">
        <f>SUM($DG52:DL52)</f>
        <v>-894.15492707869453</v>
      </c>
      <c s="433">
        <f>SUM($DG52:DM52)</f>
        <v>-1265.6434764487969</v>
      </c>
      <c s="433">
        <f>SUM($DG52:DN52)</f>
        <v>-1799.286203897811</v>
      </c>
      <c s="436">
        <f>SUM($DG52:DO52)</f>
        <v>-1409.8367782013197</v>
      </c>
      <c s="433">
        <f>SUM($DG52:DP52)</f>
        <v>-1743.8254941275782</v>
      </c>
      <c s="433">
        <f>SUM($DG52:DQ52)</f>
        <v>-1697.666819186511</v>
      </c>
      <c s="436">
        <f>SUM($DG52:DR52)</f>
        <v>-3869.8364221459615</v>
      </c>
      <c s="9"/>
      <c s="272"/>
      <c s="272"/>
      <c s="272"/>
      <c s="9"/>
      <c s="272"/>
      <c s="9"/>
      <c s="9"/>
      <c s="9"/>
    </row>
    <row r="58" spans="1:133" ht="15">
      <c r="A58" s="435" t="str">
        <f>A54</f>
        <v>Overall balance PGE+CFDD including preliminary healthcare transfer estimates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>
        <f>SUM($DA54:DA54)</f>
        <v>-723.95949462954718</v>
      </c>
      <c s="433">
        <f>SUM($DA54:DB54)</f>
        <v>-1481.0259479597667</v>
      </c>
      <c s="436">
        <f>SUM($DA54:DC54)</f>
        <v>-1324.8559467435502</v>
      </c>
      <c s="433">
        <f>SUM($DA54:DD54)</f>
        <v>-1919.9731652244011</v>
      </c>
      <c s="433">
        <f>SUM($DA54:DE54)</f>
        <v>-2345.2227922800889</v>
      </c>
      <c s="436">
        <f>SUM($DA54:DF54)</f>
        <v>-4180.8530301759874</v>
      </c>
      <c s="433">
        <f>SUM($DG54:DG54)</f>
        <v>-59.765160985142529</v>
      </c>
      <c s="433">
        <f>SUM($DG54:DH54)</f>
        <v>-470.54419382528067</v>
      </c>
      <c s="433">
        <f>SUM($DG54:DI54)</f>
        <v>-435.82559159600214</v>
      </c>
      <c s="436">
        <f>SUM($DG54:DJ54)</f>
        <v>-322.80375747788685</v>
      </c>
      <c s="433">
        <f>SUM($DG54:DK54)</f>
        <v>-685.25836351844441</v>
      </c>
      <c s="433">
        <f>SUM($DG54:DL54)</f>
        <v>-931.65492707869453</v>
      </c>
      <c s="433">
        <f>SUM($DG54:DM54)</f>
        <v>-1309.3934764487969</v>
      </c>
      <c s="433">
        <f>SUM($DG54:DN54)</f>
        <v>-1849.286203897811</v>
      </c>
      <c s="436">
        <f>SUM($DG54:DO54)</f>
        <v>-1466.0867782013197</v>
      </c>
      <c s="433">
        <f>SUM($DG54:DP54)</f>
        <v>-1806.3254941275782</v>
      </c>
      <c s="433">
        <f>SUM($DG54:DQ54)</f>
        <v>-1766.416819186511</v>
      </c>
      <c s="436">
        <f>SUM($DG54:DR54)</f>
        <v>-3944.8364221459615</v>
      </c>
      <c s="9"/>
      <c s="272"/>
      <c s="272"/>
      <c s="272"/>
      <c s="9"/>
      <c s="400"/>
      <c s="400"/>
      <c s="400"/>
      <c s="400"/>
      <c s="400"/>
      <c s="400"/>
    </row>
    <row r="59" spans="1:133" ht="15">
      <c r="A59" s="435" t="s">
        <v>603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 t="s">
        <v>604</v>
      </c>
      <c s="272"/>
      <c s="272"/>
      <c s="272" t="s">
        <v>605</v>
      </c>
      <c s="272"/>
      <c s="272"/>
      <c s="272"/>
      <c s="272" t="s">
        <v>606</v>
      </c>
      <c s="272"/>
      <c s="272"/>
      <c s="272"/>
      <c s="272"/>
      <c s="272" t="s">
        <v>604</v>
      </c>
      <c s="272"/>
      <c s="272"/>
      <c s="272" t="s">
        <v>604</v>
      </c>
      <c s="9"/>
      <c s="272"/>
      <c s="272"/>
      <c s="272"/>
      <c s="9"/>
      <c s="400"/>
      <c s="400"/>
      <c s="400"/>
      <c s="400"/>
      <c s="400"/>
      <c s="400"/>
    </row>
    <row r="60" spans="1:133" ht="15">
      <c r="A60" s="435" t="s">
        <v>607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32"/>
      <c s="437">
        <v>-2883</v>
      </c>
      <c s="433"/>
      <c s="433"/>
      <c s="437">
        <v>-3892.79</v>
      </c>
      <c s="433"/>
      <c s="433"/>
      <c s="433"/>
      <c s="437">
        <v>-304.56</v>
      </c>
      <c s="433"/>
      <c s="433"/>
      <c s="433"/>
      <c s="433"/>
      <c s="437">
        <v>-2322.354108598638</v>
      </c>
      <c s="433"/>
      <c s="433"/>
      <c s="437">
        <v>-4137.3466402036383</v>
      </c>
      <c s="9"/>
      <c s="272"/>
      <c s="272"/>
      <c s="272"/>
      <c s="9"/>
      <c s="400"/>
      <c s="400"/>
      <c s="400"/>
      <c s="400"/>
      <c s="400"/>
      <c s="400"/>
    </row>
    <row r="61" spans="106:128" ht="15">
      <c r="DB61" s="232"/>
      <c s="232"/>
      <c r="DF61" s="438"/>
      <c r="DO61" s="232"/>
      <c r="DX61" s="302"/>
    </row>
    <row r="62" spans="106:128" ht="15">
      <c r="DB62" s="232"/>
      <c s="232"/>
      <c r="DX62" s="302"/>
    </row>
    <row r="63" spans="107:128" ht="15">
      <c r="DC63" s="232"/>
      <c r="DX63" s="302"/>
    </row>
    <row r="64" spans="106:128" ht="15">
      <c r="DB64" s="232"/>
      <c s="232"/>
      <c r="DX64" s="302"/>
    </row>
    <row r="65" spans="106:128" ht="15">
      <c r="DB65" s="232"/>
      <c s="232"/>
      <c r="DX65" s="302"/>
    </row>
    <row r="66" spans="128:128" ht="15">
      <c r="DX66" s="302"/>
    </row>
    <row r="67" spans="128:128" ht="15">
      <c r="DX67" s="302"/>
    </row>
    <row r="68" spans="128:128" ht="15">
      <c r="DX68" s="302"/>
    </row>
    <row r="69" spans="128:128" ht="15">
      <c r="DX69" s="302"/>
    </row>
    <row r="70" spans="128:128" ht="15">
      <c r="DX70" s="302"/>
    </row>
    <row r="71" spans="128:128" ht="15">
      <c r="DX71" s="302"/>
    </row>
    <row r="72" spans="128:128" ht="15">
      <c r="DX72" s="302"/>
    </row>
    <row r="73" spans="128:128" ht="15">
      <c r="DX73" s="302"/>
    </row>
    <row r="74" spans="128:128" ht="15">
      <c r="DX74" s="302"/>
    </row>
    <row r="75" spans="128:128" ht="15">
      <c r="DX75" s="302"/>
    </row>
    <row r="76" spans="128:128" ht="1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3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3:G21"/>
  <sheetViews>
    <sheetView workbookViewId="0" topLeftCell="A1">
      <selection pane="topLeft" activeCell="D17" sqref="D17"/>
    </sheetView>
  </sheetViews>
  <sheetFormatPr defaultColWidth="11.4242857142857" defaultRowHeight="15"/>
  <cols>
    <col min="2" max="2" width="30.2857142857143" customWidth="1"/>
  </cols>
  <sheetData>
    <row r="2" ht="15.75" thickBot="1"/>
    <row r="3" spans="2:7" ht="15.75" thickBot="1">
      <c r="B3" s="238" t="s">
        <v>318</v>
      </c>
      <c s="239">
        <v>2021</v>
      </c>
      <c s="240">
        <v>2022</v>
      </c>
      <c s="240">
        <v>2023</v>
      </c>
      <c s="240">
        <v>2024</v>
      </c>
      <c s="240">
        <v>2025</v>
      </c>
    </row>
    <row r="4" spans="2:7" ht="15.75" thickBot="1">
      <c r="B4" s="241" t="s">
        <v>319</v>
      </c>
      <c s="242" t="s">
        <v>320</v>
      </c>
      <c s="242" t="s">
        <v>321</v>
      </c>
      <c s="242" t="s">
        <v>322</v>
      </c>
      <c s="242" t="s">
        <v>323</v>
      </c>
      <c s="242" t="s">
        <v>324</v>
      </c>
    </row>
    <row r="5" spans="2:7" ht="15.75" thickBot="1">
      <c r="B5" s="241" t="s">
        <v>325</v>
      </c>
      <c s="242" t="s">
        <v>326</v>
      </c>
      <c s="242" t="s">
        <v>327</v>
      </c>
      <c s="242" t="s">
        <v>328</v>
      </c>
      <c s="242" t="s">
        <v>329</v>
      </c>
      <c s="242" t="s">
        <v>330</v>
      </c>
    </row>
    <row r="6" spans="2:7" ht="15.75" thickBot="1">
      <c r="B6" s="241" t="s">
        <v>331</v>
      </c>
      <c s="243" t="s">
        <v>332</v>
      </c>
      <c s="243" t="s">
        <v>333</v>
      </c>
      <c s="243" t="s">
        <v>334</v>
      </c>
      <c s="243" t="s">
        <v>335</v>
      </c>
      <c s="243" t="s">
        <v>336</v>
      </c>
    </row>
    <row r="7" spans="2:7" ht="15.75" thickBot="1">
      <c r="B7" s="241" t="s">
        <v>337</v>
      </c>
      <c s="243" t="s">
        <v>338</v>
      </c>
      <c s="243" t="s">
        <v>339</v>
      </c>
      <c s="243" t="s">
        <v>340</v>
      </c>
      <c s="243" t="s">
        <v>339</v>
      </c>
      <c s="243" t="s">
        <v>341</v>
      </c>
    </row>
    <row r="8" spans="2:7" ht="15.75" thickBot="1">
      <c r="B8" s="241" t="s">
        <v>342</v>
      </c>
      <c s="242" t="s">
        <v>343</v>
      </c>
      <c s="242" t="s">
        <v>344</v>
      </c>
      <c s="242" t="s">
        <v>345</v>
      </c>
      <c s="242" t="s">
        <v>346</v>
      </c>
      <c s="242" t="s">
        <v>347</v>
      </c>
    </row>
    <row r="9" spans="2:7" ht="15.75" thickBot="1">
      <c r="B9" s="241" t="s">
        <v>348</v>
      </c>
      <c s="243" t="s">
        <v>349</v>
      </c>
      <c s="243" t="s">
        <v>350</v>
      </c>
      <c s="243" t="s">
        <v>351</v>
      </c>
      <c s="243" t="s">
        <v>352</v>
      </c>
      <c s="243" t="s">
        <v>352</v>
      </c>
    </row>
    <row r="10" spans="2:7" ht="15.75" thickBot="1">
      <c r="B10" s="241" t="s">
        <v>353</v>
      </c>
      <c s="243" t="s">
        <v>354</v>
      </c>
      <c s="243" t="s">
        <v>355</v>
      </c>
      <c s="243" t="s">
        <v>356</v>
      </c>
      <c s="243" t="s">
        <v>357</v>
      </c>
      <c s="243" t="s">
        <v>358</v>
      </c>
    </row>
    <row r="11" spans="2:7" ht="15.75" thickBot="1">
      <c r="B11" s="241" t="s">
        <v>359</v>
      </c>
      <c s="242" t="s">
        <v>360</v>
      </c>
      <c s="242" t="s">
        <v>361</v>
      </c>
      <c s="242" t="s">
        <v>362</v>
      </c>
      <c s="242" t="s">
        <v>363</v>
      </c>
      <c s="242" t="s">
        <v>364</v>
      </c>
    </row>
    <row r="12" spans="2:7" ht="15.75" thickBot="1">
      <c r="B12" s="244"/>
      <c s="244"/>
      <c s="244"/>
      <c s="244"/>
      <c s="244"/>
      <c s="244"/>
    </row>
    <row r="13" spans="2:7" ht="15.75" thickBot="1">
      <c r="B13" s="238" t="s">
        <v>365</v>
      </c>
      <c s="239">
        <v>2021</v>
      </c>
      <c s="240">
        <v>2022</v>
      </c>
      <c s="240">
        <v>2023</v>
      </c>
      <c s="240">
        <v>2024</v>
      </c>
      <c s="240">
        <v>2025</v>
      </c>
    </row>
    <row r="14" spans="2:7" ht="15.75" thickBot="1">
      <c r="B14" s="245" t="s">
        <v>366</v>
      </c>
      <c s="246" t="s">
        <v>367</v>
      </c>
      <c s="243" t="s">
        <v>368</v>
      </c>
      <c s="243" t="s">
        <v>369</v>
      </c>
      <c s="243" t="s">
        <v>370</v>
      </c>
      <c s="243" t="s">
        <v>371</v>
      </c>
    </row>
    <row r="15" spans="2:7" ht="15.75" thickBot="1">
      <c r="B15" s="245" t="s">
        <v>372</v>
      </c>
      <c s="247">
        <v>59.799999999999997</v>
      </c>
      <c s="248">
        <v>59.200000000000003</v>
      </c>
      <c s="248">
        <v>55</v>
      </c>
      <c s="248">
        <v>52.299999999999997</v>
      </c>
      <c s="248">
        <v>50.5</v>
      </c>
    </row>
    <row r="16" spans="2:7" ht="15.75" thickBot="1">
      <c r="B16" s="245" t="s">
        <v>373</v>
      </c>
      <c s="246" t="s">
        <v>374</v>
      </c>
      <c s="243" t="s">
        <v>375</v>
      </c>
      <c s="243" t="s">
        <v>376</v>
      </c>
      <c s="243" t="s">
        <v>377</v>
      </c>
      <c s="243" t="s">
        <v>378</v>
      </c>
    </row>
    <row r="17" spans="2:7" ht="15.75" thickBot="1">
      <c r="B17" s="245" t="s">
        <v>379</v>
      </c>
      <c s="246" t="s">
        <v>380</v>
      </c>
      <c s="243" t="s">
        <v>381</v>
      </c>
      <c s="243" t="s">
        <v>382</v>
      </c>
      <c s="243" t="s">
        <v>383</v>
      </c>
      <c s="243" t="s">
        <v>384</v>
      </c>
    </row>
    <row r="18" spans="2:7" ht="15.75" thickBot="1">
      <c r="B18" s="245" t="s">
        <v>353</v>
      </c>
      <c s="246" t="s">
        <v>385</v>
      </c>
      <c s="243" t="s">
        <v>386</v>
      </c>
      <c s="243" t="s">
        <v>387</v>
      </c>
      <c s="243" t="s">
        <v>388</v>
      </c>
      <c s="243" t="s">
        <v>389</v>
      </c>
    </row>
    <row r="19" spans="2:7" ht="15">
      <c r="B19" s="244"/>
      <c s="244"/>
      <c s="244"/>
      <c s="244"/>
      <c s="244"/>
      <c s="244"/>
    </row>
    <row r="20" spans="2:7" ht="15">
      <c r="B20" s="799" t="s">
        <v>390</v>
      </c>
      <c s="799"/>
      <c s="799"/>
      <c s="799"/>
      <c s="244"/>
      <c s="244"/>
    </row>
    <row r="21" spans="2:2" ht="15">
      <c r="B21" s="249"/>
    </row>
  </sheetData>
  <mergeCells count="1">
    <mergeCell ref="B20:E20"/>
  </mergeCells>
  <pageMargins left="0.7" right="0.7" top="0.75" bottom="0.75" header="0.3" footer="0.3"/>
  <pageSetup orientation="portrait" paperSize="9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 topLeftCell="A1">
      <selection pane="topLeft" activeCell="F7" sqref="F7"/>
    </sheetView>
  </sheetViews>
  <sheetFormatPr defaultColWidth="11.4242857142857" defaultRowHeight="15"/>
  <cols>
    <col min="2" max="2" width="42" style="8" customWidth="1"/>
    <col min="3" max="3" width="11.4285714285714" style="8" customWidth="1"/>
    <col min="4" max="4" width="10.4285714285714" style="8" customWidth="1"/>
    <col min="5" max="6" width="10" style="8" customWidth="1"/>
    <col min="13" max="13" width="42.2857142857143" customWidth="1"/>
    <col min="14" max="14" width="18.7142857142857" customWidth="1"/>
  </cols>
  <sheetData>
    <row r="4" spans="2:14" ht="21">
      <c r="B4" s="108" t="s">
        <v>191</v>
      </c>
      <c s="108">
        <v>2018</v>
      </c>
      <c s="108">
        <v>2019</v>
      </c>
      <c s="108" t="s">
        <v>196</v>
      </c>
      <c s="108" t="s">
        <v>195</v>
      </c>
      <c r="M4" s="94"/>
      <c s="94"/>
    </row>
    <row r="5" spans="2:14" ht="17.45" customHeight="1">
      <c r="B5" s="9" t="s">
        <v>197</v>
      </c>
      <c s="116">
        <v>107562</v>
      </c>
      <c s="116">
        <v>108108</v>
      </c>
      <c s="116">
        <v>94297</v>
      </c>
      <c s="116">
        <v>99197</v>
      </c>
      <c r="M5" s="95"/>
      <c s="96"/>
    </row>
    <row r="6" spans="2:14" ht="17.1" customHeight="1">
      <c r="B6" s="110" t="s">
        <v>192</v>
      </c>
      <c s="111">
        <v>0.012999999999999999</v>
      </c>
      <c s="115">
        <v>0.0001</v>
      </c>
      <c s="111">
        <v>-0.095000000000000001</v>
      </c>
      <c s="111">
        <v>0.035000000000000003</v>
      </c>
      <c r="M6" s="97"/>
      <c s="98"/>
    </row>
    <row r="7" spans="2:14" ht="17.45" customHeight="1">
      <c r="B7" s="9" t="s">
        <v>193</v>
      </c>
      <c s="112">
        <v>0.0027000000000000001</v>
      </c>
      <c s="112">
        <v>-0.00069999999999999999</v>
      </c>
      <c s="112">
        <v>-0.0092999999999999992</v>
      </c>
      <c s="112">
        <v>0.023</v>
      </c>
      <c r="M7" s="99"/>
      <c s="100"/>
    </row>
    <row r="8" spans="2:14" ht="17.45" customHeight="1">
      <c r="B8" s="110" t="s">
        <v>199</v>
      </c>
      <c s="113">
        <v>185.19</v>
      </c>
      <c s="113">
        <v>187.88999999999999</v>
      </c>
      <c s="8">
        <v>170.36000000000001</v>
      </c>
      <c s="8">
        <v>180.03</v>
      </c>
      <c r="M8" s="99"/>
      <c s="101"/>
    </row>
    <row r="9" spans="2:14" ht="15" customHeight="1">
      <c r="B9" s="9" t="s">
        <v>194</v>
      </c>
      <c s="109">
        <v>60.549999999999997</v>
      </c>
      <c s="109">
        <v>55.299999999999997</v>
      </c>
      <c s="109">
        <v>35.619999999999997</v>
      </c>
      <c s="109">
        <v>43</v>
      </c>
      <c r="M9" s="102"/>
      <c s="103"/>
    </row>
    <row r="10" spans="2:14" ht="19.5" customHeight="1">
      <c r="B10" s="117" t="s">
        <v>200</v>
      </c>
      <c s="118">
        <v>80.049999999999997</v>
      </c>
      <c s="118">
        <v>71.329999999999998</v>
      </c>
      <c s="118">
        <v>52.329999999999998</v>
      </c>
      <c s="118">
        <v>60.210000000000001</v>
      </c>
      <c r="M10" s="104"/>
      <c s="105"/>
    </row>
    <row r="11" spans="2:14" ht="16.5" customHeight="1">
      <c r="B11" s="114" t="s">
        <v>201</v>
      </c>
      <c s="9"/>
      <c s="9"/>
      <c r="M11" s="106"/>
      <c s="107"/>
    </row>
    <row r="12" spans="2:14" ht="15" customHeight="1">
      <c r="B12" s="8" t="s">
        <v>198</v>
      </c>
      <c r="M12" s="106"/>
      <c s="107"/>
    </row>
  </sheetData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workbookViewId="0" topLeftCell="A4">
      <selection pane="topLeft" activeCell="D16" sqref="D16"/>
    </sheetView>
  </sheetViews>
  <sheetFormatPr defaultColWidth="10.8542857142857" defaultRowHeight="15"/>
  <cols>
    <col min="1" max="1" width="10.8571428571429" style="8"/>
    <col min="2" max="2" width="31.2857142857143" style="8" bestFit="1" customWidth="1"/>
    <col min="3" max="3" width="13.8571428571429" style="8" bestFit="1" customWidth="1"/>
    <col min="4" max="16384" width="10.8571428571429" style="8"/>
  </cols>
  <sheetData>
    <row r="5" spans="2:3" ht="15">
      <c r="B5" s="122" t="s">
        <v>205</v>
      </c>
      <c s="123" t="s">
        <v>207</v>
      </c>
    </row>
    <row r="6" spans="2:3" ht="15">
      <c r="B6" s="8" t="s">
        <v>208</v>
      </c>
      <c s="124">
        <v>174.7508</v>
      </c>
    </row>
    <row r="7" spans="2:3" ht="15">
      <c r="B7" s="8" t="s">
        <v>209</v>
      </c>
      <c s="124">
        <v>58.329999999999998</v>
      </c>
    </row>
    <row r="8" spans="2:3" ht="15">
      <c r="B8" s="8" t="s">
        <v>188</v>
      </c>
      <c s="124">
        <v>4.8799999999999999</v>
      </c>
    </row>
    <row r="9" spans="2:3" ht="15">
      <c r="B9" s="8" t="s">
        <v>210</v>
      </c>
      <c s="124">
        <v>118.09999999999999</v>
      </c>
    </row>
    <row r="10" spans="2:3" ht="15">
      <c r="B10" s="8" t="s">
        <v>211</v>
      </c>
      <c s="124">
        <v>17</v>
      </c>
    </row>
    <row r="11" spans="2:3" ht="15">
      <c r="B11" s="8" t="s">
        <v>212</v>
      </c>
      <c s="124">
        <v>54.390000000000001</v>
      </c>
    </row>
    <row r="12" spans="2:3" ht="15">
      <c r="B12" s="8" t="s">
        <v>213</v>
      </c>
      <c s="124">
        <v>85.728399999999993</v>
      </c>
    </row>
    <row r="13" spans="3:3" ht="15">
      <c r="C13" s="124"/>
    </row>
    <row r="14" spans="2:3" ht="15">
      <c r="B14" s="122" t="s">
        <v>214</v>
      </c>
      <c s="123" t="s">
        <v>207</v>
      </c>
    </row>
    <row r="15" spans="2:3" ht="15">
      <c r="B15" s="8" t="s">
        <v>215</v>
      </c>
      <c s="124">
        <v>63.899999999999999</v>
      </c>
    </row>
    <row r="16" spans="2:3" ht="15">
      <c r="B16" s="8" t="s">
        <v>216</v>
      </c>
      <c s="124">
        <v>58.98639</v>
      </c>
    </row>
    <row r="17" spans="2:3" ht="15">
      <c r="B17" s="8" t="s">
        <v>217</v>
      </c>
      <c s="124">
        <v>56.780000000000001</v>
      </c>
    </row>
    <row r="18" spans="2:3" ht="15">
      <c r="B18" s="8" t="s">
        <v>189</v>
      </c>
      <c s="124">
        <v>54.786299999999997</v>
      </c>
    </row>
    <row r="19" spans="2:3" ht="15">
      <c r="B19" s="8" t="s">
        <v>212</v>
      </c>
      <c s="124">
        <v>74.709999999999994</v>
      </c>
    </row>
    <row r="20" spans="3:3" ht="15">
      <c r="C20" s="124"/>
    </row>
    <row r="21" spans="2:3" ht="15">
      <c r="B21" s="122" t="s">
        <v>218</v>
      </c>
      <c s="123" t="s">
        <v>207</v>
      </c>
    </row>
    <row r="22" spans="2:3" ht="15">
      <c r="B22" s="8" t="s">
        <v>216</v>
      </c>
      <c s="125">
        <f>+C16*C9</f>
        <v>6966.2926589999997</v>
      </c>
    </row>
    <row r="23" spans="2:3" ht="15">
      <c r="B23" s="8" t="s">
        <v>219</v>
      </c>
      <c s="125">
        <f>+C17*C10</f>
        <v>965.25999999999999</v>
      </c>
    </row>
    <row r="24" spans="2:3" ht="15">
      <c r="B24" s="8" t="s">
        <v>190</v>
      </c>
      <c s="125">
        <f>+C18*C12</f>
        <v>4696.741840919999</v>
      </c>
    </row>
    <row r="25" spans="2:3" ht="15">
      <c r="B25" s="126" t="s">
        <v>220</v>
      </c>
      <c s="127">
        <f>+C22+C23+C24</f>
        <v>12628.294499919999</v>
      </c>
    </row>
    <row r="27" spans="2:3" ht="45">
      <c r="B27" s="128" t="s">
        <v>221</v>
      </c>
      <c s="123" t="s">
        <v>207</v>
      </c>
    </row>
    <row r="28" spans="2:3" ht="15">
      <c r="B28" s="8" t="s">
        <v>222</v>
      </c>
      <c s="129">
        <v>3990</v>
      </c>
    </row>
    <row r="29" spans="2:3" ht="15">
      <c r="B29" s="8" t="s">
        <v>223</v>
      </c>
      <c s="129">
        <f>+C24*12%</f>
        <v>563.60902091039986</v>
      </c>
    </row>
    <row r="30" spans="2:3" ht="15">
      <c r="B30" s="8" t="s">
        <v>26</v>
      </c>
      <c s="129">
        <v>4063</v>
      </c>
    </row>
    <row r="31" spans="2:3" ht="15">
      <c r="B31" s="8" t="s">
        <v>224</v>
      </c>
      <c s="129">
        <v>1255</v>
      </c>
    </row>
    <row r="32" spans="2:3" ht="15">
      <c r="B32" s="8" t="s">
        <v>225</v>
      </c>
      <c s="129">
        <v>342</v>
      </c>
    </row>
    <row r="33" spans="2:3" ht="15">
      <c r="B33" s="8" t="s">
        <v>226</v>
      </c>
      <c s="129">
        <v>62</v>
      </c>
    </row>
    <row r="34" spans="2:3" ht="15">
      <c r="B34" s="8" t="s">
        <v>25</v>
      </c>
      <c s="129">
        <f>+C25-C28-C29-C30-C31-C32-C33</f>
        <v>2352.6854790095995</v>
      </c>
    </row>
  </sheetData>
  <pageMargins left="0.7" right="0.7" top="0.75" bottom="0.75" header="0.3" footer="0.3"/>
  <pageSetup orientation="portrait" paperSize="9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 topLeftCell="A1">
      <pane ySplit="6" topLeftCell="A7" activePane="bottomLeft" state="frozen"/>
      <selection pane="topLeft" activeCell="A1" sqref="A1"/>
      <selection pane="bottomLeft" activeCell="D4" sqref="D4:M4"/>
    </sheetView>
  </sheetViews>
  <sheetFormatPr defaultColWidth="11.4242857142857" defaultRowHeight="15.75"/>
  <cols>
    <col min="1" max="1" width="11.4285714285714" style="715"/>
    <col min="2" max="2" width="12.5714285714286" style="715" customWidth="1"/>
    <col min="3" max="3" width="10.2857142857143" style="715" customWidth="1"/>
    <col min="4" max="4" width="24.4285714285714" style="715" customWidth="1"/>
    <col min="5" max="5" width="42.8571428571429" style="715" customWidth="1"/>
    <col min="6" max="6" width="8.71428571428571" style="715" customWidth="1"/>
    <col min="7" max="7" width="11.1428571428571" style="715" customWidth="1"/>
    <col min="8" max="8" width="13.2857142857143" style="715" customWidth="1"/>
    <col min="9" max="9" width="28.8571428571429" style="715" customWidth="1"/>
    <col min="10" max="10" width="14.5714285714286" style="715" customWidth="1"/>
    <col min="11" max="11" width="13" style="715" customWidth="1"/>
    <col min="12" max="12" width="12.2857142857143" style="715" customWidth="1"/>
    <col min="13" max="13" width="11.2857142857143" style="715" customWidth="1"/>
    <col min="14" max="16384" width="11.4285714285714" style="715"/>
  </cols>
  <sheetData>
    <row r="2" spans="4:20" ht="26.25">
      <c r="D2" s="764" t="s">
        <v>707</v>
      </c>
      <c s="764"/>
      <c s="764"/>
      <c s="764"/>
      <c s="764"/>
      <c s="764"/>
      <c s="764"/>
      <c s="764"/>
      <c s="764"/>
      <c s="764"/>
      <c s="717"/>
      <c s="717"/>
      <c s="717"/>
      <c s="717"/>
      <c s="717"/>
      <c s="717"/>
      <c s="717"/>
    </row>
    <row r="3" spans="2:21" ht="28.5">
      <c r="B3" s="718"/>
      <c s="718"/>
      <c s="765" t="s">
        <v>708</v>
      </c>
      <c s="765"/>
      <c s="765"/>
      <c s="765"/>
      <c s="765"/>
      <c s="765"/>
      <c s="765"/>
      <c s="765"/>
      <c s="765"/>
      <c s="765"/>
      <c s="719"/>
      <c s="719"/>
      <c s="719"/>
      <c s="719"/>
      <c r="S3" s="718"/>
      <c s="718"/>
      <c s="718"/>
    </row>
    <row r="4" spans="4:20" ht="21">
      <c r="D4" s="766" t="s">
        <v>727</v>
      </c>
      <c s="766"/>
      <c s="766"/>
      <c s="766"/>
      <c s="766"/>
      <c s="766"/>
      <c s="766"/>
      <c s="766"/>
      <c s="766"/>
      <c s="766"/>
      <c s="720"/>
      <c s="720"/>
      <c s="720"/>
      <c s="720"/>
      <c s="720"/>
      <c s="721"/>
      <c s="721"/>
    </row>
    <row r="5" spans="3:20" ht="15" customHeight="1">
      <c r="C5" s="722"/>
      <c s="722"/>
      <c s="767"/>
      <c s="767"/>
      <c s="767"/>
      <c s="767"/>
      <c s="767"/>
      <c s="767"/>
      <c s="767"/>
      <c s="767"/>
      <c s="723"/>
      <c s="723"/>
      <c s="723"/>
      <c s="723"/>
      <c s="723"/>
      <c s="723"/>
      <c s="722"/>
      <c s="722"/>
    </row>
    <row r="6" spans="3:20" ht="15.75">
      <c r="C6" s="722"/>
      <c s="722"/>
      <c s="723"/>
      <c s="723"/>
      <c s="723"/>
      <c s="723"/>
      <c s="723"/>
      <c s="723"/>
      <c s="723"/>
      <c s="723"/>
      <c s="723"/>
      <c s="723"/>
      <c s="723"/>
      <c s="723"/>
      <c s="723"/>
      <c s="723"/>
      <c s="722"/>
      <c s="722"/>
    </row>
    <row r="8" spans="2:2" ht="15.75">
      <c r="B8" s="724" t="s">
        <v>709</v>
      </c>
    </row>
    <row r="9" ht="16.5" thickBot="1"/>
    <row r="10" spans="2:15" ht="36.75" customHeight="1" thickBot="1">
      <c r="B10" s="768" t="s">
        <v>710</v>
      </c>
      <c s="769"/>
      <c s="769"/>
      <c s="769"/>
      <c s="769"/>
      <c s="769"/>
      <c s="769"/>
      <c s="769"/>
      <c s="769"/>
      <c s="769"/>
      <c s="769"/>
      <c s="769"/>
      <c s="769"/>
      <c s="770"/>
    </row>
    <row r="11" spans="2:15" ht="32.25" customHeight="1" thickBot="1">
      <c r="B11" s="758" t="s">
        <v>711</v>
      </c>
      <c s="759"/>
      <c s="759"/>
      <c s="759"/>
      <c s="759"/>
      <c s="759"/>
      <c s="759"/>
      <c s="760"/>
      <c s="761" t="s">
        <v>712</v>
      </c>
      <c s="762"/>
      <c s="762"/>
      <c s="762"/>
      <c s="762"/>
      <c s="763"/>
    </row>
    <row r="12" spans="2:15" ht="40.5" customHeight="1">
      <c r="B12" s="746" t="s">
        <v>713</v>
      </c>
      <c s="747"/>
      <c s="747"/>
      <c s="748"/>
      <c s="749" t="s">
        <v>714</v>
      </c>
      <c s="750"/>
      <c s="751"/>
      <c s="725" t="s">
        <v>184</v>
      </c>
      <c s="752" t="s">
        <v>715</v>
      </c>
      <c s="753"/>
      <c s="754" t="s">
        <v>716</v>
      </c>
      <c s="754" t="s">
        <v>717</v>
      </c>
      <c s="756" t="s">
        <v>718</v>
      </c>
      <c s="737" t="s">
        <v>719</v>
      </c>
    </row>
    <row r="13" spans="2:15" ht="87.75" customHeight="1" thickBot="1">
      <c r="B13" s="739" t="s">
        <v>720</v>
      </c>
      <c s="740"/>
      <c s="741"/>
      <c s="726" t="s">
        <v>728</v>
      </c>
      <c s="727" t="s">
        <v>721</v>
      </c>
      <c s="726" t="s">
        <v>44</v>
      </c>
      <c s="728" t="s">
        <v>45</v>
      </c>
      <c s="729" t="s">
        <v>722</v>
      </c>
      <c s="730" t="s">
        <v>723</v>
      </c>
      <c s="731" t="s">
        <v>724</v>
      </c>
      <c s="755"/>
      <c s="755"/>
      <c s="757"/>
      <c s="738"/>
    </row>
    <row r="14" spans="2:15" ht="115.5" customHeight="1">
      <c r="B14" s="742" t="s">
        <v>732</v>
      </c>
      <c s="742"/>
      <c s="742"/>
      <c s="742"/>
      <c s="742"/>
      <c s="742"/>
      <c s="742"/>
      <c s="743"/>
      <c s="743"/>
      <c s="743"/>
      <c s="743"/>
      <c s="743"/>
      <c s="743"/>
      <c s="743"/>
    </row>
    <row r="15" spans="6:6" ht="15.75">
      <c r="F15" s="714"/>
    </row>
    <row r="17" spans="2:16" ht="15.75">
      <c r="B17" s="732" t="s">
        <v>733</v>
      </c>
      <c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18" spans="3:16" ht="15.75">
      <c r="C18"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19" spans="2:16" ht="15.75">
      <c r="B19" s="732" t="s">
        <v>734</v>
      </c>
      <c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20" spans="2:16" ht="18.75" customHeight="1">
      <c r="B20" s="745" t="s">
        <v>725</v>
      </c>
      <c s="745"/>
      <c s="744" t="s">
        <v>726</v>
      </c>
      <c s="744"/>
      <c s="744"/>
      <c s="744"/>
      <c s="744"/>
      <c s="744"/>
      <c s="744"/>
      <c s="734"/>
      <c s="733"/>
      <c s="733"/>
      <c s="733"/>
      <c s="733"/>
      <c s="733"/>
    </row>
    <row r="21" spans="3:16" ht="15.75" customHeight="1">
      <c r="C21" s="735"/>
      <c s="744"/>
      <c s="744"/>
      <c s="744"/>
      <c s="744"/>
      <c s="744"/>
      <c s="744"/>
      <c s="744"/>
      <c s="734"/>
      <c s="733"/>
      <c s="733"/>
      <c s="733"/>
      <c s="733"/>
      <c s="733"/>
    </row>
    <row r="22" spans="2:16" ht="15.75">
      <c r="B22" s="733"/>
      <c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23" spans="2:16" ht="15.75">
      <c r="B23" s="733"/>
      <c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24" spans="2:16" ht="15.75">
      <c r="B24" s="733"/>
      <c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25" spans="2:2" ht="15.7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/>
  </hyperlinks>
  <pageMargins left="0.7" right="0.7" top="0.75" bottom="0.75" header="0.3" footer="0.3"/>
  <pageSetup orientation="portrait" paperSize="9" r:id="rId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 topLeftCell="A1">
      <selection pane="topLeft" activeCell="O48" sqref="O48"/>
    </sheetView>
  </sheetViews>
  <sheetFormatPr defaultColWidth="14.4242857142857" defaultRowHeight="15" customHeight="1"/>
  <cols>
    <col min="1" max="1" width="5.42857142857143" style="165" customWidth="1"/>
    <col min="2" max="2" width="31.5714285714286" style="165" customWidth="1"/>
    <col min="3" max="3" width="7.85714285714286" style="165" customWidth="1"/>
    <col min="4" max="4" width="8.57142857142857" style="165" customWidth="1"/>
    <col min="5" max="5" width="7.57142857142857" style="165" customWidth="1"/>
    <col min="6" max="8" width="7.85714285714286" style="165" customWidth="1"/>
    <col min="9" max="9" width="7.42857142857143" style="165" customWidth="1"/>
    <col min="10" max="10" width="11.4285714285714" style="165" bestFit="1" customWidth="1"/>
    <col min="11" max="11" width="10.4285714285714" style="165" customWidth="1"/>
    <col min="12" max="14" width="9" style="165" customWidth="1"/>
    <col min="15" max="15" width="11.1428571428571" style="165" customWidth="1"/>
    <col min="16" max="16" width="7.42857142857143" style="165" customWidth="1"/>
    <col min="17" max="17" width="14.1428571428571" style="165" hidden="1" customWidth="1"/>
    <col min="18" max="18" width="14.4285714285714" style="165" customWidth="1"/>
    <col min="19" max="16384" width="14.4285714285714" style="165"/>
  </cols>
  <sheetData>
    <row r="1" spans="1:18" ht="12.75" customHeight="1">
      <c r="A1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2" spans="1:18" ht="18.75" customHeight="1">
      <c r="A2" s="163"/>
      <c s="802" t="s">
        <v>251</v>
      </c>
      <c s="801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3" spans="1:18" ht="8.25" customHeight="1">
      <c r="A3" s="163"/>
      <c s="163"/>
      <c s="800"/>
      <c s="801"/>
      <c s="801"/>
      <c s="801"/>
      <c s="801"/>
      <c s="801"/>
      <c s="801"/>
      <c s="801"/>
      <c s="801"/>
      <c s="801"/>
      <c s="801"/>
      <c s="801"/>
      <c s="801"/>
      <c s="166"/>
      <c s="163"/>
      <c s="164"/>
    </row>
    <row r="4" spans="1:18" ht="34.5" customHeight="1">
      <c r="A4" s="167"/>
      <c s="168"/>
      <c s="169" t="s">
        <v>252</v>
      </c>
      <c s="169" t="s">
        <v>253</v>
      </c>
      <c s="169" t="s">
        <v>254</v>
      </c>
      <c s="169" t="s">
        <v>255</v>
      </c>
      <c s="169" t="s">
        <v>256</v>
      </c>
      <c s="169" t="s">
        <v>257</v>
      </c>
      <c s="169" t="s">
        <v>258</v>
      </c>
      <c s="169" t="s">
        <v>259</v>
      </c>
      <c s="169" t="s">
        <v>260</v>
      </c>
      <c s="169" t="s">
        <v>261</v>
      </c>
      <c s="169" t="s">
        <v>262</v>
      </c>
      <c s="169" t="s">
        <v>263</v>
      </c>
      <c s="169" t="s">
        <v>24</v>
      </c>
      <c s="170"/>
      <c s="171" t="s">
        <v>264</v>
      </c>
      <c s="164"/>
    </row>
    <row r="5" spans="1:18" ht="21" customHeight="1">
      <c r="A5" s="167"/>
      <c s="172" t="s">
        <v>265</v>
      </c>
      <c s="173">
        <f t="shared" si="0" ref="C5:O5">+C6+C21</f>
        <v>0</v>
      </c>
      <c s="173">
        <f t="shared" si="0"/>
        <v>211.33003354000002</v>
      </c>
      <c s="173">
        <f t="shared" si="0"/>
        <v>200.34057041</v>
      </c>
      <c s="173">
        <f t="shared" si="0"/>
        <v>724.46230970999977</v>
      </c>
      <c s="173">
        <f t="shared" si="0"/>
        <v>398.52111585</v>
      </c>
      <c s="173">
        <f t="shared" si="0"/>
        <v>186.91016240000002</v>
      </c>
      <c s="173">
        <f t="shared" si="0"/>
        <v>159.00024488671534</v>
      </c>
      <c s="173">
        <f t="shared" si="0"/>
        <v>1133.9162239474554</v>
      </c>
      <c s="173">
        <f t="shared" si="0"/>
        <v>2156.2420379659306</v>
      </c>
      <c s="174">
        <f t="shared" si="0"/>
        <v>1076.0427822123015</v>
      </c>
      <c s="174">
        <f t="shared" si="0"/>
        <v>104.21459333199999</v>
      </c>
      <c s="174">
        <f t="shared" si="0"/>
        <v>1259.7953688800001</v>
      </c>
      <c s="174">
        <f t="shared" si="0"/>
        <v>7610.7754431344028</v>
      </c>
      <c r="Q5" s="175">
        <f>+C5+D5+E5+F5+G5+H5</f>
        <v>1721.5641919099999</v>
      </c>
      <c s="164"/>
    </row>
    <row r="6" spans="1:18" ht="21.75" customHeight="1">
      <c r="A6" s="176"/>
      <c s="172" t="s">
        <v>51</v>
      </c>
      <c s="173">
        <f t="shared" si="1" ref="C6:O6">+C7+C14+C17+C20</f>
        <v>0</v>
      </c>
      <c s="177">
        <f t="shared" si="1"/>
        <v>211.33003354000002</v>
      </c>
      <c s="173">
        <f t="shared" si="1"/>
        <v>200.34057041</v>
      </c>
      <c s="173">
        <f t="shared" si="1"/>
        <v>208.6074797</v>
      </c>
      <c s="173">
        <f t="shared" si="1"/>
        <v>72.761303949999999</v>
      </c>
      <c s="173">
        <f t="shared" si="1"/>
        <v>3.7980353900000003</v>
      </c>
      <c s="173">
        <f t="shared" si="1"/>
        <v>81.52524523999999</v>
      </c>
      <c s="173">
        <f t="shared" si="1"/>
        <v>989.33704982699987</v>
      </c>
      <c s="173">
        <f t="shared" si="1"/>
        <v>2026.70305272464</v>
      </c>
      <c s="174">
        <f t="shared" si="1"/>
        <v>582.23061588000007</v>
      </c>
      <c s="174">
        <f t="shared" si="1"/>
        <v>66.577123991999997</v>
      </c>
      <c s="174">
        <f t="shared" si="1"/>
        <v>1205.7</v>
      </c>
      <c s="174">
        <f t="shared" si="1"/>
        <v>5648.9105106536399</v>
      </c>
      <c s="170"/>
      <c s="175"/>
      <c s="178"/>
    </row>
    <row r="7" spans="1:18" ht="12" customHeight="1">
      <c r="A7" s="179"/>
      <c s="180" t="s">
        <v>31</v>
      </c>
      <c s="181">
        <f t="shared" si="2" ref="C7:O7">SUM(C8:C13)</f>
        <v>0</v>
      </c>
      <c s="181">
        <f t="shared" si="2"/>
        <v>28.43755354</v>
      </c>
      <c s="181">
        <f t="shared" si="2"/>
        <v>200.34057041</v>
      </c>
      <c s="181">
        <f t="shared" si="2"/>
        <v>173.6074797</v>
      </c>
      <c s="181">
        <f t="shared" si="2"/>
        <v>58.459230400000003</v>
      </c>
      <c s="181">
        <f t="shared" si="2"/>
        <v>3.7980353900000003</v>
      </c>
      <c s="181">
        <f t="shared" si="2"/>
        <v>81.52524523999999</v>
      </c>
      <c s="181">
        <f t="shared" si="2"/>
        <v>919.25788141699991</v>
      </c>
      <c s="181">
        <f t="shared" si="2"/>
        <v>2013.18305272464</v>
      </c>
      <c s="181">
        <f t="shared" si="2"/>
        <v>562.09886066000001</v>
      </c>
      <c s="181">
        <f t="shared" si="2"/>
        <v>66.577123991999997</v>
      </c>
      <c s="181">
        <f t="shared" si="2"/>
        <v>1205.7</v>
      </c>
      <c s="181">
        <f t="shared" si="2"/>
        <v>5312.9850334736402</v>
      </c>
      <c s="179"/>
      <c s="182"/>
      <c s="164"/>
    </row>
    <row r="8" spans="1:18" ht="12" customHeight="1">
      <c r="A8" s="179"/>
      <c s="183" t="s">
        <v>32</v>
      </c>
      <c s="184">
        <v>0</v>
      </c>
      <c s="184">
        <v>0</v>
      </c>
      <c s="184">
        <v>0</v>
      </c>
      <c s="184">
        <v>21.505957009999999</v>
      </c>
      <c s="184">
        <v>50.781051770000005</v>
      </c>
      <c s="184">
        <v>0</v>
      </c>
      <c s="184">
        <v>81.52524523999999</v>
      </c>
      <c s="184">
        <v>25.224907999999999</v>
      </c>
      <c s="184">
        <v>37.458257320000001</v>
      </c>
      <c s="184">
        <v>12.755029070000001</v>
      </c>
      <c s="184">
        <v>27.209177910000001</v>
      </c>
      <c s="184">
        <v>502.5</v>
      </c>
      <c s="184">
        <f t="shared" si="3" ref="O8:O13">SUM(C8:N8)</f>
        <v>758.9596263200001</v>
      </c>
      <c s="184"/>
      <c s="185"/>
      <c s="178"/>
    </row>
    <row r="9" spans="1:18" ht="12" customHeight="1">
      <c r="A9" s="179"/>
      <c s="183" t="s">
        <v>33</v>
      </c>
      <c s="184">
        <v>0</v>
      </c>
      <c s="184">
        <v>28.43755354</v>
      </c>
      <c s="184">
        <v>200.34057041</v>
      </c>
      <c s="184">
        <v>152.10152269</v>
      </c>
      <c s="184">
        <v>7.6781786299999997</v>
      </c>
      <c s="184">
        <v>3.7980353900000003</v>
      </c>
      <c s="184">
        <v>0</v>
      </c>
      <c s="184">
        <v>277.50156193699996</v>
      </c>
      <c s="184">
        <v>150.72479540463999</v>
      </c>
      <c s="184">
        <v>504.34383158999998</v>
      </c>
      <c s="184">
        <v>39.367946082000003</v>
      </c>
      <c s="184">
        <v>3.2000000000000002</v>
      </c>
      <c s="184">
        <f t="shared" si="3"/>
        <v>1367.49399567364</v>
      </c>
      <c s="163"/>
      <c s="185"/>
      <c s="178"/>
    </row>
    <row r="10" spans="1:18" ht="12" customHeight="1">
      <c r="A10" s="179"/>
      <c s="183" t="s">
        <v>34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308.53141148000003</v>
      </c>
      <c s="184">
        <v>25</v>
      </c>
      <c s="184">
        <v>45</v>
      </c>
      <c s="184">
        <v>0</v>
      </c>
      <c s="184">
        <v>0</v>
      </c>
      <c s="184">
        <f t="shared" si="3"/>
        <v>378.53141148000003</v>
      </c>
      <c s="163"/>
      <c s="185"/>
      <c s="178"/>
    </row>
    <row r="11" spans="1:18" ht="12" customHeight="1">
      <c r="A11" s="179"/>
      <c s="183" t="s">
        <v>35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 t="shared" si="3"/>
        <v>0</v>
      </c>
      <c s="179"/>
      <c s="185"/>
      <c s="164"/>
    </row>
    <row r="12" spans="1:18" ht="12" customHeight="1">
      <c r="A12" s="179"/>
      <c s="183" t="s">
        <v>36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308</v>
      </c>
      <c s="184">
        <v>0</v>
      </c>
      <c s="184">
        <v>0</v>
      </c>
      <c s="184">
        <v>0</v>
      </c>
      <c s="184">
        <v>0</v>
      </c>
      <c s="184">
        <f t="shared" si="3"/>
        <v>308</v>
      </c>
      <c s="179"/>
      <c s="185"/>
      <c s="164"/>
    </row>
    <row r="13" spans="1:18" ht="12" customHeight="1">
      <c r="A13" s="179"/>
      <c s="183" t="s">
        <v>23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1800</v>
      </c>
      <c s="186">
        <v>0</v>
      </c>
      <c s="184">
        <v>0</v>
      </c>
      <c s="184">
        <v>700</v>
      </c>
      <c s="184">
        <f t="shared" si="3"/>
        <v>2500</v>
      </c>
      <c s="179"/>
      <c s="185"/>
      <c s="164"/>
    </row>
    <row r="14" spans="1:18" ht="12" customHeight="1">
      <c r="A14" s="179"/>
      <c s="180" t="s">
        <v>37</v>
      </c>
      <c s="181">
        <f t="shared" si="4" ref="C14:N14">+C15+C16</f>
        <v>0</v>
      </c>
      <c s="181">
        <f t="shared" si="4"/>
        <v>182.89248000000001</v>
      </c>
      <c s="181">
        <f t="shared" si="4"/>
        <v>0</v>
      </c>
      <c s="181">
        <f t="shared" si="4"/>
        <v>35</v>
      </c>
      <c s="181">
        <f t="shared" si="4"/>
        <v>14.302073549999999</v>
      </c>
      <c s="181">
        <f t="shared" si="4"/>
        <v>0</v>
      </c>
      <c s="181">
        <f t="shared" si="4"/>
        <v>0</v>
      </c>
      <c s="181">
        <f t="shared" si="4"/>
        <v>70.079168409999994</v>
      </c>
      <c s="181">
        <f t="shared" si="4"/>
        <v>10</v>
      </c>
      <c s="181">
        <f t="shared" si="4"/>
        <v>9.7107552199999994</v>
      </c>
      <c s="181">
        <f t="shared" si="4"/>
        <v>0</v>
      </c>
      <c s="181">
        <f t="shared" si="4"/>
        <v>0</v>
      </c>
      <c s="181">
        <f>SUM(O15:O16)</f>
        <v>321.98447718</v>
      </c>
      <c s="179"/>
      <c s="182"/>
      <c s="164"/>
    </row>
    <row r="15" spans="1:18" ht="12" customHeight="1">
      <c r="A15" s="179"/>
      <c s="183" t="s">
        <v>52</v>
      </c>
      <c s="184">
        <v>0</v>
      </c>
      <c s="184">
        <v>182.89248000000001</v>
      </c>
      <c s="184">
        <v>0</v>
      </c>
      <c s="184">
        <v>35</v>
      </c>
      <c s="184">
        <v>14.302073549999999</v>
      </c>
      <c s="184">
        <v>0</v>
      </c>
      <c s="184">
        <v>0</v>
      </c>
      <c s="184">
        <v>70.079168409999994</v>
      </c>
      <c s="184">
        <v>10</v>
      </c>
      <c s="184">
        <v>9.7107552199999994</v>
      </c>
      <c s="184">
        <v>0</v>
      </c>
      <c s="184">
        <v>0</v>
      </c>
      <c s="184">
        <f>SUM(C15:N15)</f>
        <v>321.98447718</v>
      </c>
      <c s="179"/>
      <c s="185"/>
      <c s="178"/>
    </row>
    <row r="16" spans="1:18" ht="12" customHeight="1">
      <c r="A16" s="179"/>
      <c s="183" t="s">
        <v>53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SUM(C16:N16)</f>
        <v>0</v>
      </c>
      <c s="179"/>
      <c s="185"/>
      <c s="164"/>
    </row>
    <row r="17" spans="1:18" ht="12" customHeight="1">
      <c r="A17" s="187"/>
      <c s="180" t="s">
        <v>266</v>
      </c>
      <c s="181">
        <f t="shared" si="5" ref="C17:O17">SUM(C18:C19)</f>
        <v>0</v>
      </c>
      <c s="181">
        <f t="shared" si="5"/>
        <v>0</v>
      </c>
      <c s="181">
        <f t="shared" si="5"/>
        <v>0</v>
      </c>
      <c s="181">
        <f t="shared" si="5"/>
        <v>0</v>
      </c>
      <c s="181">
        <f t="shared" si="5"/>
        <v>0</v>
      </c>
      <c s="181">
        <f t="shared" si="5"/>
        <v>0</v>
      </c>
      <c s="181">
        <f t="shared" si="5"/>
        <v>0</v>
      </c>
      <c s="181">
        <f t="shared" si="5"/>
        <v>0</v>
      </c>
      <c s="181">
        <f t="shared" si="5"/>
        <v>3.52</v>
      </c>
      <c s="181">
        <f t="shared" si="5"/>
        <v>10.420999999999999</v>
      </c>
      <c s="181">
        <f t="shared" si="5"/>
        <v>0</v>
      </c>
      <c s="181">
        <f t="shared" si="5"/>
        <v>0</v>
      </c>
      <c s="181">
        <f t="shared" si="5"/>
        <v>13.940999999999999</v>
      </c>
      <c s="187"/>
      <c s="182"/>
      <c s="164"/>
    </row>
    <row r="18" spans="1:18" ht="12" customHeight="1">
      <c r="A18" s="179"/>
      <c s="183" t="s">
        <v>54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3.52</v>
      </c>
      <c s="184">
        <v>10.420999999999999</v>
      </c>
      <c s="184">
        <v>0</v>
      </c>
      <c s="186">
        <v>0</v>
      </c>
      <c s="184">
        <f>SUM(C18:N18)</f>
        <v>13.940999999999999</v>
      </c>
      <c s="179"/>
      <c s="185"/>
      <c s="164"/>
    </row>
    <row r="19" spans="1:18" ht="12" customHeight="1">
      <c r="A19" s="179"/>
      <c s="183" t="s">
        <v>55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SUM(C19:N19)</f>
        <v>0</v>
      </c>
      <c s="179"/>
      <c s="185"/>
      <c s="164"/>
    </row>
    <row r="20" spans="1:18" ht="12" customHeight="1">
      <c r="A20" s="179"/>
      <c s="180" t="s">
        <v>267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1">
        <f>SUM(C20:N20)</f>
        <v>0</v>
      </c>
      <c s="179"/>
      <c s="185"/>
      <c s="164"/>
    </row>
    <row r="21" spans="1:18" ht="25.5" customHeight="1">
      <c r="A21" s="163"/>
      <c s="172" t="s">
        <v>268</v>
      </c>
      <c s="173">
        <f t="shared" si="6" ref="C21:O21">+C22</f>
        <v>0</v>
      </c>
      <c s="173">
        <f t="shared" si="6"/>
        <v>0</v>
      </c>
      <c s="173">
        <f t="shared" si="6"/>
        <v>0</v>
      </c>
      <c s="173">
        <f t="shared" si="6"/>
        <v>515.85483000999977</v>
      </c>
      <c s="173">
        <f t="shared" si="6"/>
        <v>325.75981189999999</v>
      </c>
      <c s="173">
        <f t="shared" si="6"/>
        <v>183.11212701000002</v>
      </c>
      <c s="173">
        <f t="shared" si="6"/>
        <v>77.474999646715332</v>
      </c>
      <c s="173">
        <f t="shared" si="6"/>
        <v>144.5791741204556</v>
      </c>
      <c s="173">
        <f t="shared" si="6"/>
        <v>129.53898524129048</v>
      </c>
      <c s="174">
        <f t="shared" si="6"/>
        <v>493.81216633230156</v>
      </c>
      <c s="174">
        <f t="shared" si="6"/>
        <v>37.637469340000003</v>
      </c>
      <c s="174">
        <f t="shared" si="6"/>
        <v>54.095368879999995</v>
      </c>
      <c s="174">
        <f t="shared" si="6"/>
        <v>1961.8649324807629</v>
      </c>
      <c s="163"/>
      <c s="175">
        <f>+C21+D21+E21+F21+G21+H21</f>
        <v>1024.7267689199998</v>
      </c>
      <c s="164"/>
    </row>
    <row r="22" spans="1:18" ht="12" customHeight="1">
      <c r="A22" s="188"/>
      <c s="183" t="s">
        <v>55</v>
      </c>
      <c s="184">
        <v>0</v>
      </c>
      <c s="184">
        <v>0</v>
      </c>
      <c s="184">
        <v>0</v>
      </c>
      <c s="184">
        <v>515.85483000999977</v>
      </c>
      <c s="184">
        <v>325.75981189999999</v>
      </c>
      <c s="184">
        <v>183.11212701000002</v>
      </c>
      <c s="184">
        <v>77.474999646715332</v>
      </c>
      <c s="184">
        <v>144.5791741204556</v>
      </c>
      <c s="184">
        <v>129.53898524129048</v>
      </c>
      <c s="184">
        <v>493.81216633230156</v>
      </c>
      <c s="184">
        <v>37.637469340000003</v>
      </c>
      <c s="184">
        <v>54.095368879999995</v>
      </c>
      <c s="184">
        <f>SUM(C22:N22)</f>
        <v>1961.8649324807629</v>
      </c>
      <c s="188"/>
      <c s="185">
        <f>+C22+D22+E22+F22+G22+H22</f>
        <v>1024.7267689199998</v>
      </c>
      <c s="164"/>
    </row>
    <row r="23" spans="1:18" ht="12.75" customHeight="1">
      <c r="A23" s="163"/>
      <c s="180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24" spans="1:18" ht="12.75" customHeight="1">
      <c r="A24" s="163"/>
      <c s="180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25" spans="1:18" ht="34.5" customHeight="1">
      <c r="A25" s="163"/>
      <c s="802" t="s">
        <v>269</v>
      </c>
      <c s="801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26" spans="1:18" ht="14.25" customHeight="1">
      <c r="A26" s="163"/>
      <c s="800" t="s">
        <v>270</v>
      </c>
      <c s="801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27" spans="1:18" ht="12.75" customHeight="1">
      <c r="A27" s="163"/>
      <c s="163"/>
      <c s="189"/>
      <c s="189"/>
      <c s="189"/>
      <c s="189"/>
      <c s="189"/>
      <c s="189"/>
      <c s="189"/>
      <c s="189"/>
      <c s="189"/>
      <c s="189"/>
      <c s="189"/>
      <c s="189"/>
      <c s="189"/>
      <c s="163"/>
      <c s="163"/>
      <c s="164"/>
    </row>
    <row r="28" spans="1:19" ht="33.75" customHeight="1">
      <c r="A28" s="163"/>
      <c s="168"/>
      <c s="169" t="s">
        <v>252</v>
      </c>
      <c s="169" t="s">
        <v>253</v>
      </c>
      <c s="169" t="s">
        <v>254</v>
      </c>
      <c s="169" t="s">
        <v>255</v>
      </c>
      <c s="169" t="s">
        <v>256</v>
      </c>
      <c s="169" t="s">
        <v>257</v>
      </c>
      <c s="169" t="s">
        <v>258</v>
      </c>
      <c s="169" t="s">
        <v>259</v>
      </c>
      <c s="169" t="s">
        <v>260</v>
      </c>
      <c s="169" t="s">
        <v>261</v>
      </c>
      <c s="169" t="s">
        <v>262</v>
      </c>
      <c s="169" t="s">
        <v>263</v>
      </c>
      <c s="169" t="s">
        <v>24</v>
      </c>
      <c s="163"/>
      <c s="171" t="s">
        <v>264</v>
      </c>
      <c s="164"/>
      <c s="190"/>
    </row>
    <row r="29" spans="1:18" ht="21.75" customHeight="1">
      <c r="A29" s="163"/>
      <c s="172" t="s">
        <v>265</v>
      </c>
      <c s="174">
        <f t="shared" si="7" ref="C29:O29">+C30+C47</f>
        <v>0</v>
      </c>
      <c s="174">
        <f t="shared" si="7"/>
        <v>235.45986013000001</v>
      </c>
      <c s="174">
        <f t="shared" si="7"/>
        <v>272.03584499999999</v>
      </c>
      <c s="174">
        <f t="shared" si="7"/>
        <v>427.56147558999999</v>
      </c>
      <c s="174">
        <f t="shared" si="7"/>
        <v>266.27783312999998</v>
      </c>
      <c s="174">
        <f t="shared" si="7"/>
        <v>213.30945636000001</v>
      </c>
      <c s="174">
        <f t="shared" si="7"/>
        <v>122.7794778767153</v>
      </c>
      <c s="174">
        <f t="shared" si="7"/>
        <v>1054.3479232274556</v>
      </c>
      <c s="191">
        <f t="shared" si="7"/>
        <v>2051.9118837459305</v>
      </c>
      <c s="174">
        <f t="shared" si="7"/>
        <v>816.07851142230163</v>
      </c>
      <c s="174">
        <f t="shared" si="7"/>
        <v>91.918316992000001</v>
      </c>
      <c s="174">
        <f t="shared" si="7"/>
        <v>1234.7</v>
      </c>
      <c s="174">
        <f t="shared" si="7"/>
        <v>6786.3805834744035</v>
      </c>
      <c s="163"/>
      <c s="175">
        <f>+C29+D29+E29+F29+G29+H29</f>
        <v>1414.64447021</v>
      </c>
      <c s="164"/>
    </row>
    <row r="30" spans="1:18" ht="21" customHeight="1">
      <c r="A30" s="163"/>
      <c s="172" t="s">
        <v>51</v>
      </c>
      <c s="174">
        <f t="shared" si="8" ref="C30:O30">+C31+C38+C41+C46</f>
        <v>0</v>
      </c>
      <c s="192">
        <f t="shared" si="8"/>
        <v>235.45986013000001</v>
      </c>
      <c s="174">
        <f t="shared" si="8"/>
        <v>272.03584499999999</v>
      </c>
      <c s="174">
        <f t="shared" si="8"/>
        <v>209.84861017</v>
      </c>
      <c s="174">
        <f t="shared" si="8"/>
        <v>74.222990300000006</v>
      </c>
      <c s="174">
        <f t="shared" si="8"/>
        <v>41.435408469999999</v>
      </c>
      <c s="174">
        <f t="shared" si="8"/>
        <v>81.52524523999999</v>
      </c>
      <c s="174">
        <f t="shared" si="8"/>
        <v>1025.826189507</v>
      </c>
      <c s="174">
        <f t="shared" si="8"/>
        <v>2029.47731725464</v>
      </c>
      <c s="174">
        <f t="shared" si="8"/>
        <v>627.05947612</v>
      </c>
      <c s="174">
        <f t="shared" si="8"/>
        <v>77.918316992000001</v>
      </c>
      <c s="174">
        <f t="shared" si="8"/>
        <v>1210.7</v>
      </c>
      <c s="174">
        <f t="shared" si="8"/>
        <v>5885.5092591836401</v>
      </c>
      <c s="193"/>
      <c s="175"/>
      <c s="178"/>
    </row>
    <row r="31" spans="1:18" ht="12" customHeight="1">
      <c r="A31" s="163"/>
      <c s="180" t="s">
        <v>31</v>
      </c>
      <c s="181">
        <f t="shared" si="9" ref="C31:O31">SUM(C32:C37)</f>
        <v>0</v>
      </c>
      <c s="181">
        <f t="shared" si="9"/>
        <v>28.61854202</v>
      </c>
      <c s="181">
        <f t="shared" si="9"/>
        <v>206.51946303000003</v>
      </c>
      <c s="181">
        <f t="shared" si="9"/>
        <v>174.84861017</v>
      </c>
      <c s="181">
        <f t="shared" si="9"/>
        <v>58.459230400000003</v>
      </c>
      <c s="181">
        <f t="shared" si="9"/>
        <v>41.435408469999999</v>
      </c>
      <c s="181">
        <f t="shared" si="9"/>
        <v>81.52524523999999</v>
      </c>
      <c s="181">
        <f t="shared" si="9"/>
        <v>942.19665350700006</v>
      </c>
      <c s="181">
        <f t="shared" si="9"/>
        <v>2015.95731725464</v>
      </c>
      <c s="181">
        <f t="shared" si="9"/>
        <v>591.92772089999994</v>
      </c>
      <c s="181">
        <f t="shared" si="9"/>
        <v>69.577123991999997</v>
      </c>
      <c s="181">
        <f t="shared" si="9"/>
        <v>1205.7</v>
      </c>
      <c s="181">
        <f t="shared" si="9"/>
        <v>5416.7653149836406</v>
      </c>
      <c s="193"/>
      <c s="182"/>
      <c s="178"/>
    </row>
    <row r="32" spans="1:18" ht="12" customHeight="1">
      <c r="A32" s="163"/>
      <c s="183" t="s">
        <v>32</v>
      </c>
      <c s="184">
        <v>0</v>
      </c>
      <c s="184">
        <v>0.18098848000000001</v>
      </c>
      <c s="184">
        <v>3.3318232499999998</v>
      </c>
      <c s="184">
        <v>22.747087479999998</v>
      </c>
      <c s="184">
        <v>50.781051770000005</v>
      </c>
      <c s="184">
        <v>27.837373079999999</v>
      </c>
      <c s="184">
        <v>81.52524523999999</v>
      </c>
      <c s="184">
        <v>36.953760599999995</v>
      </c>
      <c s="184">
        <v>37.458257320000001</v>
      </c>
      <c s="184">
        <v>18.370565450000001</v>
      </c>
      <c s="184">
        <v>29.209177910000001</v>
      </c>
      <c s="184">
        <v>502.5</v>
      </c>
      <c s="194">
        <f t="shared" si="10" ref="O32:O37">SUM(C32:N32)</f>
        <v>810.89533058000006</v>
      </c>
      <c s="193"/>
      <c s="185">
        <f>+C32+D32+E32+F32+G32+H32</f>
        <v>104.87832406000001</v>
      </c>
      <c s="164"/>
    </row>
    <row r="33" spans="1:18" ht="12" customHeight="1">
      <c r="A33" s="163"/>
      <c s="183" t="s">
        <v>33</v>
      </c>
      <c s="184">
        <v>0</v>
      </c>
      <c s="184">
        <v>28.43755354</v>
      </c>
      <c s="184">
        <v>200.68057041</v>
      </c>
      <c s="184">
        <v>152.10152269</v>
      </c>
      <c s="184">
        <v>7.6781786299999997</v>
      </c>
      <c s="184">
        <v>3.7980353900000003</v>
      </c>
      <c s="184">
        <v>0</v>
      </c>
      <c s="184">
        <v>277.50156193699996</v>
      </c>
      <c s="184">
        <v>150.72479540463999</v>
      </c>
      <c s="184">
        <v>504.34383158999998</v>
      </c>
      <c s="184">
        <v>39.367946082000003</v>
      </c>
      <c s="184">
        <v>3.2000000000000002</v>
      </c>
      <c s="184">
        <f t="shared" si="10"/>
        <v>1367.8339956736402</v>
      </c>
      <c s="195"/>
      <c r="R33" s="164"/>
    </row>
    <row r="34" spans="1:18" ht="12" customHeight="1">
      <c r="A34" s="163"/>
      <c s="183" t="s">
        <v>34</v>
      </c>
      <c s="184">
        <v>0</v>
      </c>
      <c s="184">
        <v>0</v>
      </c>
      <c s="184">
        <v>2.50706937</v>
      </c>
      <c s="184">
        <v>0</v>
      </c>
      <c s="184">
        <v>0</v>
      </c>
      <c s="184">
        <v>9.8000000000000007</v>
      </c>
      <c s="184">
        <v>0</v>
      </c>
      <c s="184">
        <v>319.74133097000004</v>
      </c>
      <c s="184">
        <v>27.77426453</v>
      </c>
      <c s="184">
        <v>69.213323860000003</v>
      </c>
      <c s="184">
        <v>1</v>
      </c>
      <c s="184">
        <v>0</v>
      </c>
      <c s="194">
        <f t="shared" si="10"/>
        <v>430.03598873000004</v>
      </c>
      <c s="195"/>
      <c r="R34" s="164"/>
    </row>
    <row r="35" spans="1:18" ht="12" customHeight="1">
      <c r="A35" s="163"/>
      <c s="183" t="s">
        <v>35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308</v>
      </c>
      <c s="184">
        <v>0</v>
      </c>
      <c s="184">
        <v>0</v>
      </c>
      <c s="184">
        <v>0</v>
      </c>
      <c s="184">
        <v>0</v>
      </c>
      <c s="184">
        <f t="shared" si="10"/>
        <v>308</v>
      </c>
      <c s="193"/>
      <c s="185">
        <f t="shared" si="11" ref="Q35:Q48">+C35+D35+E35+F35+G35+H35</f>
        <v>0</v>
      </c>
      <c s="164"/>
    </row>
    <row r="36" spans="1:18" ht="12" customHeight="1">
      <c r="A36" s="163"/>
      <c s="183" t="s">
        <v>36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 t="shared" si="10"/>
        <v>0</v>
      </c>
      <c s="193"/>
      <c s="185">
        <f t="shared" si="11"/>
        <v>0</v>
      </c>
      <c s="164"/>
    </row>
    <row r="37" spans="1:18" ht="12" customHeight="1">
      <c r="A37" s="163"/>
      <c s="183" t="s">
        <v>23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1800</v>
      </c>
      <c s="184">
        <v>0</v>
      </c>
      <c s="184">
        <v>0</v>
      </c>
      <c s="184">
        <v>700</v>
      </c>
      <c s="184">
        <f t="shared" si="10"/>
        <v>2500</v>
      </c>
      <c s="163"/>
      <c s="185">
        <f t="shared" si="11"/>
        <v>0</v>
      </c>
      <c s="164"/>
    </row>
    <row r="38" spans="1:18" ht="12" customHeight="1">
      <c r="A38" s="163"/>
      <c s="180" t="s">
        <v>37</v>
      </c>
      <c s="181">
        <f t="shared" si="12" ref="C38:O38">+C39+C40</f>
        <v>0</v>
      </c>
      <c s="181">
        <f t="shared" si="12"/>
        <v>206.84131811</v>
      </c>
      <c s="181">
        <f t="shared" si="12"/>
        <v>65.516381969999998</v>
      </c>
      <c s="181">
        <f t="shared" si="12"/>
        <v>35</v>
      </c>
      <c s="181">
        <f t="shared" si="12"/>
        <v>15.7637599</v>
      </c>
      <c s="181">
        <f t="shared" si="12"/>
        <v>0</v>
      </c>
      <c s="181">
        <f t="shared" si="12"/>
        <v>0</v>
      </c>
      <c s="181">
        <f t="shared" si="12"/>
        <v>78.629536000000002</v>
      </c>
      <c s="181">
        <f t="shared" si="12"/>
        <v>10</v>
      </c>
      <c s="181">
        <f t="shared" si="12"/>
        <v>24.710755219999999</v>
      </c>
      <c s="181">
        <f t="shared" si="12"/>
        <v>8.3411930000000005</v>
      </c>
      <c s="181">
        <f t="shared" si="12"/>
        <v>5</v>
      </c>
      <c s="181">
        <f t="shared" si="12"/>
        <v>449.80294419999996</v>
      </c>
      <c s="163"/>
      <c s="182">
        <f t="shared" si="11"/>
        <v>323.12145998</v>
      </c>
      <c s="164"/>
    </row>
    <row r="39" spans="1:18" ht="12" customHeight="1">
      <c r="A39" s="163"/>
      <c s="183" t="s">
        <v>52</v>
      </c>
      <c s="184">
        <v>0</v>
      </c>
      <c s="184">
        <v>206.84131811</v>
      </c>
      <c s="184">
        <v>65.516381969999998</v>
      </c>
      <c s="184">
        <v>35</v>
      </c>
      <c s="184">
        <v>15.7637599</v>
      </c>
      <c s="184">
        <v>0</v>
      </c>
      <c s="184">
        <v>0</v>
      </c>
      <c s="184">
        <v>78.629536000000002</v>
      </c>
      <c s="184">
        <v>10</v>
      </c>
      <c s="184">
        <v>24.710755219999999</v>
      </c>
      <c s="184">
        <v>8.3411930000000005</v>
      </c>
      <c s="184">
        <v>5</v>
      </c>
      <c s="184">
        <f>SUM(C39:N39)</f>
        <v>449.80294419999996</v>
      </c>
      <c s="163"/>
      <c s="185">
        <f t="shared" si="11"/>
        <v>323.12145998</v>
      </c>
      <c s="164"/>
    </row>
    <row r="40" spans="1:18" ht="12" customHeight="1">
      <c r="A40" s="163"/>
      <c s="183" t="s">
        <v>53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SUM(C40:N40)</f>
        <v>0</v>
      </c>
      <c s="163"/>
      <c s="185">
        <f t="shared" si="11"/>
        <v>0</v>
      </c>
      <c s="164"/>
    </row>
    <row r="41" spans="1:18" ht="12" customHeight="1">
      <c r="A41" s="163"/>
      <c s="180" t="s">
        <v>266</v>
      </c>
      <c s="181">
        <f t="shared" si="13" ref="C41:O41">SUM(C42:C45)</f>
        <v>0</v>
      </c>
      <c s="181">
        <f t="shared" si="13"/>
        <v>0</v>
      </c>
      <c s="181">
        <f t="shared" si="13"/>
        <v>0</v>
      </c>
      <c s="181">
        <f t="shared" si="13"/>
        <v>0</v>
      </c>
      <c s="181">
        <f t="shared" si="13"/>
        <v>0</v>
      </c>
      <c s="181">
        <f t="shared" si="13"/>
        <v>0</v>
      </c>
      <c s="181">
        <f t="shared" si="13"/>
        <v>0</v>
      </c>
      <c s="181">
        <f t="shared" si="13"/>
        <v>5</v>
      </c>
      <c s="181">
        <f t="shared" si="13"/>
        <v>3.52</v>
      </c>
      <c s="181">
        <f t="shared" si="13"/>
        <v>10.420999999999999</v>
      </c>
      <c s="181">
        <f t="shared" si="13"/>
        <v>0</v>
      </c>
      <c s="181">
        <f t="shared" si="13"/>
        <v>0</v>
      </c>
      <c s="181">
        <f t="shared" si="13"/>
        <v>18.940999999999999</v>
      </c>
      <c s="163"/>
      <c s="182">
        <f t="shared" si="11"/>
        <v>0</v>
      </c>
      <c s="164"/>
    </row>
    <row r="42" spans="1:18" ht="12" customHeight="1">
      <c r="A42" s="163"/>
      <c s="183" t="s">
        <v>271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5</v>
      </c>
      <c s="184">
        <v>3.52</v>
      </c>
      <c s="184">
        <v>10.420999999999999</v>
      </c>
      <c s="184">
        <v>0</v>
      </c>
      <c s="184">
        <v>0</v>
      </c>
      <c s="184">
        <f>SUM(C42:N42)</f>
        <v>18.940999999999999</v>
      </c>
      <c s="163"/>
      <c s="185">
        <f t="shared" si="11"/>
        <v>0</v>
      </c>
      <c s="164"/>
    </row>
    <row r="43" spans="1:18" ht="12" customHeight="1">
      <c r="A43" s="163"/>
      <c s="183" t="s">
        <v>55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SUM(C43:N43)</f>
        <v>0</v>
      </c>
      <c s="163"/>
      <c s="185">
        <f t="shared" si="11"/>
        <v>0</v>
      </c>
      <c s="164"/>
    </row>
    <row r="44" spans="1:18" ht="12" customHeight="1">
      <c r="A44" s="163"/>
      <c s="183" t="s">
        <v>272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4">
        <f>SUM(C44:N44)</f>
        <v>0</v>
      </c>
      <c s="163"/>
      <c s="196">
        <f t="shared" si="11"/>
        <v>0</v>
      </c>
      <c s="164"/>
    </row>
    <row r="45" spans="1:18" ht="12" customHeight="1">
      <c r="A45" s="163"/>
      <c s="183" t="s">
        <v>273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4">
        <f>SUM(C45:N45)</f>
        <v>0</v>
      </c>
      <c s="163"/>
      <c s="196">
        <f t="shared" si="11"/>
        <v>0</v>
      </c>
      <c s="164"/>
    </row>
    <row r="46" spans="1:18" ht="12" customHeight="1">
      <c r="A46" s="163"/>
      <c s="197" t="s">
        <v>267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f>SUM(C46:N46)</f>
        <v>0</v>
      </c>
      <c s="163"/>
      <c s="199">
        <f t="shared" si="11"/>
        <v>0</v>
      </c>
      <c s="164"/>
    </row>
    <row r="47" spans="1:18" ht="18.75" customHeight="1">
      <c r="A47" s="163"/>
      <c s="172" t="s">
        <v>274</v>
      </c>
      <c s="174">
        <f t="shared" si="14" ref="C47:O47">+C48</f>
        <v>0</v>
      </c>
      <c s="174">
        <f t="shared" si="14"/>
        <v>0</v>
      </c>
      <c s="174">
        <f t="shared" si="14"/>
        <v>0</v>
      </c>
      <c s="200">
        <f t="shared" si="14"/>
        <v>217.71286541999999</v>
      </c>
      <c s="200">
        <f t="shared" si="14"/>
        <v>192.05484282999998</v>
      </c>
      <c s="200">
        <f t="shared" si="14"/>
        <v>171.87404789000001</v>
      </c>
      <c s="200">
        <f t="shared" si="14"/>
        <v>41.254232636715322</v>
      </c>
      <c s="200">
        <f t="shared" si="14"/>
        <v>28.521733720455583</v>
      </c>
      <c s="200">
        <f t="shared" si="14"/>
        <v>22.434566491290468</v>
      </c>
      <c s="200">
        <f t="shared" si="14"/>
        <v>189.0190353023016</v>
      </c>
      <c s="200">
        <f t="shared" si="14"/>
        <v>14</v>
      </c>
      <c s="200">
        <f t="shared" si="14"/>
        <v>24</v>
      </c>
      <c s="200">
        <f t="shared" si="14"/>
        <v>900.87132429076303</v>
      </c>
      <c s="163"/>
      <c s="175">
        <f t="shared" si="11"/>
        <v>581.64175613999998</v>
      </c>
      <c s="164"/>
    </row>
    <row r="48" spans="1:18" ht="12.75" customHeight="1">
      <c r="A48" s="163"/>
      <c s="183" t="s">
        <v>55</v>
      </c>
      <c s="184">
        <v>0</v>
      </c>
      <c s="184">
        <v>0</v>
      </c>
      <c s="184">
        <v>0</v>
      </c>
      <c s="201">
        <v>217.71286541999999</v>
      </c>
      <c s="201">
        <v>192.05484282999998</v>
      </c>
      <c s="201">
        <v>171.87404789000001</v>
      </c>
      <c s="202">
        <v>41.254232636715322</v>
      </c>
      <c s="202">
        <v>28.521733720455583</v>
      </c>
      <c s="202">
        <v>22.434566491290468</v>
      </c>
      <c s="202">
        <v>189.0190353023016</v>
      </c>
      <c s="202">
        <v>14</v>
      </c>
      <c s="202">
        <v>24</v>
      </c>
      <c s="202">
        <f>SUM(C48:N48)</f>
        <v>900.87132429076303</v>
      </c>
      <c s="163"/>
      <c s="185">
        <f t="shared" si="11"/>
        <v>581.64175613999998</v>
      </c>
      <c s="164"/>
    </row>
    <row r="49" spans="1:18" ht="12.75" customHeight="1">
      <c r="A49" s="163"/>
      <c s="163"/>
      <c s="166"/>
      <c s="166"/>
      <c s="166"/>
      <c s="166"/>
      <c s="166"/>
      <c s="166"/>
      <c s="166"/>
      <c s="166"/>
      <c s="166"/>
      <c s="166"/>
      <c s="166"/>
      <c s="166"/>
      <c s="203"/>
      <c s="163"/>
      <c s="163"/>
      <c s="164"/>
    </row>
    <row r="50" spans="1:18" ht="12.75" customHeight="1">
      <c r="A50" s="163"/>
      <c s="163"/>
      <c s="163"/>
      <c s="163"/>
      <c s="163"/>
      <c s="163"/>
      <c s="163"/>
      <c s="163"/>
      <c s="163"/>
      <c s="163"/>
      <c s="163"/>
      <c s="163"/>
      <c s="163"/>
      <c s="163"/>
      <c s="203"/>
      <c s="163"/>
      <c s="163"/>
      <c s="164"/>
    </row>
    <row r="51" spans="1:18" ht="12.75" customHeight="1">
      <c r="A51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52" spans="1:18" ht="12.75" customHeight="1">
      <c r="A52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53" spans="1:18" ht="12.75" customHeight="1">
      <c r="A53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54" spans="1:18" ht="12.75" customHeight="1" hidden="1">
      <c r="A54" s="163"/>
      <c s="802" t="s">
        <v>275</v>
      </c>
      <c s="801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55" spans="1:18" ht="12.75" customHeight="1" hidden="1">
      <c r="A55" s="163"/>
      <c s="204"/>
      <c s="205"/>
      <c s="205"/>
      <c s="205"/>
      <c s="205"/>
      <c s="205"/>
      <c s="205"/>
      <c s="205"/>
      <c s="205"/>
      <c s="205"/>
      <c s="205"/>
      <c s="205"/>
      <c s="205"/>
      <c s="205"/>
      <c s="163"/>
      <c s="163"/>
      <c s="164"/>
    </row>
    <row r="56" spans="1:18" ht="12.75" customHeight="1" hidden="1">
      <c r="A56" s="163"/>
      <c s="800" t="s">
        <v>276</v>
      </c>
      <c s="801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57" spans="1:18" ht="12.75" customHeight="1" hidden="1">
      <c r="A57" s="163"/>
      <c s="163"/>
      <c s="800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58" spans="1:18" ht="12.75" customHeight="1" hidden="1">
      <c r="A58" s="163"/>
      <c s="168"/>
      <c s="206" t="s">
        <v>252</v>
      </c>
      <c s="206" t="s">
        <v>253</v>
      </c>
      <c s="206" t="s">
        <v>254</v>
      </c>
      <c s="206" t="s">
        <v>255</v>
      </c>
      <c s="206" t="s">
        <v>256</v>
      </c>
      <c s="206" t="s">
        <v>257</v>
      </c>
      <c s="169" t="s">
        <v>258</v>
      </c>
      <c s="169" t="s">
        <v>259</v>
      </c>
      <c s="169" t="s">
        <v>260</v>
      </c>
      <c s="169" t="s">
        <v>261</v>
      </c>
      <c s="169" t="s">
        <v>262</v>
      </c>
      <c s="169" t="s">
        <v>263</v>
      </c>
      <c s="169" t="s">
        <v>24</v>
      </c>
      <c s="163"/>
      <c s="163"/>
      <c s="164"/>
    </row>
    <row r="59" spans="1:18" ht="12.75" customHeight="1" hidden="1">
      <c r="A59" s="163"/>
      <c s="172" t="s">
        <v>265</v>
      </c>
      <c s="207" t="e">
        <f t="shared" si="15" ref="C59:O59">+C60+C75</f>
        <v>#REF!</v>
      </c>
      <c s="207" t="e">
        <f t="shared" si="15"/>
        <v>#REF!</v>
      </c>
      <c s="207" t="e">
        <f t="shared" si="15"/>
        <v>#REF!</v>
      </c>
      <c s="207" t="e">
        <f t="shared" si="15"/>
        <v>#REF!</v>
      </c>
      <c s="207" t="e">
        <f t="shared" si="15"/>
        <v>#REF!</v>
      </c>
      <c s="207" t="e">
        <f t="shared" si="15"/>
        <v>#REF!</v>
      </c>
      <c s="208" t="e">
        <f t="shared" si="15"/>
        <v>#REF!</v>
      </c>
      <c s="208" t="e">
        <f t="shared" si="15"/>
        <v>#REF!</v>
      </c>
      <c s="208" t="e">
        <f t="shared" si="15"/>
        <v>#REF!</v>
      </c>
      <c s="208" t="e">
        <f t="shared" si="15"/>
        <v>#REF!</v>
      </c>
      <c s="208" t="e">
        <f t="shared" si="15"/>
        <v>#REF!</v>
      </c>
      <c s="208" t="e">
        <f t="shared" si="15"/>
        <v>#REF!</v>
      </c>
      <c s="208" t="e">
        <f t="shared" si="15"/>
        <v>#REF!</v>
      </c>
      <c s="163"/>
      <c s="163"/>
      <c s="164"/>
    </row>
    <row r="60" spans="1:18" ht="12.75" customHeight="1" hidden="1">
      <c r="A60" s="163"/>
      <c s="172" t="s">
        <v>51</v>
      </c>
      <c s="207" t="e">
        <f t="shared" si="16" ref="C60:O60">+C61+C68+C71+C74</f>
        <v>#REF!</v>
      </c>
      <c s="207" t="e">
        <f t="shared" si="16"/>
        <v>#REF!</v>
      </c>
      <c s="207" t="e">
        <f t="shared" si="16"/>
        <v>#REF!</v>
      </c>
      <c s="207" t="e">
        <f t="shared" si="16"/>
        <v>#REF!</v>
      </c>
      <c s="207" t="e">
        <f t="shared" si="16"/>
        <v>#REF!</v>
      </c>
      <c s="207" t="e">
        <f t="shared" si="16"/>
        <v>#REF!</v>
      </c>
      <c s="208" t="e">
        <f t="shared" si="16"/>
        <v>#REF!</v>
      </c>
      <c s="208" t="e">
        <f t="shared" si="16"/>
        <v>#REF!</v>
      </c>
      <c s="208" t="e">
        <f t="shared" si="16"/>
        <v>#REF!</v>
      </c>
      <c s="208" t="e">
        <f t="shared" si="16"/>
        <v>#REF!</v>
      </c>
      <c s="208" t="e">
        <f t="shared" si="16"/>
        <v>#REF!</v>
      </c>
      <c s="208" t="e">
        <f t="shared" si="16"/>
        <v>#REF!</v>
      </c>
      <c s="208" t="e">
        <f t="shared" si="16"/>
        <v>#REF!</v>
      </c>
      <c s="163"/>
      <c s="163"/>
      <c s="164"/>
    </row>
    <row r="61" spans="1:18" ht="12.75" customHeight="1" hidden="1">
      <c r="A61" s="163"/>
      <c s="180" t="s">
        <v>31</v>
      </c>
      <c s="209" t="e">
        <f t="shared" si="17" ref="C61:O61">SUM(C62:C67)</f>
        <v>#REF!</v>
      </c>
      <c s="209" t="e">
        <f t="shared" si="17"/>
        <v>#REF!</v>
      </c>
      <c s="209" t="e">
        <f t="shared" si="17"/>
        <v>#REF!</v>
      </c>
      <c s="209" t="e">
        <f t="shared" si="17"/>
        <v>#REF!</v>
      </c>
      <c s="209" t="e">
        <f t="shared" si="17"/>
        <v>#REF!</v>
      </c>
      <c s="209" t="e">
        <f t="shared" si="17"/>
        <v>#REF!</v>
      </c>
      <c s="181" t="e">
        <f t="shared" si="17"/>
        <v>#REF!</v>
      </c>
      <c s="181" t="e">
        <f t="shared" si="17"/>
        <v>#REF!</v>
      </c>
      <c s="181" t="e">
        <f t="shared" si="17"/>
        <v>#REF!</v>
      </c>
      <c s="181" t="e">
        <f t="shared" si="17"/>
        <v>#REF!</v>
      </c>
      <c s="181" t="e">
        <f t="shared" si="17"/>
        <v>#REF!</v>
      </c>
      <c s="181" t="e">
        <f t="shared" si="17"/>
        <v>#REF!</v>
      </c>
      <c s="181" t="e">
        <f t="shared" si="17"/>
        <v>#REF!</v>
      </c>
      <c s="163"/>
      <c s="163"/>
      <c s="164"/>
    </row>
    <row r="62" spans="1:18" ht="12.75" customHeight="1" hidden="1">
      <c r="A62" s="163"/>
      <c s="183" t="s">
        <v>32</v>
      </c>
      <c s="210">
        <v>0</v>
      </c>
      <c s="210">
        <v>0.18098848000000001</v>
      </c>
      <c s="210">
        <v>3.3318232499999998</v>
      </c>
      <c s="210">
        <v>22.747087479999998</v>
      </c>
      <c s="210">
        <v>50.781051770000005</v>
      </c>
      <c s="210">
        <v>27.837373079999999</v>
      </c>
      <c s="184">
        <v>81.52524523999999</v>
      </c>
      <c s="184">
        <v>36.953760599999995</v>
      </c>
      <c s="184">
        <v>37.458257320000001</v>
      </c>
      <c s="184">
        <v>18.370565450000001</v>
      </c>
      <c s="184">
        <v>29.209177910000001</v>
      </c>
      <c s="184">
        <v>502.5</v>
      </c>
      <c s="184">
        <f t="shared" si="18" ref="O62:O67">SUM(C62:N62)</f>
        <v>810.89533058000006</v>
      </c>
      <c s="163"/>
      <c s="163"/>
      <c s="164"/>
    </row>
    <row r="63" spans="1:18" ht="12.75" customHeight="1" hidden="1">
      <c r="A63" s="163"/>
      <c s="183" t="s">
        <v>33</v>
      </c>
      <c s="210">
        <v>0</v>
      </c>
      <c s="210">
        <v>28.43755354</v>
      </c>
      <c s="210">
        <v>200.68057041</v>
      </c>
      <c s="210">
        <v>152.10152269</v>
      </c>
      <c s="210">
        <v>7.6781786299999997</v>
      </c>
      <c s="210">
        <v>3.7980353900000003</v>
      </c>
      <c s="184">
        <v>0</v>
      </c>
      <c s="184">
        <v>277.50156193699996</v>
      </c>
      <c s="184">
        <v>150.72479540463999</v>
      </c>
      <c s="184">
        <v>504.34383158999998</v>
      </c>
      <c s="184">
        <v>39.367946082000003</v>
      </c>
      <c s="184">
        <v>3.2000000000000002</v>
      </c>
      <c s="184">
        <f t="shared" si="18"/>
        <v>1367.8339956736402</v>
      </c>
      <c s="163"/>
      <c s="163"/>
      <c s="164"/>
    </row>
    <row r="64" spans="1:18" ht="12.75" customHeight="1" hidden="1">
      <c r="A64" s="163"/>
      <c s="183" t="s">
        <v>34</v>
      </c>
      <c s="210">
        <v>0</v>
      </c>
      <c s="210">
        <v>0</v>
      </c>
      <c s="210">
        <v>2.50706937</v>
      </c>
      <c s="210">
        <v>0</v>
      </c>
      <c s="210">
        <v>0</v>
      </c>
      <c s="210">
        <v>9.8000000000000007</v>
      </c>
      <c s="184">
        <v>0</v>
      </c>
      <c s="184">
        <v>319.74133097000004</v>
      </c>
      <c s="184">
        <v>27.77426453</v>
      </c>
      <c s="184">
        <v>69.213323860000003</v>
      </c>
      <c s="184">
        <v>1</v>
      </c>
      <c s="184">
        <v>0</v>
      </c>
      <c s="184">
        <f t="shared" si="18"/>
        <v>430.03598873000004</v>
      </c>
      <c s="163"/>
      <c s="163"/>
      <c s="164"/>
    </row>
    <row r="65" spans="1:18" ht="12.75" customHeight="1" hidden="1">
      <c r="A65" s="163"/>
      <c s="183" t="s">
        <v>35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308</v>
      </c>
      <c s="184">
        <v>0</v>
      </c>
      <c s="184">
        <v>0</v>
      </c>
      <c s="184">
        <v>0</v>
      </c>
      <c s="184">
        <v>0</v>
      </c>
      <c s="184">
        <f t="shared" si="18"/>
        <v>308</v>
      </c>
      <c s="163"/>
      <c s="163"/>
      <c s="164"/>
    </row>
    <row r="66" spans="1:18" ht="12.75" customHeight="1" hidden="1">
      <c r="A66" s="163"/>
      <c s="183" t="s">
        <v>36</v>
      </c>
      <c s="210" t="e">
        <v>#REF!</v>
      </c>
      <c s="210" t="e">
        <v>#REF!</v>
      </c>
      <c s="210" t="e">
        <v>#REF!</v>
      </c>
      <c s="210" t="e">
        <v>#REF!</v>
      </c>
      <c s="210" t="e">
        <v>#REF!</v>
      </c>
      <c s="210" t="e">
        <v>#REF!</v>
      </c>
      <c s="184" t="e">
        <v>#REF!</v>
      </c>
      <c s="184" t="e">
        <v>#REF!</v>
      </c>
      <c s="184" t="e">
        <v>#REF!</v>
      </c>
      <c s="184" t="e">
        <v>#REF!</v>
      </c>
      <c s="184" t="e">
        <v>#REF!</v>
      </c>
      <c s="184" t="e">
        <v>#REF!</v>
      </c>
      <c s="184" t="e">
        <f t="shared" si="18"/>
        <v>#REF!</v>
      </c>
      <c s="163"/>
      <c s="163"/>
      <c s="164"/>
    </row>
    <row r="67" spans="1:18" ht="12.75" customHeight="1" hidden="1">
      <c r="A67" s="163"/>
      <c s="183" t="s">
        <v>23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0</v>
      </c>
      <c s="184">
        <v>1800</v>
      </c>
      <c s="184">
        <v>0</v>
      </c>
      <c s="184">
        <v>0</v>
      </c>
      <c s="184">
        <v>700</v>
      </c>
      <c s="184">
        <f t="shared" si="18"/>
        <v>2500</v>
      </c>
      <c s="163"/>
      <c s="163"/>
      <c s="164"/>
    </row>
    <row r="68" spans="1:18" ht="12.75" customHeight="1" hidden="1">
      <c r="A68" s="163"/>
      <c s="180" t="s">
        <v>37</v>
      </c>
      <c s="209">
        <f t="shared" si="19" ref="C68:O68">+C69+C70</f>
        <v>0</v>
      </c>
      <c s="209">
        <f t="shared" si="19"/>
        <v>206.84131811</v>
      </c>
      <c s="209">
        <f t="shared" si="19"/>
        <v>65.516381969999998</v>
      </c>
      <c s="209">
        <f t="shared" si="19"/>
        <v>35</v>
      </c>
      <c s="209">
        <f t="shared" si="19"/>
        <v>15.7637599</v>
      </c>
      <c s="209">
        <f t="shared" si="19"/>
        <v>0</v>
      </c>
      <c s="181">
        <f t="shared" si="19"/>
        <v>0</v>
      </c>
      <c s="181">
        <f t="shared" si="19"/>
        <v>78.629536000000002</v>
      </c>
      <c s="181">
        <f t="shared" si="19"/>
        <v>10</v>
      </c>
      <c s="181">
        <f t="shared" si="19"/>
        <v>24.710755219999999</v>
      </c>
      <c s="181">
        <f t="shared" si="19"/>
        <v>8.3411930000000005</v>
      </c>
      <c s="181">
        <f t="shared" si="19"/>
        <v>5</v>
      </c>
      <c s="181">
        <f t="shared" si="19"/>
        <v>449.80294419999996</v>
      </c>
      <c s="163"/>
      <c s="163"/>
      <c s="164"/>
    </row>
    <row r="69" spans="1:18" ht="12.75" customHeight="1" hidden="1">
      <c r="A69" s="163"/>
      <c s="183" t="s">
        <v>52</v>
      </c>
      <c s="210">
        <v>0</v>
      </c>
      <c s="210">
        <v>206.84131811</v>
      </c>
      <c s="210">
        <v>65.516381969999998</v>
      </c>
      <c s="210">
        <v>35</v>
      </c>
      <c s="210">
        <v>15.7637599</v>
      </c>
      <c s="210">
        <v>0</v>
      </c>
      <c s="184">
        <v>0</v>
      </c>
      <c s="184">
        <v>78.629536000000002</v>
      </c>
      <c s="184">
        <v>10</v>
      </c>
      <c s="184">
        <v>24.710755219999999</v>
      </c>
      <c s="184">
        <v>8.3411930000000005</v>
      </c>
      <c s="184">
        <v>5</v>
      </c>
      <c s="184">
        <f>SUM(C69:N69)</f>
        <v>449.80294419999996</v>
      </c>
      <c s="163"/>
      <c s="163"/>
      <c s="164"/>
    </row>
    <row r="70" spans="1:18" ht="12.75" customHeight="1" hidden="1">
      <c r="A70" s="163"/>
      <c s="183" t="s">
        <v>53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SUM(C70:N70)</f>
        <v>0</v>
      </c>
      <c s="163"/>
      <c s="163"/>
      <c s="164"/>
    </row>
    <row r="71" spans="1:18" ht="12.75" customHeight="1" hidden="1">
      <c r="A71" s="163"/>
      <c s="180" t="s">
        <v>266</v>
      </c>
      <c s="209">
        <f t="shared" si="20" ref="C71:O71">SUM(C72:C73)</f>
        <v>0</v>
      </c>
      <c s="209">
        <f t="shared" si="20"/>
        <v>0</v>
      </c>
      <c s="209">
        <f t="shared" si="20"/>
        <v>0</v>
      </c>
      <c s="209">
        <f t="shared" si="20"/>
        <v>0</v>
      </c>
      <c s="209">
        <f t="shared" si="20"/>
        <v>0</v>
      </c>
      <c s="209">
        <f t="shared" si="20"/>
        <v>0</v>
      </c>
      <c s="181">
        <f t="shared" si="20"/>
        <v>0</v>
      </c>
      <c s="181">
        <f t="shared" si="20"/>
        <v>5</v>
      </c>
      <c s="181">
        <f t="shared" si="20"/>
        <v>3.52</v>
      </c>
      <c s="181">
        <f t="shared" si="20"/>
        <v>10.420999999999999</v>
      </c>
      <c s="181">
        <f t="shared" si="20"/>
        <v>0</v>
      </c>
      <c s="181">
        <f t="shared" si="20"/>
        <v>0</v>
      </c>
      <c s="181">
        <f t="shared" si="20"/>
        <v>18.940999999999999</v>
      </c>
      <c s="163"/>
      <c s="163"/>
      <c s="164"/>
    </row>
    <row r="72" spans="1:18" ht="12.75" customHeight="1" hidden="1">
      <c r="A72" s="163"/>
      <c s="183" t="s">
        <v>54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5</v>
      </c>
      <c s="184">
        <v>3.52</v>
      </c>
      <c s="184">
        <v>10.420999999999999</v>
      </c>
      <c s="184">
        <v>0</v>
      </c>
      <c s="184">
        <v>0</v>
      </c>
      <c s="184">
        <f>SUM(C72:N72)</f>
        <v>18.940999999999999</v>
      </c>
      <c s="163"/>
      <c s="163"/>
      <c s="164"/>
    </row>
    <row r="73" spans="1:18" ht="12.75" customHeight="1" hidden="1">
      <c r="A73" s="163"/>
      <c s="183" t="s">
        <v>55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SUM(C73:N73)</f>
        <v>0</v>
      </c>
      <c s="163"/>
      <c s="163"/>
      <c s="164"/>
    </row>
    <row r="74" spans="1:18" ht="12.75" customHeight="1" hidden="1">
      <c r="A74" s="163"/>
      <c s="180" t="s">
        <v>267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1">
        <f>SUM(C74:N74)</f>
        <v>0</v>
      </c>
      <c s="163"/>
      <c s="163"/>
      <c s="164"/>
    </row>
    <row r="75" spans="1:18" ht="12.75" customHeight="1" hidden="1">
      <c r="A75" s="163"/>
      <c s="172" t="s">
        <v>268</v>
      </c>
      <c s="207">
        <f t="shared" si="21" ref="C75:O75">+C76</f>
        <v>0</v>
      </c>
      <c s="207">
        <f t="shared" si="21"/>
        <v>0</v>
      </c>
      <c s="207">
        <f t="shared" si="21"/>
        <v>0</v>
      </c>
      <c s="207">
        <f t="shared" si="21"/>
        <v>515.85483000999977</v>
      </c>
      <c s="207">
        <f t="shared" si="21"/>
        <v>325.75981189999999</v>
      </c>
      <c s="207">
        <f t="shared" si="21"/>
        <v>183.11212701000002</v>
      </c>
      <c s="208">
        <f t="shared" si="21"/>
        <v>77.474999646715332</v>
      </c>
      <c s="208">
        <f t="shared" si="21"/>
        <v>144.5791741204556</v>
      </c>
      <c s="208">
        <f t="shared" si="21"/>
        <v>129.53898524129048</v>
      </c>
      <c s="208">
        <f t="shared" si="21"/>
        <v>493.81216633230156</v>
      </c>
      <c s="208">
        <f t="shared" si="21"/>
        <v>37.637469340000003</v>
      </c>
      <c s="208">
        <f t="shared" si="21"/>
        <v>54.095368879999995</v>
      </c>
      <c s="208">
        <f t="shared" si="21"/>
        <v>1961.8649324807629</v>
      </c>
      <c s="163"/>
      <c s="163"/>
      <c s="164"/>
    </row>
    <row r="76" spans="1:18" ht="12.75" customHeight="1" hidden="1">
      <c r="A76" s="163"/>
      <c s="183" t="s">
        <v>55</v>
      </c>
      <c s="210">
        <v>0</v>
      </c>
      <c s="210">
        <v>0</v>
      </c>
      <c s="210">
        <v>0</v>
      </c>
      <c s="210">
        <v>515.85483000999977</v>
      </c>
      <c s="210">
        <v>325.75981189999999</v>
      </c>
      <c s="210">
        <v>183.11212701000002</v>
      </c>
      <c s="184">
        <v>77.474999646715332</v>
      </c>
      <c s="184">
        <v>144.5791741204556</v>
      </c>
      <c s="184">
        <v>129.53898524129048</v>
      </c>
      <c s="184">
        <v>493.81216633230156</v>
      </c>
      <c s="184">
        <v>37.637469340000003</v>
      </c>
      <c s="184">
        <v>54.095368879999995</v>
      </c>
      <c s="184">
        <f>SUM(C76:N76)</f>
        <v>1961.8649324807629</v>
      </c>
      <c s="163"/>
      <c s="163"/>
      <c s="164"/>
    </row>
    <row r="77" spans="1:18" ht="12.75" customHeight="1" hidden="1">
      <c r="A77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78" spans="1:18" ht="12.75" customHeight="1" hidden="1">
      <c r="A78" s="163"/>
      <c s="211" t="s">
        <v>277</v>
      </c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79" spans="1:18" ht="12.75" customHeight="1" hidden="1">
      <c r="A79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0" spans="1:18" ht="12.75" customHeight="1">
      <c r="A80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1" spans="1:18" ht="12.75" customHeight="1">
      <c r="A81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2" spans="1:18" ht="12.75" customHeight="1">
      <c r="A82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3" spans="1:18" ht="12.75" customHeight="1">
      <c r="A83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4" spans="1:18" ht="12.75" customHeight="1">
      <c r="A84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5" spans="1:18" ht="12.75" customHeight="1">
      <c r="A85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6" spans="1:18" ht="12.75" customHeight="1">
      <c r="A86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7" spans="1:18" ht="12.75" customHeight="1">
      <c r="A87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8" spans="1:18" ht="12.75" customHeight="1">
      <c r="A88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9" spans="1:18" ht="12.75" customHeight="1">
      <c r="A89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0" spans="1:18" ht="12.75" customHeight="1">
      <c r="A90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1" spans="1:18" ht="12.75" customHeight="1">
      <c r="A91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2" spans="1:18" ht="12.75" customHeight="1">
      <c r="A92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3" spans="1:18" ht="12.75" customHeight="1">
      <c r="A93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4" spans="1:18" ht="12.75" customHeight="1">
      <c r="A94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5" spans="1:18" ht="12.75" customHeight="1">
      <c r="A95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6" spans="1:18" ht="12.75" customHeight="1">
      <c r="A96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7" spans="1:18" ht="12.75" customHeight="1">
      <c r="A97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8" spans="1:18" ht="12.75" customHeight="1">
      <c r="A98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9" spans="1:18" ht="12.75" customHeight="1">
      <c r="A99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100" spans="1:18" ht="12.75" customHeight="1">
      <c r="A100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79984760284"/>
  </sheetPr>
  <dimension ref="B1:V15"/>
  <sheetViews>
    <sheetView workbookViewId="0" topLeftCell="A1">
      <pane xSplit="2" ySplit="3" topLeftCell="F4" activePane="bottomRight" state="frozen"/>
      <selection pane="topLeft" activeCell="A1" sqref="A1"/>
      <selection pane="bottomLeft" activeCell="A4" sqref="A4"/>
      <selection pane="topRight" activeCell="C1" sqref="C1"/>
      <selection pane="bottomRight" activeCell="F5" sqref="F5"/>
    </sheetView>
  </sheetViews>
  <sheetFormatPr defaultColWidth="11.4242857142857" defaultRowHeight="15"/>
  <cols>
    <col min="2" max="2" width="45.4285714285714" customWidth="1"/>
    <col min="3" max="3" width="11" style="8" customWidth="1"/>
    <col min="4" max="4" width="11.5714285714286" style="8" customWidth="1"/>
    <col min="6" max="6" width="10.8571428571429" style="8"/>
    <col min="7" max="7" width="12.8571428571429" style="8" customWidth="1"/>
    <col min="8" max="8" width="13.1428571428571" customWidth="1"/>
    <col min="9" max="9" width="15.7142857142857" style="8" customWidth="1"/>
    <col min="10" max="10" width="10.8571428571429" style="8"/>
  </cols>
  <sheetData>
    <row r="1" spans="6:6" ht="15">
      <c r="F1" s="9"/>
    </row>
    <row r="2" spans="3:22" ht="15">
      <c r="C2" s="149">
        <v>2019</v>
      </c>
      <c s="150">
        <v>2020</v>
      </c>
      <c s="151">
        <v>2021</v>
      </c>
      <c s="9"/>
      <c s="161" t="s">
        <v>50</v>
      </c>
      <c s="156" t="s">
        <v>243</v>
      </c>
      <c s="156" t="s">
        <v>244</v>
      </c>
      <c r="K2" t="s">
        <v>111</v>
      </c>
      <c s="8" t="s">
        <v>100</v>
      </c>
      <c s="8" t="s">
        <v>101</v>
      </c>
      <c s="8" t="s">
        <v>102</v>
      </c>
      <c s="8" t="s">
        <v>103</v>
      </c>
      <c s="8" t="s">
        <v>104</v>
      </c>
      <c s="8" t="s">
        <v>105</v>
      </c>
      <c s="8" t="s">
        <v>106</v>
      </c>
      <c s="8" t="s">
        <v>107</v>
      </c>
      <c s="8" t="s">
        <v>108</v>
      </c>
      <c s="8" t="s">
        <v>109</v>
      </c>
      <c s="8" t="s">
        <v>110</v>
      </c>
    </row>
    <row r="3" spans="6:22" ht="15">
      <c r="F3" s="9"/>
      <c s="161">
        <v>2021</v>
      </c>
      <c s="157" t="s">
        <v>245</v>
      </c>
      <c s="158" t="s">
        <v>246</v>
      </c>
      <c r="S3" s="8"/>
      <c s="8"/>
      <c s="8"/>
      <c s="8"/>
    </row>
    <row r="4" spans="2:22" ht="15.75">
      <c r="B4" s="159" t="s">
        <v>236</v>
      </c>
      <c s="154">
        <f>+C5+C9</f>
        <v>5618.2724037999978</v>
      </c>
      <c s="154">
        <f>+D5+D9</f>
        <v>5031.5811984699994</v>
      </c>
      <c s="154">
        <f>+E5+E9</f>
        <v>6449.0322251056459</v>
      </c>
      <c s="9"/>
      <c s="154">
        <f>+G5+G9</f>
        <v>6449.0322251056459</v>
      </c>
      <c s="154">
        <f>+H5+H9</f>
        <v>3401.6296838176149</v>
      </c>
      <c s="154">
        <f>+SUM(R4:V4)</f>
        <v>3047.402541288031</v>
      </c>
      <c s="153"/>
      <c s="153">
        <f t="shared" si="0" ref="K4:V4">+K5+K9</f>
        <v>313.33518675853662</v>
      </c>
      <c s="153">
        <f t="shared" si="0"/>
        <v>321.16399999999999</v>
      </c>
      <c s="153">
        <f t="shared" si="0"/>
        <v>518.45000000000005</v>
      </c>
      <c s="153">
        <f t="shared" si="0"/>
        <v>455.73000000000002</v>
      </c>
      <c s="153">
        <f t="shared" si="0"/>
        <v>613.25999999999999</v>
      </c>
      <c s="153">
        <f t="shared" si="0"/>
        <v>620.49000000000001</v>
      </c>
      <c s="153">
        <f t="shared" si="0"/>
        <v>559.20049705907809</v>
      </c>
      <c s="153">
        <f t="shared" si="0"/>
        <v>658.601775042187</v>
      </c>
      <c s="153">
        <f t="shared" si="0"/>
        <v>567.01377980465998</v>
      </c>
      <c s="153">
        <f t="shared" si="0"/>
        <v>577.48398798767698</v>
      </c>
      <c s="153">
        <f t="shared" si="0"/>
        <v>608.92753333442192</v>
      </c>
      <c s="153">
        <f t="shared" si="0"/>
        <v>635.37546511908499</v>
      </c>
    </row>
    <row r="5" spans="2:22" ht="15.75">
      <c r="B5" s="152" t="s">
        <v>237</v>
      </c>
      <c s="11">
        <v>1567.7872541399979</v>
      </c>
      <c s="11">
        <v>1610.1835457899992</v>
      </c>
      <c s="11">
        <v>2315.1807470680305</v>
      </c>
      <c s="9"/>
      <c s="11">
        <v>2315.1807470680305</v>
      </c>
      <c s="11">
        <f>+SUM(K5:Q5)</f>
        <v>1185.7052057799992</v>
      </c>
      <c s="11">
        <f>+SUM(R5:V5)</f>
        <v>1129.4755412880309</v>
      </c>
      <c s="153"/>
      <c s="11">
        <f>+K6+K7+K8</f>
        <v>69.174461759999957</v>
      </c>
      <c s="11">
        <f t="shared" si="1" ref="L5:Q5">+L6+L7+L8</f>
        <v>45.895980809999983</v>
      </c>
      <c s="11">
        <f t="shared" si="1"/>
        <v>217.50678438999981</v>
      </c>
      <c s="11">
        <f t="shared" si="1"/>
        <v>199.11865572000011</v>
      </c>
      <c s="11">
        <f t="shared" si="1"/>
        <v>313.67451690000019</v>
      </c>
      <c s="11">
        <f t="shared" si="1"/>
        <v>142.42545484999957</v>
      </c>
      <c s="11">
        <f t="shared" si="1"/>
        <v>197.9093513499995</v>
      </c>
      <c s="11">
        <f>10+176.601775042187</f>
        <v>186.601775042187</v>
      </c>
      <c s="11">
        <f>15+212.01377980466</f>
        <v>227.01377980466</v>
      </c>
      <c s="11">
        <f>15+192.483987987677</f>
        <v>207.48398798767701</v>
      </c>
      <c s="11">
        <f>15+208.000533334422</f>
        <v>223.00053333442199</v>
      </c>
      <c s="11">
        <f>22+263.375465119085</f>
        <v>285.37546511908499</v>
      </c>
    </row>
    <row r="6" spans="2:22" ht="15.75">
      <c r="B6" s="4" t="s">
        <v>238</v>
      </c>
      <c s="11">
        <v>854.50647261999995</v>
      </c>
      <c s="11">
        <v>534.52557522999996</v>
      </c>
      <c s="11">
        <v>698.18074706803054</v>
      </c>
      <c s="9"/>
      <c s="11">
        <v>698.18074706803054</v>
      </c>
      <c s="11">
        <f t="shared" si="2" ref="H6:H12">+SUM(K6:Q6)</f>
        <v>464.11198676999896</v>
      </c>
      <c s="11">
        <f>+G6-H6</f>
        <v>234.06876029803158</v>
      </c>
      <c s="153">
        <f>311-I6</f>
        <v>76.931239701968423</v>
      </c>
      <c s="11">
        <v>0</v>
      </c>
      <c s="11">
        <v>1.9428647199999964</v>
      </c>
      <c s="11">
        <v>91.250033379999806</v>
      </c>
      <c s="11">
        <v>85.457020229999912</v>
      </c>
      <c s="11">
        <v>115.29243206999992</v>
      </c>
      <c s="11">
        <v>65.556940039999631</v>
      </c>
      <c s="11">
        <v>104.61269632999972</v>
      </c>
      <c s="11"/>
      <c s="11"/>
      <c s="11"/>
      <c s="11"/>
      <c s="11"/>
    </row>
    <row r="7" spans="2:22" ht="15.75">
      <c r="B7" s="4" t="s">
        <v>227</v>
      </c>
      <c s="11">
        <v>593.9864599799979</v>
      </c>
      <c s="11">
        <v>952.26982483999939</v>
      </c>
      <c s="11">
        <v>1319</v>
      </c>
      <c s="9"/>
      <c s="11">
        <v>1319</v>
      </c>
      <c s="11">
        <f t="shared" si="2"/>
        <v>694.21091178000017</v>
      </c>
      <c s="11">
        <f>+G7-H7</f>
        <v>624.78908821999983</v>
      </c>
      <c s="153"/>
      <c s="11">
        <v>69.174461759999957</v>
      </c>
      <c s="11">
        <v>43.952950529999988</v>
      </c>
      <c s="11">
        <v>124.72842150000001</v>
      </c>
      <c s="11">
        <v>107.11859976000022</v>
      </c>
      <c s="11">
        <v>190.85873194000024</v>
      </c>
      <c s="11">
        <v>72.472999699999946</v>
      </c>
      <c s="11">
        <v>85.904746589999789</v>
      </c>
      <c s="11"/>
      <c s="11"/>
      <c s="11"/>
      <c s="11"/>
      <c s="11"/>
    </row>
    <row r="8" spans="2:22" ht="15.75">
      <c r="B8" s="4" t="s">
        <v>228</v>
      </c>
      <c s="11">
        <v>119.29432154000008</v>
      </c>
      <c s="11">
        <v>123.38814572000004</v>
      </c>
      <c s="11">
        <v>298</v>
      </c>
      <c s="9"/>
      <c s="11">
        <v>298</v>
      </c>
      <c s="11">
        <f t="shared" si="2"/>
        <v>27.382307230000002</v>
      </c>
      <c s="11">
        <f>+G8-H8</f>
        <v>270.61769277000002</v>
      </c>
      <c s="153"/>
      <c s="11">
        <v>0</v>
      </c>
      <c s="11">
        <v>0.00016556000000000001</v>
      </c>
      <c s="11">
        <v>1.5283295099999998</v>
      </c>
      <c s="11">
        <v>6.5430357299999988</v>
      </c>
      <c s="11">
        <v>7.5233528900000008</v>
      </c>
      <c s="11">
        <v>4.3955151099999998</v>
      </c>
      <c s="11">
        <v>7.3919084300000018</v>
      </c>
      <c s="11"/>
      <c s="11"/>
      <c s="11"/>
      <c s="11"/>
      <c s="11"/>
    </row>
    <row r="9" spans="2:22" ht="15.75">
      <c r="B9" s="152" t="s">
        <v>239</v>
      </c>
      <c s="11">
        <v>4050.4851496599995</v>
      </c>
      <c s="11">
        <v>3421.3976526799997</v>
      </c>
      <c s="11">
        <v>4133.8514780376154</v>
      </c>
      <c s="11"/>
      <c s="11">
        <v>4133.8514780376154</v>
      </c>
      <c s="11">
        <f t="shared" si="2"/>
        <v>2215.9244780376157</v>
      </c>
      <c s="11">
        <f>+SUM(R9:V9)</f>
        <v>1917.9269999999999</v>
      </c>
      <c s="153"/>
      <c s="11">
        <v>244.16072499853666</v>
      </c>
      <c s="11">
        <v>275.26801919000002</v>
      </c>
      <c s="11">
        <v>300.94321561000027</v>
      </c>
      <c s="11">
        <v>256.61134427999991</v>
      </c>
      <c s="11">
        <v>299.58548309999981</v>
      </c>
      <c s="11">
        <v>478.06454515000041</v>
      </c>
      <c s="11">
        <v>361.29114570907859</v>
      </c>
      <c s="11">
        <v>472</v>
      </c>
      <c s="11">
        <v>340</v>
      </c>
      <c s="11">
        <v>370</v>
      </c>
      <c s="11">
        <v>385.92699999999991</v>
      </c>
      <c s="11">
        <v>350</v>
      </c>
    </row>
    <row r="10" spans="2:22" ht="15.75">
      <c r="B10" s="4" t="s">
        <v>240</v>
      </c>
      <c s="11">
        <v>3447.7425498899997</v>
      </c>
      <c s="11">
        <v>2751.9806048499995</v>
      </c>
      <c s="11">
        <v>3033.2578347501808</v>
      </c>
      <c s="11"/>
      <c s="11">
        <v>3033.2578347501808</v>
      </c>
      <c s="11">
        <f t="shared" si="2"/>
        <v>1847.930826747235</v>
      </c>
      <c s="11">
        <f>+SUM(R10:V10)</f>
        <v>1185.3270080029461</v>
      </c>
      <c s="153"/>
      <c s="11">
        <v>240.72841628</v>
      </c>
      <c s="11">
        <v>232.67793609000003</v>
      </c>
      <c s="11">
        <v>279.10672962000035</v>
      </c>
      <c s="11">
        <v>303.2026193699997</v>
      </c>
      <c s="11">
        <v>219.1573843999999</v>
      </c>
      <c s="11">
        <v>328.30053394594739</v>
      </c>
      <c s="11">
        <v>244.75720704128747</v>
      </c>
      <c s="11">
        <v>322.71071286780909</v>
      </c>
      <c s="11">
        <v>216.48471713754623</v>
      </c>
      <c s="11">
        <v>220.50342709447881</v>
      </c>
      <c s="11">
        <v>214.00039701995479</v>
      </c>
      <c s="11">
        <v>211.627753883157</v>
      </c>
    </row>
    <row r="11" spans="2:22" ht="15.75">
      <c r="B11" s="4" t="s">
        <v>241</v>
      </c>
      <c s="11">
        <v>146.98604735000001</v>
      </c>
      <c s="11">
        <v>367.08787877999998</v>
      </c>
      <c s="11">
        <v>908.53504739999994</v>
      </c>
      <c s="11"/>
      <c s="11">
        <v>908.53504739999994</v>
      </c>
      <c s="11">
        <f t="shared" si="2"/>
        <v>278.5350474</v>
      </c>
      <c s="11">
        <f>+SUM(R11:V11)</f>
        <v>630</v>
      </c>
      <c s="153"/>
      <c s="11">
        <v>0.27681224999999998</v>
      </c>
      <c s="11"/>
      <c s="11">
        <v>24.594240840000001</v>
      </c>
      <c s="11">
        <v>22.425649050000004</v>
      </c>
      <c s="11">
        <v>17.546346460000002</v>
      </c>
      <c s="11">
        <v>107.25681605</v>
      </c>
      <c s="11">
        <v>106.43518275000001</v>
      </c>
      <c s="11">
        <v>132</v>
      </c>
      <c s="11">
        <v>100</v>
      </c>
      <c s="11">
        <v>130</v>
      </c>
      <c s="11">
        <v>130</v>
      </c>
      <c s="11">
        <v>138</v>
      </c>
    </row>
    <row r="12" spans="2:22" ht="15.75">
      <c r="B12" s="160" t="s">
        <v>242</v>
      </c>
      <c s="155">
        <v>455.75655241999999</v>
      </c>
      <c s="155">
        <v>302.32916905000002</v>
      </c>
      <c s="155">
        <v>192.05859588743479</v>
      </c>
      <c s="11"/>
      <c s="155">
        <v>192.05859588743479</v>
      </c>
      <c s="155">
        <f t="shared" si="2"/>
        <v>89.458603890380815</v>
      </c>
      <c s="155">
        <f>+SUM(R12:V12)</f>
        <v>102.59999199705399</v>
      </c>
      <c s="153"/>
      <c s="11">
        <v>3.1554964685366604</v>
      </c>
      <c s="11">
        <v>42.590083099999987</v>
      </c>
      <c s="11">
        <v>-2.7577548500000866</v>
      </c>
      <c s="11">
        <v>-69.016924139999787</v>
      </c>
      <c s="11">
        <v>62.881752239999905</v>
      </c>
      <c s="11">
        <v>42.507195154053022</v>
      </c>
      <c s="11">
        <v>10.098755917791109</v>
      </c>
      <c s="11">
        <v>17.289287132190907</v>
      </c>
      <c s="11">
        <v>23.515282862453773</v>
      </c>
      <c s="11">
        <v>19.496572905521191</v>
      </c>
      <c s="11">
        <v>41.926602980045118</v>
      </c>
      <c s="11">
        <v>0.37224611684300157</v>
      </c>
    </row>
    <row r="13" spans="5:8" ht="15">
      <c r="E13" s="8"/>
      <c r="H13" s="8"/>
    </row>
    <row r="15" spans="8:8" ht="15">
      <c r="H15">
        <f>+H16+H17+H18</f>
        <v>0</v>
      </c>
    </row>
  </sheetData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79984760284"/>
  </sheetPr>
  <dimension ref="A1:Q121"/>
  <sheetViews>
    <sheetView showGridLines="0" workbookViewId="0" topLeftCell="A1">
      <pane xSplit="1" ySplit="7" topLeftCell="M17" activePane="bottomRight" state="frozen"/>
      <selection pane="topLeft" activeCell="A1" sqref="A1"/>
      <selection pane="bottomLeft" activeCell="A8" sqref="A8"/>
      <selection pane="topRight" activeCell="B1" sqref="B1"/>
      <selection pane="bottomRight" activeCell="K14" sqref="K14"/>
    </sheetView>
  </sheetViews>
  <sheetFormatPr defaultColWidth="11.5742857142857" defaultRowHeight="11.25"/>
  <cols>
    <col min="1" max="1" width="69.1428571428571" style="28" bestFit="1" customWidth="1"/>
    <col min="2" max="2" width="17.2857142857143" style="28" bestFit="1" customWidth="1"/>
    <col min="3" max="3" width="16.4285714285714" style="28" bestFit="1" customWidth="1"/>
    <col min="4" max="4" width="17" style="28" bestFit="1" customWidth="1"/>
    <col min="5" max="5" width="16.4285714285714" style="28" bestFit="1" customWidth="1"/>
    <col min="6" max="6" width="16.7142857142857" style="28" bestFit="1" customWidth="1"/>
    <col min="7" max="7" width="16.4285714285714" style="28" bestFit="1" customWidth="1"/>
    <col min="8" max="8" width="16.1428571428571" style="28" bestFit="1" customWidth="1"/>
    <col min="9" max="9" width="16.7142857142857" style="28" bestFit="1" customWidth="1"/>
    <col min="10" max="10" width="17" style="28" bestFit="1" customWidth="1"/>
    <col min="11" max="11" width="17.2857142857143" style="28" bestFit="1" customWidth="1"/>
    <col min="12" max="12" width="17" style="28" bestFit="1" customWidth="1"/>
    <col min="13" max="13" width="16.7142857142857" style="28" bestFit="1" customWidth="1"/>
    <col min="14" max="14" width="18.5714285714286" style="28" bestFit="1" customWidth="1"/>
    <col min="15" max="15" width="11.5714285714286" style="28"/>
    <col min="16" max="16" width="16" style="28" customWidth="1"/>
    <col min="17" max="16384" width="11.5714285714286" style="28"/>
  </cols>
  <sheetData>
    <row r="1" spans="1:1" ht="11.25" customHeight="1">
      <c r="A1" s="27" t="s">
        <v>112</v>
      </c>
    </row>
    <row r="2" spans="1:3" ht="11.25">
      <c r="A2" s="29" t="s">
        <v>113</v>
      </c>
      <c s="30"/>
      <c s="30"/>
    </row>
    <row r="3" spans="1:2" ht="11.25">
      <c r="A3" s="28">
        <v>1000</v>
      </c>
      <c s="31"/>
    </row>
    <row r="4" spans="2:2" ht="11.25">
      <c r="B4" s="30"/>
    </row>
    <row r="5" spans="2:14" ht="11.25">
      <c r="B5"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3"/>
    </row>
    <row r="6" spans="1:14" s="36" customFormat="1" ht="11.25">
      <c r="A6" s="34" t="s">
        <v>115</v>
      </c>
      <c s="35">
        <v>44197</v>
      </c>
      <c s="35">
        <v>44228</v>
      </c>
      <c s="35">
        <v>44256</v>
      </c>
      <c s="35">
        <v>44287</v>
      </c>
      <c s="35">
        <v>44317</v>
      </c>
      <c s="35">
        <v>44348</v>
      </c>
      <c s="35">
        <v>44378</v>
      </c>
      <c s="35">
        <v>44409</v>
      </c>
      <c s="35">
        <v>44440</v>
      </c>
      <c s="35">
        <v>44470</v>
      </c>
      <c s="35">
        <v>44501</v>
      </c>
      <c s="35">
        <v>44531</v>
      </c>
      <c s="35" t="s">
        <v>41</v>
      </c>
    </row>
    <row r="7" spans="1:15" s="40" customFormat="1" ht="11.25">
      <c r="A7" s="37" t="s">
        <v>116</v>
      </c>
      <c s="38">
        <f t="shared" si="0" ref="B7:N7">B8+B67</f>
        <v>369941345.25999999</v>
      </c>
      <c s="38">
        <f t="shared" si="0"/>
        <v>66114314.759999998</v>
      </c>
      <c s="38">
        <f t="shared" si="0"/>
        <v>219694585.41</v>
      </c>
      <c s="38">
        <f t="shared" si="0"/>
        <v>59243399.640000001</v>
      </c>
      <c s="38">
        <f t="shared" si="0"/>
        <v>142836037.84999999</v>
      </c>
      <c s="38">
        <f t="shared" si="0"/>
        <v>69162155.660000011</v>
      </c>
      <c s="38">
        <f t="shared" si="0"/>
        <v>40260690.649999999</v>
      </c>
      <c s="38">
        <f t="shared" si="0"/>
        <v>123216662.96000001</v>
      </c>
      <c s="38">
        <f t="shared" si="0"/>
        <v>120348057.08</v>
      </c>
      <c s="38">
        <f t="shared" si="0"/>
        <v>664735040.19999993</v>
      </c>
      <c s="38">
        <f t="shared" si="0"/>
        <v>299125535.00999999</v>
      </c>
      <c s="38">
        <f t="shared" si="0"/>
        <v>133533179.89</v>
      </c>
      <c s="38">
        <f t="shared" si="0"/>
        <v>2308211004.3699999</v>
      </c>
      <c s="39"/>
    </row>
    <row r="8" spans="1:15" s="36" customFormat="1" ht="11.25">
      <c r="A8" s="41" t="s">
        <v>117</v>
      </c>
      <c s="42">
        <f t="shared" si="1" ref="B8:N8">+B9+B37+B64</f>
        <v>369941345.25999999</v>
      </c>
      <c s="42">
        <f t="shared" si="1"/>
        <v>66114314.759999998</v>
      </c>
      <c s="42">
        <f t="shared" si="1"/>
        <v>219694585.41</v>
      </c>
      <c s="42">
        <f t="shared" si="1"/>
        <v>59243399.640000001</v>
      </c>
      <c s="42">
        <f t="shared" si="1"/>
        <v>132608883.06</v>
      </c>
      <c s="42">
        <f t="shared" si="1"/>
        <v>69162155.660000011</v>
      </c>
      <c s="42">
        <f t="shared" si="1"/>
        <v>40260690.649999999</v>
      </c>
      <c s="42">
        <f t="shared" si="1"/>
        <v>123216662.96000001</v>
      </c>
      <c s="42">
        <f t="shared" si="1"/>
        <v>120348057.08</v>
      </c>
      <c s="42">
        <f t="shared" si="1"/>
        <v>664735040.19999993</v>
      </c>
      <c s="42">
        <f t="shared" si="1"/>
        <v>161876432.49000001</v>
      </c>
      <c s="42">
        <f t="shared" si="1"/>
        <v>133533179.89</v>
      </c>
      <c s="42">
        <f t="shared" si="1"/>
        <v>2160734747.0599999</v>
      </c>
      <c s="39"/>
    </row>
    <row r="9" spans="1:15" s="36" customFormat="1" ht="11.25">
      <c r="A9" s="43" t="s">
        <v>118</v>
      </c>
      <c s="44">
        <f t="shared" si="2" ref="B9:N9">+B10+B11+B12+B13+B14+B29+B30+B31+B32+B33+B34</f>
        <v>18589132.800000001</v>
      </c>
      <c s="44">
        <f t="shared" si="2"/>
        <v>3027216.25</v>
      </c>
      <c s="44">
        <f t="shared" si="2"/>
        <v>1009195</v>
      </c>
      <c s="44">
        <f t="shared" si="2"/>
        <v>2519937.5</v>
      </c>
      <c s="44">
        <f t="shared" si="2"/>
        <v>2163451.2200000002</v>
      </c>
      <c s="44">
        <f t="shared" si="2"/>
        <v>6461420.79</v>
      </c>
      <c s="44">
        <f t="shared" si="2"/>
        <v>403560</v>
      </c>
      <c s="44">
        <f t="shared" si="2"/>
        <v>3057865.1499999999</v>
      </c>
      <c s="44">
        <f t="shared" si="2"/>
        <v>3243638.3300000001</v>
      </c>
      <c s="44">
        <f t="shared" si="2"/>
        <v>3197742.5</v>
      </c>
      <c s="44">
        <f t="shared" si="2"/>
        <v>30511690.420000002</v>
      </c>
      <c s="44">
        <f t="shared" si="2"/>
        <v>40596901.920000002</v>
      </c>
      <c s="44">
        <f t="shared" si="2"/>
        <v>114781751.88</v>
      </c>
      <c s="39"/>
    </row>
    <row r="10" spans="1:14" ht="11.25">
      <c r="A10" s="45" t="s">
        <v>119</v>
      </c>
      <c s="46">
        <v>0</v>
      </c>
      <c s="47">
        <v>0</v>
      </c>
      <c s="48">
        <v>0</v>
      </c>
      <c s="48">
        <v>2000000</v>
      </c>
      <c s="48">
        <v>141666.67000000001</v>
      </c>
      <c s="48">
        <v>500000</v>
      </c>
      <c s="48">
        <v>0</v>
      </c>
      <c s="48">
        <v>0</v>
      </c>
      <c s="48">
        <v>0</v>
      </c>
      <c s="48">
        <v>2130000</v>
      </c>
      <c s="48">
        <v>0</v>
      </c>
      <c s="48">
        <v>0</v>
      </c>
      <c s="48">
        <f>SUM(B10:M10)</f>
        <v>4771666.6699999999</v>
      </c>
    </row>
    <row r="11" spans="1:14" ht="11.25">
      <c r="A11" s="49" t="s">
        <v>120</v>
      </c>
      <c s="50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>SUM(B11:M11)</f>
        <v>0</v>
      </c>
    </row>
    <row r="12" spans="1:14" ht="11.25">
      <c r="A12" s="45" t="s">
        <v>121</v>
      </c>
      <c s="46">
        <v>18589132.800000001</v>
      </c>
      <c s="47">
        <v>3027216.25</v>
      </c>
      <c s="48">
        <v>1009195</v>
      </c>
      <c s="48">
        <v>519937.5</v>
      </c>
      <c s="48">
        <v>101922.5</v>
      </c>
      <c s="48">
        <v>676140</v>
      </c>
      <c s="48">
        <v>403560</v>
      </c>
      <c s="48">
        <v>2904053.75</v>
      </c>
      <c s="48">
        <v>3243638.3300000001</v>
      </c>
      <c s="48">
        <v>1067742.5</v>
      </c>
      <c s="48">
        <v>30511690.420000002</v>
      </c>
      <c s="48">
        <v>40534023.890000001</v>
      </c>
      <c s="48">
        <f>SUM(B12:M12)</f>
        <v>102588252.94</v>
      </c>
    </row>
    <row r="13" spans="1:14" ht="11.25">
      <c r="A13" s="49" t="s">
        <v>122</v>
      </c>
      <c s="48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>SUM(B13:M13)</f>
        <v>0</v>
      </c>
    </row>
    <row r="14" spans="1:14" ht="11.25">
      <c r="A14" s="45" t="s">
        <v>123</v>
      </c>
      <c s="51">
        <f t="shared" si="3" ref="B14:N14">SUM(B15:B28)</f>
        <v>0</v>
      </c>
      <c s="51">
        <f t="shared" si="3"/>
        <v>0</v>
      </c>
      <c s="51">
        <f t="shared" si="3"/>
        <v>0</v>
      </c>
      <c s="51">
        <f t="shared" si="3"/>
        <v>0</v>
      </c>
      <c s="51">
        <f t="shared" si="3"/>
        <v>1919862.05</v>
      </c>
      <c s="51">
        <f t="shared" si="3"/>
        <v>5285280.79</v>
      </c>
      <c s="51">
        <f t="shared" si="3"/>
        <v>0</v>
      </c>
      <c s="51">
        <f t="shared" si="3"/>
        <v>153811.39999999999</v>
      </c>
      <c s="51">
        <f t="shared" si="3"/>
        <v>0</v>
      </c>
      <c s="51">
        <f t="shared" si="3"/>
        <v>0</v>
      </c>
      <c s="51">
        <f t="shared" si="3"/>
        <v>0</v>
      </c>
      <c s="51">
        <f t="shared" si="3"/>
        <v>62878.029999999999</v>
      </c>
      <c s="51">
        <f t="shared" si="3"/>
        <v>7421832.2700000005</v>
      </c>
    </row>
    <row r="15" spans="1:14" ht="11.25">
      <c r="A15" s="52" t="s">
        <v>124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16" spans="1:14" ht="11.25">
      <c r="A16" s="52" t="s">
        <v>125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17" spans="1:14" ht="11.25">
      <c r="A17" s="52" t="s">
        <v>126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18" spans="1:14" ht="11.25">
      <c r="A18" s="52" t="s">
        <v>127</v>
      </c>
      <c s="53">
        <v>0</v>
      </c>
      <c s="47">
        <v>0</v>
      </c>
      <c s="48">
        <v>0</v>
      </c>
      <c s="48">
        <v>0</v>
      </c>
      <c s="48">
        <v>1919862.05</v>
      </c>
      <c s="48">
        <v>5285280.79</v>
      </c>
      <c s="48">
        <v>0</v>
      </c>
      <c s="48">
        <v>153811.39999999999</v>
      </c>
      <c s="48">
        <v>0</v>
      </c>
      <c s="48">
        <v>0</v>
      </c>
      <c s="48">
        <v>0</v>
      </c>
      <c s="48">
        <v>62878.029999999999</v>
      </c>
      <c s="48">
        <f>SUM(B18:M18)</f>
        <v>7421832.2700000005</v>
      </c>
    </row>
    <row r="19" spans="1:14" ht="11.25">
      <c r="A19" s="52" t="s">
        <v>128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0" spans="1:14" ht="11.25">
      <c r="A20" s="52" t="s">
        <v>129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1" spans="1:14" ht="11.25">
      <c r="A21" s="54" t="s">
        <v>130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2" spans="1:14" ht="11.25">
      <c r="A22" s="52" t="s">
        <v>131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3" spans="1:14" ht="11.25">
      <c r="A23" s="52" t="s">
        <v>132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4" spans="1:14" ht="11.25">
      <c r="A24" s="52" t="s">
        <v>133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5" spans="1:14" ht="11.25">
      <c r="A25" s="52" t="s">
        <v>134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6" spans="1:14" ht="11.25">
      <c r="A26" s="52" t="s">
        <v>135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7" spans="1:14" ht="11.25">
      <c r="A27" s="52" t="s">
        <v>136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8" spans="1:14" ht="11.25">
      <c r="A28" s="52" t="s">
        <v>137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9" spans="1:14" ht="11.25">
      <c r="A29" s="55" t="s">
        <v>138</v>
      </c>
      <c s="53"/>
      <c s="47"/>
      <c s="48"/>
      <c s="48"/>
      <c s="48"/>
      <c s="48"/>
      <c s="48"/>
      <c s="48"/>
      <c s="48"/>
      <c s="48"/>
      <c s="48"/>
      <c s="48"/>
      <c s="48"/>
    </row>
    <row r="30" spans="1:14" ht="11.25">
      <c r="A30" s="55" t="s">
        <v>139</v>
      </c>
      <c s="53"/>
      <c s="47"/>
      <c s="48"/>
      <c s="48"/>
      <c s="48"/>
      <c s="48"/>
      <c s="48"/>
      <c s="48"/>
      <c s="48"/>
      <c s="48"/>
      <c s="48"/>
      <c s="48"/>
      <c s="48"/>
    </row>
    <row r="31" spans="1:14" ht="11.25">
      <c r="A31" s="55" t="s">
        <v>140</v>
      </c>
      <c s="53"/>
      <c s="47"/>
      <c s="48"/>
      <c s="48"/>
      <c s="48"/>
      <c s="48"/>
      <c s="48"/>
      <c s="48"/>
      <c s="48"/>
      <c s="48"/>
      <c s="48"/>
      <c s="48"/>
      <c s="48"/>
    </row>
    <row r="32" spans="1:14" ht="11.25">
      <c r="A32" s="55" t="s">
        <v>141</v>
      </c>
      <c s="53"/>
      <c s="47"/>
      <c s="48"/>
      <c s="48"/>
      <c s="48"/>
      <c s="48"/>
      <c s="48"/>
      <c s="48"/>
      <c s="48"/>
      <c s="48"/>
      <c s="48"/>
      <c s="48"/>
      <c s="48"/>
    </row>
    <row r="33" spans="1:14" ht="11.25">
      <c r="A33" s="55" t="s">
        <v>142</v>
      </c>
      <c s="53"/>
      <c s="47"/>
      <c s="48"/>
      <c s="48"/>
      <c s="48"/>
      <c s="48"/>
      <c s="48"/>
      <c s="48"/>
      <c s="48"/>
      <c s="48"/>
      <c s="48"/>
      <c s="48"/>
      <c s="48"/>
    </row>
    <row r="34" spans="1:14" ht="11.25">
      <c r="A34" s="55" t="s">
        <v>143</v>
      </c>
      <c s="53"/>
      <c s="47"/>
      <c s="48"/>
      <c s="48"/>
      <c s="48"/>
      <c s="48"/>
      <c s="48"/>
      <c s="48"/>
      <c s="48"/>
      <c s="48"/>
      <c s="48"/>
      <c s="48"/>
      <c s="48"/>
    </row>
    <row r="35" spans="1:14" ht="11.25">
      <c r="A35" s="55"/>
      <c s="53"/>
      <c s="47"/>
      <c s="48"/>
      <c s="48"/>
      <c s="48"/>
      <c s="48"/>
      <c s="48"/>
      <c s="48"/>
      <c s="48"/>
      <c s="48"/>
      <c s="48"/>
      <c s="48"/>
      <c s="48"/>
    </row>
    <row r="36" spans="1:14" ht="12.6" customHeight="1">
      <c r="A36" s="52"/>
      <c s="53"/>
      <c s="47"/>
      <c s="48"/>
      <c s="48"/>
      <c s="48"/>
      <c s="48"/>
      <c s="48"/>
      <c s="48"/>
      <c s="48"/>
      <c s="48"/>
      <c s="48"/>
      <c s="48"/>
      <c s="48"/>
    </row>
    <row r="37" spans="1:14" s="56" customFormat="1" ht="11.25">
      <c r="A37" s="56" t="s">
        <v>144</v>
      </c>
      <c s="57">
        <f t="shared" si="4" ref="B37:N37">+B38+B41+B55</f>
        <v>351352212.45999998</v>
      </c>
      <c s="57">
        <f t="shared" si="4"/>
        <v>63087098.509999998</v>
      </c>
      <c s="57">
        <f t="shared" si="4"/>
        <v>218685390.41</v>
      </c>
      <c s="57">
        <f t="shared" si="4"/>
        <v>56723462.140000001</v>
      </c>
      <c s="57">
        <f t="shared" si="4"/>
        <v>130445431.84</v>
      </c>
      <c s="57">
        <f t="shared" si="4"/>
        <v>62700734.870000005</v>
      </c>
      <c s="57">
        <f t="shared" si="4"/>
        <v>39857130.649999999</v>
      </c>
      <c s="57">
        <f t="shared" si="4"/>
        <v>120158797.81</v>
      </c>
      <c s="57">
        <f t="shared" si="4"/>
        <v>117104418.75</v>
      </c>
      <c s="57">
        <f t="shared" si="4"/>
        <v>661537297.69999993</v>
      </c>
      <c s="57">
        <f t="shared" si="4"/>
        <v>131364742.06999999</v>
      </c>
      <c s="57">
        <f t="shared" si="4"/>
        <v>92936277.969999999</v>
      </c>
      <c s="57">
        <f t="shared" si="4"/>
        <v>2045952995.1799998</v>
      </c>
    </row>
    <row r="38" spans="1:14" s="60" customFormat="1" ht="11.25">
      <c r="A38" s="58" t="s">
        <v>145</v>
      </c>
      <c s="59">
        <f t="shared" si="5" ref="B38:N38">+SUM(B39:B40)</f>
        <v>0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4101357.4100000001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4101357.4100000001</v>
      </c>
    </row>
    <row r="39" spans="1:14" s="60" customFormat="1" ht="11.25">
      <c r="A39" s="52" t="s">
        <v>146</v>
      </c>
      <c s="61">
        <v>0</v>
      </c>
      <c s="47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4101357.4100000001</v>
      </c>
      <c s="62">
        <v>0</v>
      </c>
      <c s="62">
        <v>0</v>
      </c>
      <c s="62">
        <v>0</v>
      </c>
      <c s="62">
        <v>0</v>
      </c>
      <c s="48">
        <f>SUM(B39:M39)</f>
        <v>4101357.4100000001</v>
      </c>
    </row>
    <row r="40" spans="1:14" s="60" customFormat="1" ht="11.25">
      <c r="A40" s="52" t="s">
        <v>147</v>
      </c>
      <c s="61">
        <v>0</v>
      </c>
      <c s="47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48">
        <f>SUM(B40:M40)</f>
        <v>0</v>
      </c>
    </row>
    <row r="41" spans="1:15" s="60" customFormat="1" ht="11.25">
      <c r="A41" s="58" t="s">
        <v>148</v>
      </c>
      <c s="59">
        <f t="shared" si="6" ref="B41:N41">+SUM(B42:B54)</f>
        <v>14732590.68</v>
      </c>
      <c s="59">
        <f t="shared" si="6"/>
        <v>63087098.509999998</v>
      </c>
      <c s="59">
        <f t="shared" si="6"/>
        <v>168451246.66</v>
      </c>
      <c s="59">
        <f t="shared" si="6"/>
        <v>56723462.140000001</v>
      </c>
      <c s="59">
        <f t="shared" si="6"/>
        <v>130445431.84</v>
      </c>
      <c s="59">
        <f t="shared" si="6"/>
        <v>44700734.870000005</v>
      </c>
      <c s="59">
        <f t="shared" si="6"/>
        <v>39857130.649999999</v>
      </c>
      <c s="59">
        <f t="shared" si="6"/>
        <v>116057440.40000001</v>
      </c>
      <c s="59">
        <f t="shared" si="6"/>
        <v>107104418.75</v>
      </c>
      <c s="59">
        <f t="shared" si="6"/>
        <v>379793131.02999997</v>
      </c>
      <c s="59">
        <f t="shared" si="6"/>
        <v>131364742.06999999</v>
      </c>
      <c s="59">
        <f t="shared" si="6"/>
        <v>59436277.969999999</v>
      </c>
      <c s="59">
        <f t="shared" si="6"/>
        <v>1311753705.5699999</v>
      </c>
      <c s="63"/>
    </row>
    <row r="42" spans="1:15" ht="11.25">
      <c r="A42" s="52" t="s">
        <v>149</v>
      </c>
      <c s="53">
        <v>3636363.6400000001</v>
      </c>
      <c s="47">
        <v>42727272.729999997</v>
      </c>
      <c s="48">
        <v>98636363.640000001</v>
      </c>
      <c s="48">
        <v>36363636.359999999</v>
      </c>
      <c s="48">
        <v>110085606.06</v>
      </c>
      <c s="48">
        <v>23840909.09</v>
      </c>
      <c s="48">
        <v>3636363.6400000001</v>
      </c>
      <c s="48">
        <v>92727272.730000004</v>
      </c>
      <c s="48">
        <v>83636363.640000001</v>
      </c>
      <c s="48">
        <v>56363636.359999999</v>
      </c>
      <c s="48">
        <v>32727272.73</v>
      </c>
      <c s="48">
        <v>28840909.09</v>
      </c>
      <c s="48">
        <f t="shared" si="7" ref="N42:N54">SUM(B42:M42)</f>
        <v>613221969.71000004</v>
      </c>
      <c s="63"/>
    </row>
    <row r="43" spans="1:15" ht="11.25">
      <c r="A43" s="64" t="s">
        <v>150</v>
      </c>
      <c s="65">
        <v>0</v>
      </c>
      <c s="66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48">
        <f t="shared" si="7"/>
        <v>0</v>
      </c>
      <c s="63"/>
    </row>
    <row r="44" spans="1:15" ht="11.25">
      <c r="A44" s="52" t="s">
        <v>151</v>
      </c>
      <c s="53">
        <v>11096227.039999999</v>
      </c>
      <c s="47">
        <v>20359825.780000001</v>
      </c>
      <c s="48">
        <v>28416996.420000002</v>
      </c>
      <c s="48">
        <v>20359825.780000001</v>
      </c>
      <c s="48">
        <v>20359825.780000001</v>
      </c>
      <c s="48">
        <v>20359825.780000001</v>
      </c>
      <c s="48">
        <v>36220767.009999998</v>
      </c>
      <c s="48">
        <v>23330167.670000002</v>
      </c>
      <c s="48">
        <v>23468055.109999999</v>
      </c>
      <c s="48">
        <v>248429494.66999999</v>
      </c>
      <c s="48">
        <v>23637469.34</v>
      </c>
      <c s="48">
        <v>30095368.879999999</v>
      </c>
      <c s="48">
        <f t="shared" si="7"/>
        <v>506133849.25999993</v>
      </c>
      <c s="63"/>
    </row>
    <row r="45" spans="1:15" ht="11.25">
      <c r="A45" s="64" t="s">
        <v>152</v>
      </c>
      <c s="65">
        <v>0</v>
      </c>
      <c s="66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48">
        <f t="shared" si="7"/>
        <v>0</v>
      </c>
      <c s="63"/>
    </row>
    <row r="46" spans="1:15" ht="11.25">
      <c r="A46" s="68" t="s">
        <v>153</v>
      </c>
      <c s="69">
        <v>0</v>
      </c>
      <c s="70">
        <v>0</v>
      </c>
      <c s="71">
        <v>0</v>
      </c>
      <c s="71">
        <v>0</v>
      </c>
      <c s="71">
        <v>0</v>
      </c>
      <c s="71">
        <v>0</v>
      </c>
      <c s="71">
        <v>0</v>
      </c>
      <c s="71">
        <v>0</v>
      </c>
      <c s="71">
        <v>0</v>
      </c>
      <c s="71">
        <v>75000000</v>
      </c>
      <c s="71">
        <v>75000000</v>
      </c>
      <c s="71">
        <v>0</v>
      </c>
      <c s="132">
        <f t="shared" si="7"/>
        <v>150000000</v>
      </c>
      <c s="63"/>
    </row>
    <row r="47" spans="1:15" ht="11.25">
      <c r="A47" s="52" t="s">
        <v>45</v>
      </c>
      <c s="53">
        <v>0</v>
      </c>
      <c s="47">
        <v>0</v>
      </c>
      <c s="48">
        <v>41397886.600000001</v>
      </c>
      <c s="48">
        <v>0</v>
      </c>
      <c s="48">
        <v>0</v>
      </c>
      <c s="48">
        <v>500000</v>
      </c>
      <c s="48">
        <v>0</v>
      </c>
      <c s="48">
        <v>0</v>
      </c>
      <c s="48">
        <v>0</v>
      </c>
      <c s="48">
        <v>0</v>
      </c>
      <c s="48">
        <v>0</v>
      </c>
      <c s="48">
        <v>500000</v>
      </c>
      <c s="48">
        <f t="shared" si="7"/>
        <v>42397886.600000001</v>
      </c>
      <c s="63"/>
    </row>
    <row r="48" spans="1:15" ht="11.25">
      <c r="A48" s="52" t="s">
        <v>44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49" spans="1:15" ht="11.25">
      <c r="A49" s="52" t="s">
        <v>154</v>
      </c>
      <c s="72">
        <v>0</v>
      </c>
      <c s="47"/>
      <c s="48"/>
      <c s="48"/>
      <c s="48"/>
      <c s="48"/>
      <c s="48"/>
      <c s="48"/>
      <c s="48"/>
      <c s="48"/>
      <c s="48"/>
      <c s="48"/>
      <c s="48">
        <f t="shared" si="7"/>
        <v>0</v>
      </c>
      <c s="63"/>
    </row>
    <row r="50" spans="1:15" ht="11.25">
      <c r="A50" s="52" t="s">
        <v>155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 t="s">
        <v>19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51" spans="1:15" ht="11.25">
      <c r="A51" s="52" t="s">
        <v>156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52" spans="1:15" ht="11.25">
      <c r="A52" s="52" t="s">
        <v>157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53" spans="1:15" ht="11.25">
      <c r="A53" s="52" t="s">
        <v>158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54" spans="1:15" ht="12">
      <c r="A54" s="73" t="s">
        <v>159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55" spans="1:17" ht="11.25">
      <c r="A55" s="58" t="s">
        <v>160</v>
      </c>
      <c s="59">
        <f t="shared" si="8" ref="B55:N55">+SUM(B56:B62)</f>
        <v>336619621.77999997</v>
      </c>
      <c s="59">
        <f t="shared" si="8"/>
        <v>0</v>
      </c>
      <c s="59">
        <f t="shared" si="8"/>
        <v>50234143.75</v>
      </c>
      <c s="59">
        <f t="shared" si="8"/>
        <v>0</v>
      </c>
      <c s="59">
        <f t="shared" si="8"/>
        <v>0</v>
      </c>
      <c s="59">
        <f t="shared" si="8"/>
        <v>18000000</v>
      </c>
      <c s="59">
        <f t="shared" si="8"/>
        <v>0</v>
      </c>
      <c s="59">
        <f t="shared" si="8"/>
        <v>0</v>
      </c>
      <c s="59">
        <f t="shared" si="8"/>
        <v>10000000</v>
      </c>
      <c s="59">
        <f t="shared" si="8"/>
        <v>281744166.66999996</v>
      </c>
      <c s="59">
        <f t="shared" si="8"/>
        <v>0</v>
      </c>
      <c s="59">
        <f t="shared" si="8"/>
        <v>33500000</v>
      </c>
      <c s="59">
        <f t="shared" si="8"/>
        <v>730097932.19999993</v>
      </c>
      <c r="P55" s="28" t="s">
        <v>229</v>
      </c>
      <c s="119">
        <f>+N7</f>
        <v>2308211004.3699999</v>
      </c>
    </row>
    <row r="56" spans="1:17" ht="11.25">
      <c r="A56" s="52" t="s">
        <v>161</v>
      </c>
      <c s="53">
        <v>336619621.77999997</v>
      </c>
      <c s="47">
        <v>0</v>
      </c>
      <c s="48">
        <v>40234143.75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9" ref="N56:N62">SUM(B56:M56)</f>
        <v>376853765.52999997</v>
      </c>
      <c r="P56" s="119" t="s">
        <v>230</v>
      </c>
      <c s="133">
        <f>+N46+N56+N58+N61</f>
        <v>718353765.52999997</v>
      </c>
    </row>
    <row r="57" spans="1:14" ht="11.25">
      <c r="A57" s="52" t="s">
        <v>162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9"/>
        <v>0</v>
      </c>
    </row>
    <row r="58" spans="1:16" ht="11.25">
      <c r="A58" s="52" t="s">
        <v>163</v>
      </c>
      <c s="53">
        <v>0</v>
      </c>
      <c s="47">
        <v>0</v>
      </c>
      <c s="48">
        <v>10000000</v>
      </c>
      <c s="48">
        <v>0</v>
      </c>
      <c s="48">
        <v>0</v>
      </c>
      <c s="48">
        <v>10000000</v>
      </c>
      <c s="48">
        <v>0</v>
      </c>
      <c s="48">
        <v>0</v>
      </c>
      <c s="48">
        <v>10000000</v>
      </c>
      <c s="48">
        <v>0</v>
      </c>
      <c s="48">
        <v>0</v>
      </c>
      <c s="48">
        <v>10000000</v>
      </c>
      <c s="48">
        <f t="shared" si="9"/>
        <v>40000000</v>
      </c>
      <c r="P58" s="28" t="s">
        <v>231</v>
      </c>
    </row>
    <row r="59" spans="1:14" ht="11.25">
      <c r="A59" s="52" t="s">
        <v>164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9"/>
        <v>0</v>
      </c>
    </row>
    <row r="60" spans="1:15" ht="11.25">
      <c r="A60" s="52" t="s">
        <v>165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161744166.66999999</v>
      </c>
      <c s="48">
        <v>0</v>
      </c>
      <c s="48">
        <v>0</v>
      </c>
      <c s="48">
        <f t="shared" si="9"/>
        <v>161744166.66999999</v>
      </c>
      <c s="119"/>
    </row>
    <row r="61" spans="1:14" ht="11.25">
      <c r="A61" s="52" t="s">
        <v>46</v>
      </c>
      <c s="53">
        <v>0</v>
      </c>
      <c s="47">
        <v>0</v>
      </c>
      <c s="48">
        <v>0</v>
      </c>
      <c s="48">
        <v>0</v>
      </c>
      <c s="48">
        <v>0</v>
      </c>
      <c s="48">
        <v>8000000</v>
      </c>
      <c s="48">
        <v>0</v>
      </c>
      <c s="48">
        <v>0</v>
      </c>
      <c s="48">
        <v>0</v>
      </c>
      <c s="48">
        <v>120000000</v>
      </c>
      <c s="48">
        <v>0</v>
      </c>
      <c s="48">
        <v>23500000</v>
      </c>
      <c s="48">
        <f t="shared" si="9"/>
        <v>151500000</v>
      </c>
    </row>
    <row r="62" spans="1:14" ht="11.25">
      <c r="A62" s="54" t="s">
        <v>166</v>
      </c>
      <c s="74">
        <v>0</v>
      </c>
      <c s="66"/>
      <c s="67"/>
      <c s="67"/>
      <c s="67"/>
      <c s="67"/>
      <c s="67"/>
      <c s="67"/>
      <c s="67"/>
      <c s="67"/>
      <c s="67"/>
      <c s="67">
        <v>0</v>
      </c>
      <c s="48">
        <f t="shared" si="9"/>
        <v>0</v>
      </c>
    </row>
    <row r="63" spans="1:14" s="60" customFormat="1" ht="11.25">
      <c r="A63" s="54"/>
      <c s="72"/>
      <c s="47"/>
      <c s="62"/>
      <c s="62"/>
      <c s="62"/>
      <c s="62"/>
      <c s="62"/>
      <c s="62"/>
      <c s="62"/>
      <c s="62"/>
      <c s="62"/>
      <c s="62"/>
      <c s="62"/>
    </row>
    <row r="64" spans="1:14" s="75" customFormat="1" ht="11.25">
      <c r="A64" s="56" t="s">
        <v>167</v>
      </c>
      <c s="57">
        <f t="shared" si="10" ref="B64:N64">SUM(B65)</f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</row>
    <row r="65" spans="1:14" s="60" customFormat="1" ht="11.25">
      <c r="A65" s="76" t="s">
        <v>168</v>
      </c>
      <c s="72">
        <v>0</v>
      </c>
      <c s="47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48">
        <f>SUM(B65:M65)</f>
        <v>0</v>
      </c>
    </row>
    <row r="66" spans="1:14" s="60" customFormat="1" ht="11.25">
      <c r="A66" s="54"/>
      <c s="72"/>
      <c s="47"/>
      <c s="62"/>
      <c s="62"/>
      <c s="62"/>
      <c s="62"/>
      <c s="62"/>
      <c s="62"/>
      <c s="62"/>
      <c s="62"/>
      <c s="62"/>
      <c s="62"/>
      <c s="62"/>
    </row>
    <row r="67" spans="1:14" ht="11.25">
      <c r="A67" s="77" t="s">
        <v>169</v>
      </c>
      <c s="78">
        <f t="shared" si="11" ref="B67:N67">+SUM(B68:B70)</f>
        <v>0</v>
      </c>
      <c s="78">
        <f t="shared" si="11"/>
        <v>0</v>
      </c>
      <c s="78">
        <f t="shared" si="11"/>
        <v>0</v>
      </c>
      <c s="78">
        <f t="shared" si="11"/>
        <v>0</v>
      </c>
      <c s="78">
        <f t="shared" si="11"/>
        <v>10227154.789999999</v>
      </c>
      <c s="78">
        <f t="shared" si="11"/>
        <v>0</v>
      </c>
      <c s="78">
        <f t="shared" si="11"/>
        <v>0</v>
      </c>
      <c s="78">
        <f t="shared" si="11"/>
        <v>0</v>
      </c>
      <c s="78">
        <f t="shared" si="11"/>
        <v>0</v>
      </c>
      <c s="78">
        <f t="shared" si="11"/>
        <v>0</v>
      </c>
      <c s="78">
        <f t="shared" si="11"/>
        <v>137249102.52000001</v>
      </c>
      <c s="78">
        <f t="shared" si="11"/>
        <v>0</v>
      </c>
      <c s="78">
        <f t="shared" si="11"/>
        <v>147476257.31</v>
      </c>
    </row>
    <row r="68" spans="1:14" ht="11.25">
      <c r="A68" s="79" t="s">
        <v>20</v>
      </c>
      <c s="80">
        <v>0</v>
      </c>
      <c s="47">
        <v>0</v>
      </c>
      <c s="48">
        <v>0</v>
      </c>
      <c s="48">
        <v>0</v>
      </c>
      <c s="48">
        <v>10227154.789999999</v>
      </c>
      <c s="48">
        <v>0</v>
      </c>
      <c s="48">
        <v>0</v>
      </c>
      <c s="48">
        <v>0</v>
      </c>
      <c s="48">
        <v>0</v>
      </c>
      <c s="48">
        <v>0</v>
      </c>
      <c s="48">
        <v>10227154.789999999</v>
      </c>
      <c s="48">
        <v>0</v>
      </c>
      <c s="48">
        <f>SUM(B68:M68)</f>
        <v>20454309.579999998</v>
      </c>
    </row>
    <row r="69" spans="1:14" ht="11.25">
      <c r="A69" s="79" t="s">
        <v>170</v>
      </c>
      <c s="80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127021947.73</v>
      </c>
      <c s="48">
        <v>0</v>
      </c>
      <c s="48">
        <f>SUM(B69:M69)</f>
        <v>127021947.73</v>
      </c>
    </row>
    <row r="70" spans="1:14" ht="11.25">
      <c r="A70" s="79" t="s">
        <v>171</v>
      </c>
      <c s="80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>SUM(B70:M70)</f>
        <v>0</v>
      </c>
    </row>
    <row r="73" spans="1:1" ht="11.25">
      <c r="A73" s="28" t="s">
        <v>172</v>
      </c>
    </row>
    <row r="74" spans="1:2" ht="11.25">
      <c r="A74" s="28" t="s">
        <v>173</v>
      </c>
      <c s="81"/>
    </row>
    <row r="80" spans="1:15" ht="11.25">
      <c r="A80" s="82" t="s">
        <v>174</v>
      </c>
      <c s="83">
        <f t="shared" si="12" ref="B80:N80">SUM(B81:B90)</f>
        <v>355208754.57999998</v>
      </c>
      <c s="83">
        <f t="shared" si="12"/>
        <v>3027216.25</v>
      </c>
      <c s="83">
        <f t="shared" si="12"/>
        <v>51243338.75</v>
      </c>
      <c s="83">
        <f t="shared" si="12"/>
        <v>2519937.5</v>
      </c>
      <c s="83">
        <f t="shared" si="12"/>
        <v>2163451.2200000002</v>
      </c>
      <c s="83">
        <f t="shared" si="12"/>
        <v>24461420.789999999</v>
      </c>
      <c s="83">
        <f t="shared" si="12"/>
        <v>403560</v>
      </c>
      <c s="83">
        <f t="shared" si="12"/>
        <v>7159222.5600000005</v>
      </c>
      <c s="83">
        <f t="shared" si="12"/>
        <v>13243638.33</v>
      </c>
      <c s="83">
        <f>SUM(K81:K90)+K91</f>
        <v>359941909.16999996</v>
      </c>
      <c s="83">
        <f>SUM(L81:L90)+L91</f>
        <v>105511690.42</v>
      </c>
      <c s="83">
        <f>SUM(M81:M90)+M91</f>
        <v>74096901.920000002</v>
      </c>
      <c s="83">
        <f t="shared" si="12"/>
        <v>848981041.48999989</v>
      </c>
      <c s="119"/>
    </row>
    <row r="81" spans="1:14" ht="11.25">
      <c r="A81" s="84" t="s">
        <v>175</v>
      </c>
      <c s="85">
        <f t="shared" si="13" ref="B81:N81">+B9+B64</f>
        <v>18589132.800000001</v>
      </c>
      <c s="85">
        <f t="shared" si="13"/>
        <v>3027216.25</v>
      </c>
      <c s="85">
        <f t="shared" si="13"/>
        <v>1009195</v>
      </c>
      <c s="85">
        <f t="shared" si="13"/>
        <v>2519937.5</v>
      </c>
      <c s="85">
        <f t="shared" si="13"/>
        <v>2163451.2200000002</v>
      </c>
      <c s="85">
        <f t="shared" si="13"/>
        <v>6461420.79</v>
      </c>
      <c s="85">
        <f t="shared" si="13"/>
        <v>403560</v>
      </c>
      <c s="85">
        <f t="shared" si="13"/>
        <v>3057865.1499999999</v>
      </c>
      <c s="85">
        <f t="shared" si="13"/>
        <v>3243638.3300000001</v>
      </c>
      <c s="85">
        <f t="shared" si="13"/>
        <v>3197742.5</v>
      </c>
      <c s="85">
        <f t="shared" si="13"/>
        <v>30511690.420000002</v>
      </c>
      <c s="85">
        <f t="shared" si="13"/>
        <v>40596901.920000002</v>
      </c>
      <c s="85">
        <f t="shared" si="13"/>
        <v>114781751.88</v>
      </c>
    </row>
    <row r="82" spans="1:14" ht="11.25">
      <c r="A82" s="84" t="s">
        <v>176</v>
      </c>
      <c s="85">
        <f t="shared" si="14" ref="B82:N82">+B56+B57+B70</f>
        <v>336619621.77999997</v>
      </c>
      <c s="85">
        <f t="shared" si="14"/>
        <v>0</v>
      </c>
      <c s="85">
        <f t="shared" si="14"/>
        <v>40234143.75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376853765.52999997</v>
      </c>
    </row>
    <row r="83" spans="1:14" ht="11.25">
      <c r="A83" s="84" t="s">
        <v>177</v>
      </c>
      <c s="85">
        <f t="shared" si="15" ref="B83:N84">+B60</f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161744166.66999999</v>
      </c>
      <c s="85">
        <f t="shared" si="15"/>
        <v>0</v>
      </c>
      <c s="85">
        <f t="shared" si="15"/>
        <v>0</v>
      </c>
      <c s="85">
        <f t="shared" si="15"/>
        <v>161744166.66999999</v>
      </c>
    </row>
    <row r="84" spans="1:14" ht="11.25">
      <c r="A84" s="84" t="s">
        <v>46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8000000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120000000</v>
      </c>
      <c s="85">
        <f t="shared" si="15"/>
        <v>0</v>
      </c>
      <c s="85">
        <f t="shared" si="15"/>
        <v>23500000</v>
      </c>
      <c s="85">
        <f t="shared" si="15"/>
        <v>151500000</v>
      </c>
    </row>
    <row r="85" spans="1:14" ht="11.25">
      <c r="A85" s="84" t="s">
        <v>155</v>
      </c>
      <c s="85">
        <f t="shared" si="16" ref="B85:N85">+B50</f>
        <v>0</v>
      </c>
      <c s="85">
        <f t="shared" si="16"/>
        <v>0</v>
      </c>
      <c s="85">
        <f t="shared" si="16"/>
        <v>0</v>
      </c>
      <c s="85">
        <f t="shared" si="16"/>
        <v>0</v>
      </c>
      <c s="85">
        <f t="shared" si="16"/>
        <v>0</v>
      </c>
      <c s="85">
        <f t="shared" si="16"/>
        <v>0</v>
      </c>
      <c s="85" t="str">
        <f t="shared" si="16"/>
        <v xml:space="preserve">  </v>
      </c>
      <c s="85">
        <f t="shared" si="16"/>
        <v>0</v>
      </c>
      <c s="85">
        <f t="shared" si="16"/>
        <v>0</v>
      </c>
      <c s="85">
        <f t="shared" si="16"/>
        <v>0</v>
      </c>
      <c s="85">
        <f t="shared" si="16"/>
        <v>0</v>
      </c>
      <c s="85">
        <f t="shared" si="16"/>
        <v>0</v>
      </c>
      <c s="85">
        <f t="shared" si="16"/>
        <v>0</v>
      </c>
    </row>
    <row r="86" spans="1:14" ht="11.25">
      <c r="A86" s="84" t="s">
        <v>178</v>
      </c>
      <c s="85">
        <f t="shared" si="17" ref="B86:N86">+B58</f>
        <v>0</v>
      </c>
      <c s="85">
        <f t="shared" si="17"/>
        <v>0</v>
      </c>
      <c s="85">
        <f t="shared" si="17"/>
        <v>10000000</v>
      </c>
      <c s="85">
        <f t="shared" si="17"/>
        <v>0</v>
      </c>
      <c s="85">
        <f t="shared" si="17"/>
        <v>0</v>
      </c>
      <c s="85">
        <f t="shared" si="17"/>
        <v>10000000</v>
      </c>
      <c s="85">
        <f t="shared" si="17"/>
        <v>0</v>
      </c>
      <c s="85">
        <f t="shared" si="17"/>
        <v>0</v>
      </c>
      <c s="85">
        <f t="shared" si="17"/>
        <v>10000000</v>
      </c>
      <c s="85">
        <f t="shared" si="17"/>
        <v>0</v>
      </c>
      <c s="85">
        <f t="shared" si="17"/>
        <v>0</v>
      </c>
      <c s="85">
        <f t="shared" si="17"/>
        <v>10000000</v>
      </c>
      <c s="85">
        <f t="shared" si="17"/>
        <v>40000000</v>
      </c>
    </row>
    <row r="87" spans="1:14" ht="11.25">
      <c r="A87" s="84" t="s">
        <v>179</v>
      </c>
      <c s="85">
        <f t="shared" si="18" ref="B87:N88">+B39</f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4101357.4100000001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4101357.4100000001</v>
      </c>
    </row>
    <row r="88" spans="1:14" ht="11.25">
      <c r="A88" s="84" t="s">
        <v>180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</row>
    <row r="89" spans="1:14" ht="11.25">
      <c r="A89" s="84" t="s">
        <v>164</v>
      </c>
      <c s="85">
        <f t="shared" si="19" ref="B89:N89">+B59</f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</row>
    <row r="90" spans="1:14" ht="11.25">
      <c r="A90" s="84" t="s">
        <v>181</v>
      </c>
      <c s="85">
        <f t="shared" si="20" ref="B90:N90">+B62</f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</row>
    <row r="91" spans="1:14" ht="11.25">
      <c r="A91" s="135" t="s">
        <v>182</v>
      </c>
      <c s="85"/>
      <c s="85"/>
      <c s="85"/>
      <c s="85"/>
      <c s="85"/>
      <c s="85"/>
      <c s="85"/>
      <c s="85"/>
      <c s="85"/>
      <c s="134">
        <f>+K46</f>
        <v>75000000</v>
      </c>
      <c s="134">
        <f>+L46</f>
        <v>75000000</v>
      </c>
      <c s="85"/>
      <c s="136"/>
    </row>
    <row r="92" spans="1:14" ht="11.25">
      <c r="A92" s="82" t="s">
        <v>183</v>
      </c>
      <c s="83">
        <f t="shared" si="21" ref="B92:N92">SUM(B93:B97)</f>
        <v>14732590.68</v>
      </c>
      <c s="83">
        <f t="shared" si="21"/>
        <v>63087098.509999998</v>
      </c>
      <c s="83">
        <f t="shared" si="21"/>
        <v>168451246.66</v>
      </c>
      <c s="83">
        <f t="shared" si="21"/>
        <v>56723462.140000001</v>
      </c>
      <c s="83">
        <f t="shared" si="21"/>
        <v>140672586.63</v>
      </c>
      <c s="83">
        <f t="shared" si="21"/>
        <v>44700734.870000005</v>
      </c>
      <c s="83">
        <f t="shared" si="21"/>
        <v>39857130.649999999</v>
      </c>
      <c s="83">
        <f t="shared" si="21"/>
        <v>116057440.40000001</v>
      </c>
      <c s="83">
        <f t="shared" si="21"/>
        <v>107104418.75</v>
      </c>
      <c s="83">
        <f t="shared" si="21"/>
        <v>304793131.02999997</v>
      </c>
      <c s="83">
        <f t="shared" si="21"/>
        <v>193613844.59</v>
      </c>
      <c s="83">
        <f t="shared" si="21"/>
        <v>59436277.969999999</v>
      </c>
      <c s="83">
        <f t="shared" si="21"/>
        <v>1459229962.8799999</v>
      </c>
    </row>
    <row r="93" spans="1:14" ht="11.25">
      <c r="A93" s="84" t="s">
        <v>21</v>
      </c>
      <c s="85">
        <f t="shared" si="22" ref="B93:N93">+B42+B43+B44+B45+B69</f>
        <v>14732590.68</v>
      </c>
      <c s="85">
        <f t="shared" si="22"/>
        <v>63087098.509999998</v>
      </c>
      <c s="85">
        <f t="shared" si="22"/>
        <v>127053360.06</v>
      </c>
      <c s="85">
        <f t="shared" si="22"/>
        <v>56723462.140000001</v>
      </c>
      <c s="85">
        <f t="shared" si="22"/>
        <v>130445431.84</v>
      </c>
      <c s="85">
        <f t="shared" si="22"/>
        <v>44200734.870000005</v>
      </c>
      <c s="85">
        <f t="shared" si="22"/>
        <v>39857130.649999999</v>
      </c>
      <c s="85">
        <f t="shared" si="22"/>
        <v>116057440.40000001</v>
      </c>
      <c s="85">
        <f t="shared" si="22"/>
        <v>107104418.75</v>
      </c>
      <c s="85">
        <f t="shared" si="22"/>
        <v>304793131.02999997</v>
      </c>
      <c s="85">
        <f t="shared" si="22"/>
        <v>183386689.80000001</v>
      </c>
      <c s="85">
        <f t="shared" si="22"/>
        <v>58936277.969999999</v>
      </c>
      <c s="85">
        <f t="shared" si="22"/>
        <v>1246377766.7</v>
      </c>
    </row>
    <row r="94" spans="1:14" ht="11.25">
      <c r="A94" s="86" t="str">
        <f>+A46</f>
        <v>Banco del Estado</v>
      </c>
      <c s="87">
        <f t="shared" si="23" ref="B94:N94">+B46+B68</f>
        <v>0</v>
      </c>
      <c s="87">
        <f t="shared" si="23"/>
        <v>0</v>
      </c>
      <c s="87">
        <f t="shared" si="23"/>
        <v>0</v>
      </c>
      <c s="87">
        <f t="shared" si="23"/>
        <v>0</v>
      </c>
      <c s="87">
        <f t="shared" si="23"/>
        <v>10227154.789999999</v>
      </c>
      <c s="87">
        <f t="shared" si="23"/>
        <v>0</v>
      </c>
      <c s="87">
        <f t="shared" si="23"/>
        <v>0</v>
      </c>
      <c s="87">
        <f t="shared" si="23"/>
        <v>0</v>
      </c>
      <c s="87">
        <f t="shared" si="23"/>
        <v>0</v>
      </c>
      <c s="87">
        <f>+K68</f>
        <v>0</v>
      </c>
      <c s="87">
        <f>+L68</f>
        <v>10227154.789999999</v>
      </c>
      <c s="87">
        <f t="shared" si="23"/>
        <v>0</v>
      </c>
      <c s="87">
        <f t="shared" si="23"/>
        <v>170454309.57999998</v>
      </c>
    </row>
    <row r="95" spans="1:14" ht="11.25">
      <c r="A95" s="84" t="str">
        <f>+A47</f>
        <v>ISSPOL</v>
      </c>
      <c s="85">
        <f t="shared" si="24" ref="B95:N96">+B47</f>
        <v>0</v>
      </c>
      <c s="85">
        <f t="shared" si="24"/>
        <v>0</v>
      </c>
      <c s="85">
        <f t="shared" si="24"/>
        <v>41397886.600000001</v>
      </c>
      <c s="85">
        <f t="shared" si="24"/>
        <v>0</v>
      </c>
      <c s="85">
        <f t="shared" si="24"/>
        <v>0</v>
      </c>
      <c s="85">
        <f t="shared" si="24"/>
        <v>500000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500000</v>
      </c>
      <c s="85">
        <f t="shared" si="24"/>
        <v>42397886.600000001</v>
      </c>
    </row>
    <row r="96" spans="1:14" ht="11.25">
      <c r="A96" s="84" t="str">
        <f>+A48</f>
        <v>ISSFA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</row>
    <row r="97" spans="1:14" ht="11.25">
      <c r="A97" s="84" t="s">
        <v>184</v>
      </c>
      <c s="85">
        <f t="shared" si="25" ref="B97:N97">+B51+B53+B52+B54</f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</row>
    <row r="98" spans="1:14" ht="11.25">
      <c r="A98" s="28" t="s">
        <v>24</v>
      </c>
      <c s="83">
        <f t="shared" si="26" ref="B98:N98">+B80+B92</f>
        <v>369941345.25999999</v>
      </c>
      <c s="83">
        <f t="shared" si="26"/>
        <v>66114314.759999998</v>
      </c>
      <c s="83">
        <f t="shared" si="26"/>
        <v>219694585.41</v>
      </c>
      <c s="83">
        <f t="shared" si="26"/>
        <v>59243399.640000001</v>
      </c>
      <c s="83">
        <f t="shared" si="26"/>
        <v>142836037.84999999</v>
      </c>
      <c s="83">
        <f t="shared" si="26"/>
        <v>69162155.659999996</v>
      </c>
      <c s="83">
        <f t="shared" si="26"/>
        <v>40260690.649999999</v>
      </c>
      <c s="83">
        <f t="shared" si="26"/>
        <v>123216662.96000001</v>
      </c>
      <c s="83">
        <f t="shared" si="26"/>
        <v>120348057.08</v>
      </c>
      <c s="83">
        <f t="shared" si="26"/>
        <v>664735040.19999993</v>
      </c>
      <c s="83">
        <f t="shared" si="26"/>
        <v>299125535.00999999</v>
      </c>
      <c s="83">
        <f t="shared" si="26"/>
        <v>133533179.89</v>
      </c>
      <c s="83">
        <f t="shared" si="26"/>
        <v>2308211004.3699999</v>
      </c>
    </row>
    <row r="99" spans="2:14" ht="11.25">
      <c r="B99" s="88"/>
      <c s="88"/>
      <c s="88"/>
      <c s="88"/>
      <c s="88"/>
      <c s="88"/>
      <c s="88"/>
      <c s="88"/>
      <c s="88"/>
      <c s="88"/>
      <c s="88"/>
      <c s="88"/>
      <c s="88"/>
    </row>
    <row r="100" spans="1:14" ht="11.25">
      <c r="A100" s="89" t="s">
        <v>47</v>
      </c>
      <c s="90">
        <f t="shared" si="27" ref="B100:N100">+B98-B7</f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</row>
    <row r="107" spans="1:15" ht="15.75">
      <c r="A107" s="91"/>
      <c s="91"/>
      <c s="91"/>
      <c s="91"/>
      <c s="91"/>
      <c s="91"/>
      <c s="91"/>
      <c s="91"/>
      <c s="91"/>
      <c s="91"/>
      <c s="91"/>
      <c s="91"/>
      <c s="91"/>
      <c s="91"/>
      <c s="91"/>
    </row>
    <row r="108" spans="1:15" ht="15.75">
      <c r="A108" s="91" t="s">
        <v>185</v>
      </c>
      <c s="92"/>
      <c s="91"/>
      <c s="91"/>
      <c s="91"/>
      <c s="91"/>
      <c s="91"/>
      <c s="91"/>
      <c s="91"/>
      <c s="91"/>
      <c s="91"/>
      <c s="91"/>
      <c s="91"/>
      <c s="91"/>
      <c s="91"/>
    </row>
    <row r="109" spans="1:15" ht="15.75">
      <c r="A109" s="91" t="s">
        <v>186</v>
      </c>
      <c s="93">
        <f>+B80/1000000</f>
        <v>355.20875458</v>
      </c>
      <c s="93">
        <f t="shared" si="28" ref="C109:M109">+C80/1000000</f>
        <v>3.0272162499999999</v>
      </c>
      <c s="93">
        <f t="shared" si="28"/>
        <v>51.243338749999999</v>
      </c>
      <c s="93">
        <f t="shared" si="28"/>
        <v>2.5199375000000002</v>
      </c>
      <c s="93">
        <f t="shared" si="28"/>
        <v>2.1634512200000002</v>
      </c>
      <c s="93">
        <f t="shared" si="28"/>
        <v>24.461420789999998</v>
      </c>
      <c s="93">
        <f t="shared" si="28"/>
        <v>0.40355999999999997</v>
      </c>
      <c s="93">
        <f t="shared" si="28"/>
        <v>7.1592225600000008</v>
      </c>
      <c s="93">
        <f t="shared" si="28"/>
        <v>13.24363833</v>
      </c>
      <c s="93">
        <f t="shared" si="28"/>
        <v>359.94190916999997</v>
      </c>
      <c s="93">
        <f>+L80/1000000</f>
        <v>105.51169042000001</v>
      </c>
      <c s="93">
        <f t="shared" si="28"/>
        <v>74.096901920000008</v>
      </c>
      <c s="93">
        <f>+SUM(B109:M109)</f>
        <v>998.98104149000005</v>
      </c>
      <c s="91"/>
    </row>
    <row r="110" spans="1:15" ht="15.75">
      <c r="A110" s="91" t="s">
        <v>187</v>
      </c>
      <c s="92">
        <f>+B92/1000000</f>
        <v>14.732590679999999</v>
      </c>
      <c s="92">
        <f t="shared" si="29" ref="C110:M110">+C92/1000000</f>
        <v>63.087098509999997</v>
      </c>
      <c s="92">
        <f t="shared" si="29"/>
        <v>168.45124666000001</v>
      </c>
      <c s="92">
        <f t="shared" si="29"/>
        <v>56.723462140000002</v>
      </c>
      <c s="92">
        <f t="shared" si="29"/>
        <v>140.67258662999998</v>
      </c>
      <c s="92">
        <f t="shared" si="29"/>
        <v>44.700734870000005</v>
      </c>
      <c s="92">
        <f t="shared" si="29"/>
        <v>39.857130650000002</v>
      </c>
      <c s="92">
        <f t="shared" si="29"/>
        <v>116.0574404</v>
      </c>
      <c s="92">
        <f t="shared" si="29"/>
        <v>107.10441874999999</v>
      </c>
      <c s="92">
        <f t="shared" si="29"/>
        <v>304.79313102999998</v>
      </c>
      <c s="92">
        <f t="shared" si="29"/>
        <v>193.61384459000001</v>
      </c>
      <c s="92">
        <f t="shared" si="29"/>
        <v>59.436277969999999</v>
      </c>
      <c s="93">
        <f>+SUM(B110:M110)</f>
        <v>1309.2299628800001</v>
      </c>
      <c s="91"/>
    </row>
    <row r="111" spans="1:15" ht="15.75">
      <c r="A111" s="91" t="s">
        <v>50</v>
      </c>
      <c s="92">
        <f>+B109+B110</f>
        <v>369.94134525999999</v>
      </c>
      <c s="92">
        <f t="shared" si="30" ref="C111:N111">+C109+C110</f>
        <v>66.114314759999999</v>
      </c>
      <c s="92">
        <f t="shared" si="30"/>
        <v>219.69458541</v>
      </c>
      <c s="92">
        <f t="shared" si="30"/>
        <v>59.24339964</v>
      </c>
      <c s="92">
        <f t="shared" si="30"/>
        <v>142.83603785</v>
      </c>
      <c s="92">
        <f>+G117</f>
        <v>87.16215566000001</v>
      </c>
      <c s="92">
        <f>+H117</f>
        <v>22.260690650000001</v>
      </c>
      <c s="92">
        <f>+I117</f>
        <v>123.21666296000001</v>
      </c>
      <c s="92">
        <f>+J117</f>
        <v>120.34805708</v>
      </c>
      <c s="92">
        <f t="shared" si="30"/>
        <v>664.73504019999996</v>
      </c>
      <c s="92">
        <f t="shared" si="30"/>
        <v>299.12553501000002</v>
      </c>
      <c s="92">
        <f t="shared" si="30"/>
        <v>133.53317989000001</v>
      </c>
      <c s="92">
        <f t="shared" si="30"/>
        <v>2308.2110043700004</v>
      </c>
      <c s="91"/>
    </row>
    <row r="112" spans="1:15" ht="15.75">
      <c r="A112" s="91"/>
      <c s="91"/>
      <c s="91"/>
      <c s="91"/>
      <c s="91"/>
      <c s="91"/>
      <c s="91"/>
      <c s="91"/>
      <c s="91"/>
      <c s="91"/>
      <c s="91"/>
      <c s="91"/>
      <c s="91"/>
      <c s="91"/>
      <c s="91"/>
    </row>
    <row r="114" spans="1:1" ht="11.25">
      <c r="A114" s="28" t="s">
        <v>234</v>
      </c>
    </row>
    <row r="116" spans="2:14" ht="11.25">
      <c r="B116" s="145">
        <f>+B6</f>
        <v>44197</v>
      </c>
      <c r="N116" s="37" t="s">
        <v>50</v>
      </c>
    </row>
    <row r="117" spans="1:14" ht="11.25">
      <c r="A117" s="137" t="s">
        <v>232</v>
      </c>
      <c s="143">
        <f>+B7/1000000</f>
        <v>369.94134525999999</v>
      </c>
      <c s="140">
        <f>+C7/1000000</f>
        <v>66.114314759999999</v>
      </c>
      <c s="140">
        <f>+D7/1000000</f>
        <v>219.69458541</v>
      </c>
      <c s="140">
        <f>+E7/1000000</f>
        <v>59.24339964</v>
      </c>
      <c s="140">
        <f>+F7/1000000</f>
        <v>142.83603785</v>
      </c>
      <c s="140">
        <f>+G7/1000000+18</f>
        <v>87.16215566000001</v>
      </c>
      <c s="140">
        <f>+H7/1000000-18</f>
        <v>22.260690650000001</v>
      </c>
      <c s="140">
        <f>+I7/1000000</f>
        <v>123.21666296000001</v>
      </c>
      <c s="140">
        <f>+J7/1000000</f>
        <v>120.34805708</v>
      </c>
      <c s="140">
        <f>+K7/1000000</f>
        <v>664.73504019999996</v>
      </c>
      <c s="140">
        <f>+L7/1000000</f>
        <v>299.12553500999996</v>
      </c>
      <c s="143">
        <f>+M7/1000000</f>
        <v>133.53317989000001</v>
      </c>
      <c s="146">
        <f>+SUM(B117:M117)</f>
        <v>2308.21100437</v>
      </c>
    </row>
    <row r="118" spans="1:14" ht="11.25">
      <c r="A118" s="138"/>
      <c s="138"/>
      <c s="141"/>
      <c s="141"/>
      <c s="141"/>
      <c s="141"/>
      <c s="141"/>
      <c s="141"/>
      <c s="141"/>
      <c s="141"/>
      <c s="141"/>
      <c s="141"/>
      <c s="138"/>
      <c s="147"/>
    </row>
    <row r="119" spans="1:14" ht="11.25">
      <c r="A119" s="139" t="s">
        <v>233</v>
      </c>
      <c s="144" t="e">
        <f>+#REF!</f>
        <v>#REF!</v>
      </c>
      <c s="142" t="e">
        <f>+#REF!</f>
        <v>#REF!</v>
      </c>
      <c s="142" t="e">
        <f>+#REF!</f>
        <v>#REF!</v>
      </c>
      <c s="142" t="e">
        <f>+#REF!</f>
        <v>#REF!</v>
      </c>
      <c s="142" t="e">
        <f>+#REF!</f>
        <v>#REF!</v>
      </c>
      <c s="142" t="e">
        <f>+#REF!</f>
        <v>#REF!</v>
      </c>
      <c s="142">
        <f t="shared" si="31" ref="H119:M119">+H80/1000000</f>
        <v>0.40355999999999997</v>
      </c>
      <c s="142">
        <f t="shared" si="31"/>
        <v>7.1592225600000008</v>
      </c>
      <c s="142">
        <f t="shared" si="31"/>
        <v>13.24363833</v>
      </c>
      <c s="142">
        <f t="shared" si="31"/>
        <v>359.94190916999997</v>
      </c>
      <c s="142">
        <f t="shared" si="31"/>
        <v>105.51169042000001</v>
      </c>
      <c s="144">
        <f t="shared" si="31"/>
        <v>74.096901920000008</v>
      </c>
      <c s="148" t="e">
        <f>+SUM(B119:M119)</f>
        <v>#REF!</v>
      </c>
    </row>
    <row r="121" spans="7:7" ht="11.25">
      <c r="G121" s="119" t="e">
        <f>+G119-G117</f>
        <v>#REF!</v>
      </c>
    </row>
  </sheetData>
  <pageMargins left="0.7" right="0.7" top="0.75" bottom="0.75" header="0.3" footer="0.3"/>
  <pageSetup orientation="portrait" paperSize="9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 topLeftCell="A1">
      <pane xSplit="1" ySplit="6" topLeftCell="I126" activePane="bottomRight" state="frozen"/>
      <selection pane="topLeft" activeCell="A1" sqref="A1"/>
      <selection pane="bottomLeft" activeCell="A36" sqref="A36"/>
      <selection pane="topRight" activeCell="I1" sqref="I1:I1048576"/>
      <selection pane="bottomRight" activeCell="I146" sqref="I146"/>
    </sheetView>
  </sheetViews>
  <sheetFormatPr defaultColWidth="10.8542857142857" defaultRowHeight="15"/>
  <cols>
    <col min="1" max="1" width="67.7142857142857" style="8" customWidth="1"/>
    <col min="2" max="2" width="22.5714285714286" style="8" customWidth="1"/>
    <col min="3" max="3" width="20.2857142857143" style="8" customWidth="1"/>
    <col min="4" max="4" width="21" style="8" customWidth="1"/>
    <col min="5" max="5" width="19.2857142857143" style="8" customWidth="1"/>
    <col min="6" max="6" width="23.1428571428571" style="8" customWidth="1"/>
    <col min="7" max="7" width="19.7142857142857" style="8" customWidth="1"/>
    <col min="8" max="8" width="21.4285714285714" style="8" customWidth="1"/>
    <col min="9" max="9" width="21" style="2" customWidth="1"/>
    <col min="10" max="10" width="21.4285714285714" style="8" customWidth="1"/>
    <col min="11" max="11" width="23.1428571428571" style="8" customWidth="1"/>
    <col min="12" max="12" width="21" style="8" bestFit="1" customWidth="1"/>
    <col min="13" max="13" width="22.4285714285714" style="8" customWidth="1"/>
    <col min="14" max="14" width="23.1428571428571" style="8" bestFit="1" customWidth="1"/>
    <col min="15" max="15" width="25.8571428571429" style="2" customWidth="1"/>
    <col min="16" max="16" width="21.4285714285714" style="8" customWidth="1"/>
    <col min="17" max="16384" width="10.8571428571429" style="8"/>
  </cols>
  <sheetData>
    <row r="1" spans="2:13" ht="15">
      <c r="B1" s="803" t="s">
        <v>402</v>
      </c>
      <c s="803"/>
      <c s="803"/>
      <c s="803"/>
      <c s="803"/>
      <c s="803"/>
      <c s="803"/>
      <c s="803"/>
      <c s="803"/>
      <c s="803"/>
      <c s="803"/>
      <c s="803"/>
    </row>
    <row r="2" spans="2:13" ht="15">
      <c r="B2" s="803" t="s">
        <v>113</v>
      </c>
      <c s="803"/>
      <c s="803"/>
      <c s="803"/>
      <c s="803"/>
      <c s="803"/>
      <c s="803"/>
      <c s="803"/>
      <c s="803"/>
      <c s="803"/>
      <c s="803"/>
      <c s="803"/>
    </row>
    <row r="3" spans="2:14" ht="15">
      <c r="B3" s="2">
        <f>+B6-B4</f>
        <v>0</v>
      </c>
      <c s="2">
        <f t="shared" si="0" ref="C3:N3">+C6-C4</f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</row>
    <row r="4" spans="2:14" ht="15">
      <c r="B4" s="7">
        <v>193441023.09</v>
      </c>
      <c s="7">
        <v>92645810.170000002</v>
      </c>
      <c s="7">
        <v>131143755.98999999</v>
      </c>
      <c s="7">
        <v>410105564.69999999</v>
      </c>
      <c s="7">
        <v>235318098.44999999</v>
      </c>
      <c s="7">
        <v>84349831.670000002</v>
      </c>
      <c s="7">
        <v>65761405.549999997</v>
      </c>
      <c s="7">
        <v>119262025.40000001</v>
      </c>
      <c s="7">
        <v>158000841.38999999</v>
      </c>
      <c s="7">
        <v>336035186.57999998</v>
      </c>
      <c s="7">
        <v>307898241.05000001</v>
      </c>
      <c s="7">
        <v>125563713.39</v>
      </c>
      <c s="7">
        <v>2259525497.4300003</v>
      </c>
    </row>
    <row r="5" spans="1:15" s="123" customFormat="1" ht="15">
      <c r="A5" s="212" t="s">
        <v>115</v>
      </c>
      <c s="212" t="s">
        <v>401</v>
      </c>
      <c s="212" t="s">
        <v>253</v>
      </c>
      <c s="212" t="s">
        <v>254</v>
      </c>
      <c s="212" t="s">
        <v>255</v>
      </c>
      <c s="212" t="s">
        <v>256</v>
      </c>
      <c s="212" t="s">
        <v>257</v>
      </c>
      <c s="212" t="s">
        <v>258</v>
      </c>
      <c s="260" t="s">
        <v>259</v>
      </c>
      <c s="212" t="s">
        <v>260</v>
      </c>
      <c s="212" t="s">
        <v>261</v>
      </c>
      <c s="212" t="s">
        <v>262</v>
      </c>
      <c s="212" t="s">
        <v>263</v>
      </c>
      <c s="213" t="s">
        <v>278</v>
      </c>
      <c s="214"/>
    </row>
    <row r="6" spans="1:16" s="232" customFormat="1" ht="15.75">
      <c r="A6" s="215" t="s">
        <v>116</v>
      </c>
      <c s="216">
        <f>B7+B92</f>
        <v>193441023.09</v>
      </c>
      <c s="216">
        <f t="shared" si="1" ref="C6:M6">C7+C92</f>
        <v>92645810.170000002</v>
      </c>
      <c s="216">
        <f t="shared" si="1"/>
        <v>131143755.98999999</v>
      </c>
      <c s="216">
        <f t="shared" si="1"/>
        <v>410105564.70000005</v>
      </c>
      <c s="216">
        <f t="shared" si="1"/>
        <v>235318098.44999999</v>
      </c>
      <c s="216">
        <f t="shared" si="1"/>
        <v>84349831.670000002</v>
      </c>
      <c s="216">
        <f t="shared" si="1"/>
        <v>65761405.549999997</v>
      </c>
      <c s="216">
        <f t="shared" si="1"/>
        <v>119262025.40000001</v>
      </c>
      <c s="216">
        <f t="shared" si="1"/>
        <v>158000841.38999999</v>
      </c>
      <c s="216">
        <f t="shared" si="1"/>
        <v>336035186.58000004</v>
      </c>
      <c s="216">
        <f t="shared" si="1"/>
        <v>307898241.05000001</v>
      </c>
      <c s="216">
        <f t="shared" si="1"/>
        <v>125563713.39</v>
      </c>
      <c s="216">
        <f>SUM(B6:M6)</f>
        <v>2259525497.4300003</v>
      </c>
      <c s="231"/>
      <c s="254"/>
    </row>
    <row r="7" spans="1:16" ht="34.5" customHeight="1">
      <c r="A7" s="259" t="s">
        <v>117</v>
      </c>
      <c s="252">
        <f t="shared" si="2" ref="B7:M7">+B8+B44</f>
        <v>193441023.09</v>
      </c>
      <c s="252">
        <f t="shared" si="2"/>
        <v>92645810.170000002</v>
      </c>
      <c s="252">
        <f t="shared" si="2"/>
        <v>131143755.98999999</v>
      </c>
      <c s="252">
        <f t="shared" si="2"/>
        <v>410105564.70000005</v>
      </c>
      <c s="252">
        <f t="shared" si="2"/>
        <v>225090943.66</v>
      </c>
      <c s="252">
        <f t="shared" si="2"/>
        <v>84349831.670000002</v>
      </c>
      <c s="252">
        <f t="shared" si="2"/>
        <v>65761405.549999997</v>
      </c>
      <c s="252">
        <f t="shared" si="2"/>
        <v>119262025.40000001</v>
      </c>
      <c s="252">
        <f t="shared" si="2"/>
        <v>158000841.38999999</v>
      </c>
      <c s="252">
        <f t="shared" si="2"/>
        <v>325808031.79000002</v>
      </c>
      <c s="252">
        <f t="shared" si="2"/>
        <v>180876293.31999999</v>
      </c>
      <c s="252">
        <f t="shared" si="2"/>
        <v>125563713.39</v>
      </c>
      <c s="252">
        <f>SUM(B7:M7)</f>
        <v>2112049240.1199999</v>
      </c>
      <c r="P7" s="254"/>
    </row>
    <row r="8" spans="1:16" ht="15">
      <c r="A8" s="217" t="s">
        <v>279</v>
      </c>
      <c s="218">
        <f>+B9+B10+B11+B12+B13+B28+B29</f>
        <v>16144099.039999999</v>
      </c>
      <c s="218">
        <f t="shared" si="3" ref="C8:M8">+C9+C10+C11+C12+C13+C28+C29</f>
        <v>16225378.33</v>
      </c>
      <c s="218">
        <f t="shared" si="3"/>
        <v>1544693.75</v>
      </c>
      <c s="218">
        <f t="shared" si="3"/>
        <v>97312528.390000001</v>
      </c>
      <c s="218">
        <f t="shared" si="3"/>
        <v>1548595.3999999999</v>
      </c>
      <c s="218">
        <f t="shared" si="3"/>
        <v>1565048.75</v>
      </c>
      <c s="218">
        <f t="shared" si="3"/>
        <v>622228.75</v>
      </c>
      <c s="218">
        <f t="shared" si="3"/>
        <v>3204585</v>
      </c>
      <c s="218">
        <f t="shared" si="3"/>
        <v>1760906.25</v>
      </c>
      <c s="218">
        <f t="shared" si="3"/>
        <v>937583.75</v>
      </c>
      <c s="218">
        <f t="shared" si="3"/>
        <v>24511551.25</v>
      </c>
      <c s="218">
        <f t="shared" si="3"/>
        <v>23680478.48</v>
      </c>
      <c s="218">
        <f t="shared" si="4" ref="N8:N95">SUM(B8:M8)</f>
        <v>189057677.13999999</v>
      </c>
      <c r="P8" s="254"/>
    </row>
    <row r="9" spans="1:16" ht="15">
      <c r="A9" s="221" t="s">
        <v>119</v>
      </c>
      <c s="219">
        <v>0</v>
      </c>
      <c s="219">
        <v>0</v>
      </c>
      <c s="219">
        <v>0</v>
      </c>
      <c s="219">
        <v>96595752.140000001</v>
      </c>
      <c s="219">
        <v>141666.64999999999</v>
      </c>
      <c s="219">
        <v>0</v>
      </c>
      <c s="219">
        <v>0</v>
      </c>
      <c s="219">
        <v>0</v>
      </c>
      <c s="219">
        <v>0</v>
      </c>
      <c s="219">
        <v>0</v>
      </c>
      <c s="219">
        <v>3000000</v>
      </c>
      <c s="219">
        <v>0</v>
      </c>
      <c s="219">
        <f t="shared" si="4"/>
        <v>99737418.790000007</v>
      </c>
      <c r="P9" s="254"/>
    </row>
    <row r="10" spans="1:17" ht="15">
      <c r="A10" s="220" t="s">
        <v>120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f t="shared" si="4"/>
        <v>0</v>
      </c>
      <c r="P10" s="254"/>
      <c s="2"/>
    </row>
    <row r="11" spans="1:16" ht="15">
      <c r="A11" s="221" t="s">
        <v>121</v>
      </c>
      <c s="219">
        <v>16144099.039999999</v>
      </c>
      <c s="219">
        <v>3063353.75</v>
      </c>
      <c s="219">
        <v>1544693.75</v>
      </c>
      <c s="219">
        <v>716776.25</v>
      </c>
      <c s="219">
        <v>1406928.75</v>
      </c>
      <c s="219">
        <v>1565048.75</v>
      </c>
      <c s="219">
        <v>622228.75</v>
      </c>
      <c s="219">
        <v>3204585</v>
      </c>
      <c s="219">
        <v>1760906.25</v>
      </c>
      <c s="219">
        <v>937583.75</v>
      </c>
      <c s="230">
        <v>21511551.25</v>
      </c>
      <c s="230">
        <v>23680478.48</v>
      </c>
      <c s="230">
        <f t="shared" si="4"/>
        <v>76158233.769999996</v>
      </c>
      <c r="P11" s="254"/>
    </row>
    <row r="12" spans="1:17" ht="15">
      <c r="A12" s="220" t="s">
        <v>122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19">
        <f t="shared" si="4"/>
        <v>0</v>
      </c>
      <c r="P12" s="254"/>
      <c s="2"/>
    </row>
    <row r="13" spans="1:16" ht="15">
      <c r="A13" s="221" t="s">
        <v>123</v>
      </c>
      <c s="219">
        <f t="shared" si="5" ref="B13:H13">+SUM(B14:B27)</f>
        <v>0</v>
      </c>
      <c s="219">
        <f t="shared" si="5"/>
        <v>13162024.58</v>
      </c>
      <c s="219">
        <f t="shared" si="5"/>
        <v>0</v>
      </c>
      <c s="219">
        <f t="shared" si="5"/>
        <v>0</v>
      </c>
      <c s="219">
        <f t="shared" si="5"/>
        <v>0</v>
      </c>
      <c s="219">
        <f t="shared" si="5"/>
        <v>0</v>
      </c>
      <c s="219">
        <f t="shared" si="5"/>
        <v>0</v>
      </c>
      <c s="219">
        <f>+SUM(I14:I27)</f>
        <v>0</v>
      </c>
      <c s="219">
        <f>+SUM(J14:J27)</f>
        <v>0</v>
      </c>
      <c s="219">
        <f>+SUM(K14:K27)</f>
        <v>0</v>
      </c>
      <c s="219">
        <f>+SUM(L14:L27)</f>
        <v>0</v>
      </c>
      <c s="219">
        <f>+SUM(M14:M27)</f>
        <v>0</v>
      </c>
      <c s="219">
        <f t="shared" si="4"/>
        <v>13162024.58</v>
      </c>
      <c r="P13" s="254"/>
    </row>
    <row r="14" spans="1:16" ht="15" hidden="1">
      <c r="A14" s="222" t="s">
        <v>124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14" s="254"/>
    </row>
    <row r="15" spans="1:16" ht="15" hidden="1">
      <c r="A15" s="222" t="s">
        <v>125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15" s="254"/>
    </row>
    <row r="16" spans="1:16" ht="15" hidden="1">
      <c r="A16" s="222" t="s">
        <v>126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16" s="254"/>
    </row>
    <row r="17" spans="1:16" ht="15" hidden="1">
      <c r="A17" s="222" t="s">
        <v>127</v>
      </c>
      <c s="223">
        <v>0</v>
      </c>
      <c s="223">
        <v>13162024.58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13162024.58</v>
      </c>
      <c r="P17" s="254"/>
    </row>
    <row r="18" spans="1:16" ht="15" hidden="1">
      <c r="A18" s="222" t="s">
        <v>128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18" s="254"/>
    </row>
    <row r="19" spans="1:16" ht="15" hidden="1">
      <c r="A19" s="222" t="s">
        <v>129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19" s="254"/>
    </row>
    <row r="20" spans="1:16" ht="15" hidden="1">
      <c r="A20" s="225" t="s">
        <v>130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0" s="254"/>
    </row>
    <row r="21" spans="1:16" ht="15" hidden="1">
      <c r="A21" s="222" t="s">
        <v>131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1" s="254"/>
    </row>
    <row r="22" spans="1:16" ht="15" hidden="1">
      <c r="A22" s="222" t="s">
        <v>132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2" s="254"/>
    </row>
    <row r="23" spans="1:16" ht="15" hidden="1">
      <c r="A23" s="222" t="s">
        <v>133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3" s="254"/>
    </row>
    <row r="24" spans="1:16" ht="15" hidden="1">
      <c r="A24" s="222" t="s">
        <v>134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4" s="254"/>
    </row>
    <row r="25" spans="1:16" ht="15" hidden="1">
      <c r="A25" s="222" t="s">
        <v>135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5" s="254"/>
    </row>
    <row r="26" spans="1:16" ht="15" hidden="1">
      <c r="A26" s="222" t="s">
        <v>136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6" s="254"/>
    </row>
    <row r="27" spans="1:16" ht="22.5" customHeight="1" hidden="1">
      <c r="A27" s="222" t="s">
        <v>137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7" s="254"/>
    </row>
    <row r="28" spans="1:16" ht="15">
      <c r="A28" s="221" t="s">
        <v>400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8" s="254"/>
    </row>
    <row r="29" spans="1:16" ht="15">
      <c r="A29" s="221" t="s">
        <v>280</v>
      </c>
      <c s="219">
        <f>+SUM(B30:B42)</f>
        <v>0</v>
      </c>
      <c s="219">
        <f t="shared" si="6" ref="C29:M29">+SUM(C30:C42)</f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23">
        <f t="shared" si="4"/>
        <v>0</v>
      </c>
      <c r="P29" s="254"/>
    </row>
    <row r="30" spans="1:16" ht="15" hidden="1">
      <c r="A30" s="222" t="s">
        <v>281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0" s="254"/>
    </row>
    <row r="31" spans="1:16" ht="15" hidden="1">
      <c r="A31" s="222" t="s">
        <v>282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1" s="254"/>
    </row>
    <row r="32" spans="1:16" ht="15" hidden="1">
      <c r="A32" s="222" t="s">
        <v>283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2" s="254"/>
    </row>
    <row r="33" spans="1:16" ht="15" hidden="1">
      <c r="A33" s="222" t="s">
        <v>284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3" s="254"/>
    </row>
    <row r="34" spans="1:16" ht="15" hidden="1">
      <c r="A34" s="222" t="s">
        <v>285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4" s="254"/>
    </row>
    <row r="35" spans="1:16" ht="15" hidden="1">
      <c r="A35" s="222" t="s">
        <v>286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5" s="254"/>
    </row>
    <row r="36" spans="1:16" ht="15" hidden="1">
      <c r="A36" s="222" t="s">
        <v>287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6" s="254"/>
    </row>
    <row r="37" spans="1:16" ht="15" hidden="1">
      <c r="A37" s="222" t="s">
        <v>288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7" s="254"/>
    </row>
    <row r="38" spans="1:16" ht="15" hidden="1">
      <c r="A38" s="222" t="s">
        <v>289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8" s="254"/>
    </row>
    <row r="39" spans="1:16" ht="15" hidden="1">
      <c r="A39" s="222" t="s">
        <v>290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9" s="254"/>
    </row>
    <row r="40" spans="1:16" ht="15" hidden="1">
      <c r="A40" s="222" t="s">
        <v>291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40" s="254"/>
    </row>
    <row r="41" spans="1:16" ht="15" hidden="1">
      <c r="A41" s="222" t="s">
        <v>292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41" s="254"/>
    </row>
    <row r="42" spans="1:16" ht="15" hidden="1">
      <c r="A42" s="222" t="s">
        <v>293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42" s="254"/>
    </row>
    <row r="43" spans="1:16" ht="15" hidden="1">
      <c r="A43" s="221"/>
      <c s="223"/>
      <c s="223"/>
      <c s="223"/>
      <c s="223"/>
      <c s="223"/>
      <c s="223"/>
      <c s="223"/>
      <c s="223"/>
      <c s="223"/>
      <c s="223"/>
      <c s="223"/>
      <c s="223"/>
      <c s="223"/>
      <c r="P43" s="254"/>
    </row>
    <row r="44" spans="1:16" ht="15">
      <c r="A44" s="226" t="s">
        <v>399</v>
      </c>
      <c s="227">
        <f t="shared" si="7" ref="B44:M44">+B45+B48+B83</f>
        <v>177296924.05000001</v>
      </c>
      <c s="227">
        <f t="shared" si="7"/>
        <v>76420431.840000004</v>
      </c>
      <c s="227">
        <f t="shared" si="7"/>
        <v>129599062.23999999</v>
      </c>
      <c s="227">
        <f t="shared" si="7"/>
        <v>312793036.31000006</v>
      </c>
      <c s="227">
        <f t="shared" si="7"/>
        <v>223542348.25999999</v>
      </c>
      <c s="227">
        <f t="shared" si="7"/>
        <v>82784782.920000002</v>
      </c>
      <c s="227">
        <f t="shared" si="7"/>
        <v>65139176.799999997</v>
      </c>
      <c s="218">
        <f t="shared" si="7"/>
        <v>116057440.40000001</v>
      </c>
      <c s="218">
        <f t="shared" si="7"/>
        <v>156239935.13999999</v>
      </c>
      <c s="218">
        <f t="shared" si="7"/>
        <v>324870448.04000002</v>
      </c>
      <c s="218">
        <f t="shared" si="7"/>
        <v>156364742.06999999</v>
      </c>
      <c s="218">
        <f t="shared" si="7"/>
        <v>101883234.91</v>
      </c>
      <c s="218">
        <f t="shared" si="4"/>
        <v>1922991562.98</v>
      </c>
      <c r="P44" s="254"/>
    </row>
    <row r="45" spans="1:16" s="232" customFormat="1" ht="15">
      <c r="A45" s="228" t="s">
        <v>398</v>
      </c>
      <c s="229">
        <f>+SUM(B46:B47)</f>
        <v>0</v>
      </c>
      <c s="229">
        <f t="shared" si="8" ref="C45:M45">+SUM(C46:C47)</f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4"/>
        <v>0</v>
      </c>
      <c s="231"/>
      <c s="254"/>
    </row>
    <row r="46" spans="1:16" s="256" customFormat="1" ht="15">
      <c r="A46" s="222" t="s">
        <v>146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57">
        <f t="shared" si="4"/>
        <v>0</v>
      </c>
      <c s="231"/>
      <c s="254"/>
    </row>
    <row r="47" spans="1:16" s="256" customFormat="1" ht="15">
      <c r="A47" s="222" t="s">
        <v>147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57">
        <f t="shared" si="4"/>
        <v>0</v>
      </c>
      <c s="231"/>
      <c s="254"/>
    </row>
    <row r="48" spans="1:16" s="232" customFormat="1" ht="15">
      <c r="A48" s="228" t="s">
        <v>397</v>
      </c>
      <c s="229">
        <f>+SUM(B49:B82)</f>
        <v>177296924.05000001</v>
      </c>
      <c s="229">
        <f t="shared" si="9" ref="C48:M48">+SUM(C49:C82)</f>
        <v>76420431.840000004</v>
      </c>
      <c s="229">
        <f t="shared" si="9"/>
        <v>79599062.239999995</v>
      </c>
      <c s="229">
        <f t="shared" si="9"/>
        <v>129044931.57000002</v>
      </c>
      <c s="229">
        <f t="shared" si="9"/>
        <v>223542348.25999999</v>
      </c>
      <c s="229">
        <f t="shared" si="9"/>
        <v>64784782.920000002</v>
      </c>
      <c s="229">
        <f t="shared" si="9"/>
        <v>65139176.799999997</v>
      </c>
      <c s="229">
        <f t="shared" si="9"/>
        <v>116057440.40000001</v>
      </c>
      <c s="229">
        <f t="shared" si="9"/>
        <v>146239935.13999999</v>
      </c>
      <c s="229">
        <f t="shared" si="9"/>
        <v>324870448.04000002</v>
      </c>
      <c s="229">
        <f t="shared" si="9"/>
        <v>156364742.06999999</v>
      </c>
      <c s="229">
        <f t="shared" si="9"/>
        <v>83883234.909999996</v>
      </c>
      <c s="230">
        <f>SUM(B48:M48)</f>
        <v>1643243458.2399998</v>
      </c>
      <c s="231"/>
      <c s="254"/>
    </row>
    <row r="49" spans="1:16" ht="15">
      <c r="A49" s="222" t="s">
        <v>149</v>
      </c>
      <c s="223">
        <v>3636363.6400000001</v>
      </c>
      <c s="233">
        <v>56060606.060000002</v>
      </c>
      <c s="233">
        <v>49969696.969999999</v>
      </c>
      <c s="233">
        <v>36363636.359999999</v>
      </c>
      <c s="233">
        <f>112727272.73+77358333.35</f>
        <v>190085606.07999998</v>
      </c>
      <c s="233">
        <v>30840909.09</v>
      </c>
      <c s="233">
        <v>3636363.6400000001</v>
      </c>
      <c s="223">
        <v>92727272.730000004</v>
      </c>
      <c s="223">
        <v>78636363.640000001</v>
      </c>
      <c s="223">
        <v>58863636.359999999</v>
      </c>
      <c s="224">
        <v>132727272.73</v>
      </c>
      <c s="224">
        <v>45511263.090000004</v>
      </c>
      <c s="223">
        <v>779058990.38999999</v>
      </c>
      <c r="P49" s="254"/>
    </row>
    <row r="50" spans="1:17" ht="15">
      <c r="A50" s="234" t="s">
        <v>150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23">
        <f t="shared" si="4"/>
        <v>0</v>
      </c>
      <c r="P50" s="254"/>
      <c s="2"/>
    </row>
    <row r="51" spans="1:16" ht="15">
      <c r="A51" s="222" t="s">
        <v>151</v>
      </c>
      <c s="223">
        <v>23660560.41</v>
      </c>
      <c s="233">
        <v>20359825.780000001</v>
      </c>
      <c s="233">
        <v>28416996.420000002</v>
      </c>
      <c s="233">
        <v>20359825.780000001</v>
      </c>
      <c s="233">
        <v>33456742.18</v>
      </c>
      <c s="233">
        <v>33443873.829999998</v>
      </c>
      <c s="233">
        <v>61502813.159999996</v>
      </c>
      <c s="233">
        <v>23330167.670000002</v>
      </c>
      <c s="233">
        <v>51961262.549999997</v>
      </c>
      <c s="223">
        <v>266006811.68000001</v>
      </c>
      <c s="224">
        <v>23637469.34</v>
      </c>
      <c s="224">
        <v>30095368.879999999</v>
      </c>
      <c s="224">
        <f t="shared" si="4"/>
        <v>616231717.68000007</v>
      </c>
      <c r="P51" s="254"/>
    </row>
    <row r="52" spans="1:17" ht="15">
      <c r="A52" s="234" t="s">
        <v>152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23">
        <f t="shared" si="4"/>
        <v>0</v>
      </c>
      <c r="P52" s="254"/>
      <c s="2"/>
    </row>
    <row r="53" spans="1:16" ht="15">
      <c r="A53" s="222" t="s">
        <v>153</v>
      </c>
      <c s="223">
        <v>150000000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f t="shared" si="4"/>
        <v>150000000</v>
      </c>
      <c r="P53" s="254"/>
    </row>
    <row r="54" spans="1:16" ht="15">
      <c r="A54" s="222" t="s">
        <v>45</v>
      </c>
      <c s="223">
        <v>0</v>
      </c>
      <c s="233">
        <v>0</v>
      </c>
      <c s="233">
        <v>1212368.8500000001</v>
      </c>
      <c s="233">
        <v>0</v>
      </c>
      <c s="233">
        <v>0</v>
      </c>
      <c s="233">
        <v>500000</v>
      </c>
      <c s="233">
        <v>0</v>
      </c>
      <c s="223">
        <v>0</v>
      </c>
      <c s="223">
        <v>15642308.949999999</v>
      </c>
      <c s="223">
        <v>0</v>
      </c>
      <c s="223">
        <v>0</v>
      </c>
      <c s="224">
        <v>500000</v>
      </c>
      <c s="223">
        <f t="shared" si="4"/>
        <v>17854677.800000001</v>
      </c>
      <c r="P54" s="254"/>
    </row>
    <row r="55" spans="1:16" ht="15">
      <c r="A55" s="222" t="s">
        <v>44</v>
      </c>
      <c s="22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23">
        <f t="shared" si="4"/>
        <v>0</v>
      </c>
      <c r="P55" s="254"/>
    </row>
    <row r="56" spans="1:16" ht="15">
      <c r="A56" s="222" t="s">
        <v>154</v>
      </c>
      <c s="223">
        <v>0</v>
      </c>
      <c s="223">
        <v>0</v>
      </c>
      <c s="223">
        <v>0</v>
      </c>
      <c s="223">
        <v>11011599.359999999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11011599.359999999</v>
      </c>
      <c r="P56" s="254"/>
    </row>
    <row r="57" spans="1:16" ht="15">
      <c r="A57" s="222" t="s">
        <v>155</v>
      </c>
      <c s="22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7776602.9400000004</v>
      </c>
      <c s="223">
        <f t="shared" si="4"/>
        <v>7776602.9400000004</v>
      </c>
      <c r="P57" s="254"/>
    </row>
    <row r="58" spans="1:16" ht="15">
      <c r="A58" s="222" t="s">
        <v>294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58" s="254"/>
    </row>
    <row r="59" spans="1:16" ht="15">
      <c r="A59" s="222" t="s">
        <v>159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59" s="254"/>
    </row>
    <row r="60" spans="1:16" ht="15">
      <c r="A60" s="222" t="s">
        <v>295</v>
      </c>
      <c s="223">
        <v>0</v>
      </c>
      <c s="223">
        <v>0</v>
      </c>
      <c s="223">
        <v>0</v>
      </c>
      <c s="223">
        <v>139566.09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139566.09</v>
      </c>
      <c r="P60" s="254"/>
    </row>
    <row r="61" spans="1:16" ht="15">
      <c r="A61" s="222" t="s">
        <v>296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61" s="254"/>
    </row>
    <row r="62" spans="1:16" ht="15">
      <c r="A62" s="222" t="s">
        <v>297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62" s="254"/>
    </row>
    <row r="63" spans="1:16" ht="15">
      <c r="A63" s="222" t="s">
        <v>298</v>
      </c>
      <c s="223">
        <v>0</v>
      </c>
      <c s="223">
        <v>0</v>
      </c>
      <c s="223">
        <v>0</v>
      </c>
      <c s="223">
        <v>410025.91999999998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410025.91999999998</v>
      </c>
      <c r="P63" s="254"/>
    </row>
    <row r="64" spans="1:16" ht="15">
      <c r="A64" s="222" t="s">
        <v>156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64" s="254"/>
    </row>
    <row r="65" spans="1:16" ht="15">
      <c r="A65" s="222" t="s">
        <v>299</v>
      </c>
      <c s="223">
        <v>0</v>
      </c>
      <c s="223">
        <v>0</v>
      </c>
      <c s="223">
        <v>0</v>
      </c>
      <c s="223">
        <v>302494.28999999998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302494.28999999998</v>
      </c>
      <c r="P65" s="254"/>
    </row>
    <row r="66" spans="1:16" ht="15">
      <c r="A66" s="222" t="s">
        <v>300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66" s="254"/>
    </row>
    <row r="67" spans="1:16" ht="15">
      <c r="A67" s="222" t="s">
        <v>301</v>
      </c>
      <c s="223">
        <v>0</v>
      </c>
      <c s="223">
        <v>0</v>
      </c>
      <c s="223">
        <v>0</v>
      </c>
      <c s="223">
        <v>312622.65000000002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312622.65000000002</v>
      </c>
      <c r="P67" s="254"/>
    </row>
    <row r="68" spans="1:16" ht="15">
      <c r="A68" s="222" t="s">
        <v>302</v>
      </c>
      <c s="223">
        <v>0</v>
      </c>
      <c s="223">
        <v>0</v>
      </c>
      <c s="223">
        <v>0</v>
      </c>
      <c s="223">
        <v>413148.82000000001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413148.82000000001</v>
      </c>
      <c r="P68" s="254"/>
    </row>
    <row r="69" spans="1:16" ht="15">
      <c r="A69" s="222" t="s">
        <v>303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69" s="254"/>
    </row>
    <row r="70" spans="1:16" ht="15">
      <c r="A70" s="222" t="s">
        <v>304</v>
      </c>
      <c s="223">
        <v>0</v>
      </c>
      <c s="223">
        <v>0</v>
      </c>
      <c s="223">
        <v>0</v>
      </c>
      <c s="223">
        <v>800948.43999999994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800948.43999999994</v>
      </c>
      <c r="P70" s="254"/>
    </row>
    <row r="71" spans="1:16" ht="15">
      <c r="A71" s="222" t="s">
        <v>305</v>
      </c>
      <c s="223">
        <v>0</v>
      </c>
      <c s="223">
        <v>0</v>
      </c>
      <c s="223">
        <v>0</v>
      </c>
      <c s="223">
        <v>101147.8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101147.8</v>
      </c>
      <c r="P71" s="254"/>
    </row>
    <row r="72" spans="1:16" ht="15">
      <c r="A72" s="222" t="s">
        <v>306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72" s="254"/>
    </row>
    <row r="73" spans="1:16" ht="15">
      <c r="A73" s="222" t="s">
        <v>307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73" s="254"/>
    </row>
    <row r="74" spans="1:16" ht="15">
      <c r="A74" s="222" t="s">
        <v>308</v>
      </c>
      <c s="223">
        <v>0</v>
      </c>
      <c s="223">
        <v>0</v>
      </c>
      <c s="223">
        <v>0</v>
      </c>
      <c s="223">
        <v>154735.76000000001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154735.76000000001</v>
      </c>
      <c r="P74" s="254"/>
    </row>
    <row r="75" spans="1:16" ht="15">
      <c r="A75" s="222" t="s">
        <v>309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75" s="254"/>
    </row>
    <row r="76" spans="1:16" ht="15">
      <c r="A76" s="222" t="s">
        <v>310</v>
      </c>
      <c s="223">
        <v>0</v>
      </c>
      <c s="223">
        <v>0</v>
      </c>
      <c s="223">
        <v>0</v>
      </c>
      <c s="223">
        <v>57784516.399999999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57784516.399999999</v>
      </c>
      <c r="P76" s="254"/>
    </row>
    <row r="77" spans="1:16" ht="15">
      <c r="A77" s="222" t="s">
        <v>311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77" s="254"/>
    </row>
    <row r="78" spans="1:16" ht="15">
      <c r="A78" s="222" t="s">
        <v>312</v>
      </c>
      <c s="223">
        <v>0</v>
      </c>
      <c s="223">
        <v>0</v>
      </c>
      <c s="223">
        <v>0</v>
      </c>
      <c s="223">
        <v>294459.34000000003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294459.34000000003</v>
      </c>
      <c r="P78" s="254"/>
    </row>
    <row r="79" spans="1:16" ht="15">
      <c r="A79" s="222" t="s">
        <v>313</v>
      </c>
      <c s="223">
        <v>0</v>
      </c>
      <c s="223">
        <v>0</v>
      </c>
      <c s="223">
        <v>0</v>
      </c>
      <c s="223">
        <v>269049.28000000003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269049.28000000003</v>
      </c>
      <c r="P79" s="254"/>
    </row>
    <row r="80" spans="1:16" ht="15">
      <c r="A80" s="222" t="s">
        <v>314</v>
      </c>
      <c s="223">
        <v>0</v>
      </c>
      <c s="223">
        <v>0</v>
      </c>
      <c s="223">
        <v>0</v>
      </c>
      <c s="223">
        <v>327155.28000000003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327155.28000000003</v>
      </c>
      <c r="P80" s="254"/>
    </row>
    <row r="81" spans="1:16" ht="15">
      <c r="A81" s="222" t="s">
        <v>315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81" s="254"/>
    </row>
    <row r="82" spans="1:16" ht="15">
      <c r="A82" s="222" t="s">
        <v>396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82" s="254"/>
    </row>
    <row r="83" spans="1:16" ht="15">
      <c r="A83" s="228" t="s">
        <v>395</v>
      </c>
      <c s="235">
        <f>+SUM(B84:B90)</f>
        <v>0</v>
      </c>
      <c s="235">
        <f t="shared" si="10" ref="C83:M83">+SUM(C84:C90)</f>
        <v>0</v>
      </c>
      <c s="235">
        <f t="shared" si="10"/>
        <v>50000000</v>
      </c>
      <c s="235">
        <f t="shared" si="10"/>
        <v>183748104.74000001</v>
      </c>
      <c s="235">
        <f t="shared" si="10"/>
        <v>0</v>
      </c>
      <c s="235">
        <f t="shared" si="10"/>
        <v>18000000</v>
      </c>
      <c s="235">
        <f t="shared" si="10"/>
        <v>0</v>
      </c>
      <c s="235">
        <f t="shared" si="10"/>
        <v>0</v>
      </c>
      <c s="235">
        <f t="shared" si="10"/>
        <v>10000000</v>
      </c>
      <c s="235">
        <f t="shared" si="10"/>
        <v>0</v>
      </c>
      <c s="235">
        <f t="shared" si="10"/>
        <v>0</v>
      </c>
      <c s="235">
        <f t="shared" si="10"/>
        <v>18000000</v>
      </c>
      <c s="219">
        <f t="shared" si="4"/>
        <v>279748104.74000001</v>
      </c>
      <c r="P83" s="254"/>
    </row>
    <row r="84" spans="1:16" ht="15">
      <c r="A84" s="222" t="s">
        <v>161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84" s="254"/>
    </row>
    <row r="85" spans="1:16" ht="15">
      <c r="A85" s="222" t="s">
        <v>162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85" s="254"/>
    </row>
    <row r="86" spans="1:16" ht="15">
      <c r="A86" s="222" t="s">
        <v>178</v>
      </c>
      <c s="223">
        <v>0</v>
      </c>
      <c s="233">
        <v>0</v>
      </c>
      <c s="233">
        <v>10000000</v>
      </c>
      <c s="233">
        <v>0</v>
      </c>
      <c s="233">
        <v>0</v>
      </c>
      <c s="233">
        <v>10000000</v>
      </c>
      <c s="233">
        <v>0</v>
      </c>
      <c s="223">
        <v>0</v>
      </c>
      <c s="223">
        <v>10000000</v>
      </c>
      <c s="223">
        <v>0</v>
      </c>
      <c s="223">
        <v>0</v>
      </c>
      <c s="224">
        <v>10000000</v>
      </c>
      <c s="223">
        <f t="shared" si="4"/>
        <v>40000000</v>
      </c>
      <c r="P86" s="254"/>
    </row>
    <row r="87" spans="1:16" ht="15">
      <c r="A87" s="222" t="s">
        <v>164</v>
      </c>
      <c s="22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23">
        <f t="shared" si="4"/>
        <v>0</v>
      </c>
      <c r="P87" s="254"/>
    </row>
    <row r="88" spans="1:16" ht="15">
      <c r="A88" s="222" t="s">
        <v>165</v>
      </c>
      <c s="223">
        <v>0</v>
      </c>
      <c s="223">
        <v>0</v>
      </c>
      <c s="223">
        <v>40000000</v>
      </c>
      <c s="223">
        <v>183748104.74000001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55">
        <f t="shared" si="4"/>
        <v>223748104.74000001</v>
      </c>
      <c r="P88" s="254"/>
    </row>
    <row r="89" spans="1:16" ht="15">
      <c r="A89" s="222" t="s">
        <v>46</v>
      </c>
      <c s="223">
        <v>0</v>
      </c>
      <c s="233">
        <v>0</v>
      </c>
      <c s="233">
        <v>0</v>
      </c>
      <c s="233">
        <v>0</v>
      </c>
      <c s="233">
        <v>0</v>
      </c>
      <c s="233">
        <v>8000000</v>
      </c>
      <c s="233">
        <v>0</v>
      </c>
      <c s="223">
        <v>0</v>
      </c>
      <c s="223">
        <v>0</v>
      </c>
      <c s="223">
        <v>0</v>
      </c>
      <c s="223">
        <v>0</v>
      </c>
      <c s="224">
        <v>8000000</v>
      </c>
      <c s="223">
        <f t="shared" si="4"/>
        <v>16000000</v>
      </c>
      <c r="P89" s="254"/>
    </row>
    <row r="90" spans="1:17" ht="15">
      <c r="A90" s="234" t="s">
        <v>166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f>SUM(B90:M90)</f>
        <v>0</v>
      </c>
      <c r="P90" s="1"/>
      <c s="2"/>
    </row>
    <row r="91" spans="1:17" s="232" customFormat="1" ht="15">
      <c r="A91" s="236"/>
      <c s="233"/>
      <c s="233"/>
      <c s="233"/>
      <c s="233"/>
      <c s="233"/>
      <c s="233"/>
      <c s="233"/>
      <c s="233"/>
      <c s="233"/>
      <c s="233"/>
      <c s="233"/>
      <c s="233"/>
      <c s="233"/>
      <c s="231"/>
      <c s="1"/>
      <c s="231"/>
    </row>
    <row r="92" spans="1:16" ht="15">
      <c r="A92" s="122" t="s">
        <v>169</v>
      </c>
      <c s="253">
        <f>+SUM(B93:B95)</f>
        <v>0</v>
      </c>
      <c s="253">
        <f t="shared" si="11" ref="C92:H92">+SUM(C93:C95)</f>
        <v>0</v>
      </c>
      <c s="253">
        <f t="shared" si="11"/>
        <v>0</v>
      </c>
      <c s="253">
        <f t="shared" si="11"/>
        <v>0</v>
      </c>
      <c s="253">
        <f t="shared" si="11"/>
        <v>10227154.789999999</v>
      </c>
      <c s="253">
        <f t="shared" si="11"/>
        <v>0</v>
      </c>
      <c s="253">
        <f t="shared" si="11"/>
        <v>0</v>
      </c>
      <c s="252">
        <f>+SUM(I93:I95)</f>
        <v>0</v>
      </c>
      <c s="252">
        <f>+SUM(J93:J95)</f>
        <v>0</v>
      </c>
      <c s="252">
        <f>+SUM(K93:K95)</f>
        <v>10227154.789999999</v>
      </c>
      <c s="252">
        <f>+SUM(L93:L95)</f>
        <v>127021947.73</v>
      </c>
      <c s="252">
        <f>+SUM(M93:M95)</f>
        <v>0</v>
      </c>
      <c s="252">
        <f t="shared" si="4"/>
        <v>147476257.31</v>
      </c>
      <c r="P92" s="1"/>
    </row>
    <row r="93" spans="1:16" ht="15">
      <c r="A93" s="237" t="s">
        <v>20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10227154.789999999</v>
      </c>
      <c s="2">
        <v>0</v>
      </c>
      <c s="2">
        <v>0</v>
      </c>
      <c s="223">
        <f t="shared" si="4"/>
        <v>10227154.789999999</v>
      </c>
      <c r="P93" s="1"/>
    </row>
    <row r="94" spans="1:16" ht="15">
      <c r="A94" s="237" t="s">
        <v>170</v>
      </c>
      <c s="223">
        <v>0</v>
      </c>
      <c s="223">
        <v>0</v>
      </c>
      <c s="223">
        <v>0</v>
      </c>
      <c s="223">
        <v>0</v>
      </c>
      <c s="223">
        <v>10227154.789999999</v>
      </c>
      <c s="223">
        <v>0</v>
      </c>
      <c s="223">
        <v>0</v>
      </c>
      <c s="223">
        <v>0</v>
      </c>
      <c s="223">
        <v>0</v>
      </c>
      <c s="223">
        <v>0</v>
      </c>
      <c s="2">
        <v>127021947.73</v>
      </c>
      <c s="223">
        <v>0</v>
      </c>
      <c s="223">
        <f t="shared" si="4"/>
        <v>137249102.52000001</v>
      </c>
      <c r="P94" s="1"/>
    </row>
    <row r="95" spans="1:14" ht="15">
      <c r="A95" s="237" t="s">
        <v>171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</row>
    <row r="96" spans="13:14" ht="15">
      <c r="M96" s="2"/>
      <c s="223">
        <f t="shared" si="12" ref="N96:N103">SUM(B96:M96)</f>
        <v>0</v>
      </c>
    </row>
    <row r="97" spans="14:14" ht="15">
      <c r="N97" s="223">
        <f t="shared" si="12"/>
        <v>0</v>
      </c>
    </row>
    <row r="98" spans="1:14" ht="15">
      <c r="A98" s="8" t="s">
        <v>394</v>
      </c>
      <c s="1"/>
      <c s="1"/>
      <c s="1"/>
      <c s="1"/>
      <c s="1"/>
      <c s="1"/>
      <c s="1"/>
      <c s="1"/>
      <c s="1"/>
      <c s="1"/>
      <c s="1"/>
      <c s="1"/>
      <c s="223">
        <f t="shared" si="12"/>
        <v>0</v>
      </c>
    </row>
    <row r="99" spans="1:14" ht="15">
      <c r="A99" s="8" t="s">
        <v>393</v>
      </c>
      <c r="J99" s="1"/>
      <c r="N99" s="223">
        <f t="shared" si="12"/>
        <v>0</v>
      </c>
    </row>
    <row r="100" spans="14:14" ht="15">
      <c r="N100" s="223">
        <f t="shared" si="12"/>
        <v>0</v>
      </c>
    </row>
    <row r="101" spans="2:15" ht="15">
      <c r="B101" s="251"/>
      <c s="251"/>
      <c s="251"/>
      <c s="251"/>
      <c s="251"/>
      <c s="251"/>
      <c s="251"/>
      <c s="251"/>
      <c s="251"/>
      <c s="251"/>
      <c s="251"/>
      <c s="251"/>
      <c s="223">
        <f t="shared" si="12"/>
        <v>0</v>
      </c>
      <c s="233"/>
    </row>
    <row r="102" spans="2:14" ht="15">
      <c r="B102" s="250">
        <f>+B8+B53+B45+B83+B57</f>
        <v>166144099.03999999</v>
      </c>
      <c s="250">
        <f t="shared" si="13" ref="C102:M102">+C8+C53+C45+C83+C57</f>
        <v>16225378.33</v>
      </c>
      <c s="250">
        <f t="shared" si="13"/>
        <v>51544693.75</v>
      </c>
      <c s="250">
        <f t="shared" si="13"/>
        <v>281060633.13</v>
      </c>
      <c s="250">
        <f t="shared" si="13"/>
        <v>1548595.3999999999</v>
      </c>
      <c s="250">
        <f t="shared" si="13"/>
        <v>19565048.75</v>
      </c>
      <c s="250">
        <f t="shared" si="13"/>
        <v>622228.75</v>
      </c>
      <c s="250">
        <f t="shared" si="13"/>
        <v>3204585</v>
      </c>
      <c s="250">
        <f t="shared" si="13"/>
        <v>11760906.25</v>
      </c>
      <c s="250">
        <f t="shared" si="13"/>
        <v>937583.75</v>
      </c>
      <c s="250">
        <f t="shared" si="13"/>
        <v>24511551.25</v>
      </c>
      <c s="250">
        <f t="shared" si="13"/>
        <v>49457081.420000002</v>
      </c>
      <c s="223">
        <f t="shared" si="12"/>
        <v>626582384.81999993</v>
      </c>
    </row>
    <row r="103" spans="2:14" ht="15">
      <c r="B103" s="1">
        <f>+B53</f>
        <v>150000000</v>
      </c>
      <c s="1">
        <f t="shared" si="14" ref="C103:M103">+C84+C89</f>
        <v>0</v>
      </c>
      <c s="1">
        <f t="shared" si="14"/>
        <v>0</v>
      </c>
      <c s="1">
        <f t="shared" si="14"/>
        <v>0</v>
      </c>
      <c s="1">
        <f t="shared" si="14"/>
        <v>0</v>
      </c>
      <c s="1">
        <f t="shared" si="14"/>
        <v>8000000</v>
      </c>
      <c s="1">
        <f t="shared" si="14"/>
        <v>0</v>
      </c>
      <c s="1">
        <f t="shared" si="14"/>
        <v>0</v>
      </c>
      <c s="1">
        <f t="shared" si="14"/>
        <v>0</v>
      </c>
      <c s="1">
        <f t="shared" si="14"/>
        <v>0</v>
      </c>
      <c s="1">
        <f t="shared" si="14"/>
        <v>0</v>
      </c>
      <c s="1">
        <f t="shared" si="14"/>
        <v>8000000</v>
      </c>
      <c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orientation="portrait" paperSize="9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workbookViewId="0" topLeftCell="A37">
      <selection pane="topLeft" activeCell="D57" sqref="D57"/>
    </sheetView>
  </sheetViews>
  <sheetFormatPr defaultColWidth="11.4242857142857" defaultRowHeight="15"/>
  <cols>
    <col min="2" max="2" width="39.4285714285714" customWidth="1"/>
  </cols>
  <sheetData>
    <row r="3" spans="2:7" ht="15">
      <c r="B3" s="8"/>
      <c s="8"/>
      <c s="8"/>
      <c s="8"/>
      <c s="8"/>
      <c s="8"/>
    </row>
    <row r="4" spans="2:7" ht="15">
      <c r="B4" s="8"/>
      <c s="8"/>
      <c s="8"/>
      <c s="8"/>
      <c s="8"/>
      <c s="8"/>
    </row>
    <row r="5" spans="2:7" ht="15">
      <c r="B5" s="9"/>
      <c s="804" t="s">
        <v>438</v>
      </c>
      <c s="804"/>
      <c s="804"/>
      <c s="804"/>
      <c s="8"/>
    </row>
    <row r="6" spans="2:7" ht="15">
      <c r="B6" s="12"/>
      <c s="299">
        <v>2022</v>
      </c>
      <c s="299">
        <v>2023</v>
      </c>
      <c s="299">
        <v>2024</v>
      </c>
      <c s="299">
        <v>2025</v>
      </c>
      <c s="8"/>
    </row>
    <row r="7" spans="2:7" ht="15">
      <c r="B7" s="130" t="s">
        <v>93</v>
      </c>
      <c s="20">
        <v>-459.58628127052361</v>
      </c>
      <c s="20">
        <v>840.49024741502217</v>
      </c>
      <c s="20">
        <v>1438.2517375530733</v>
      </c>
      <c s="20">
        <v>2153.4321866566388</v>
      </c>
      <c s="8"/>
    </row>
    <row r="8" spans="2:7" ht="15">
      <c r="B8" s="300" t="s">
        <v>94</v>
      </c>
      <c s="25">
        <f>+C9+C10</f>
        <v>6381.1255682259998</v>
      </c>
      <c s="25">
        <f>+D9+D10</f>
        <v>5525.4207574460006</v>
      </c>
      <c s="25">
        <f>+E9+E10</f>
        <v>5498.0436772840003</v>
      </c>
      <c s="25">
        <f>+F9+F10</f>
        <v>6600.8532739010006</v>
      </c>
      <c s="8"/>
    </row>
    <row r="9" spans="2:7" ht="15">
      <c r="B9" s="14" t="s">
        <v>95</v>
      </c>
      <c s="15">
        <v>3659.0869761500003</v>
      </c>
      <c s="15">
        <v>2936.4112994400002</v>
      </c>
      <c s="15">
        <v>2697.18958699</v>
      </c>
      <c s="15">
        <v>3321.6118293999998</v>
      </c>
      <c s="8"/>
    </row>
    <row r="10" spans="2:7" ht="15">
      <c r="B10" s="14" t="s">
        <v>43</v>
      </c>
      <c s="15">
        <v>2722.038592076</v>
      </c>
      <c s="15">
        <v>2589.0094580060004</v>
      </c>
      <c s="15">
        <v>2800.8540902940003</v>
      </c>
      <c s="15">
        <v>3279.2414445010004</v>
      </c>
      <c s="8"/>
    </row>
    <row r="11" spans="2:7" ht="15">
      <c r="B11" s="17" t="s">
        <v>92</v>
      </c>
      <c s="18">
        <v>6840.7118494965234</v>
      </c>
      <c s="18">
        <v>4684.9305100309784</v>
      </c>
      <c s="18">
        <v>4059.791939730927</v>
      </c>
      <c s="18">
        <v>4447.4210872443618</v>
      </c>
      <c s="8"/>
    </row>
    <row r="12" spans="2:7" ht="15">
      <c r="B12" s="19" t="s">
        <v>96</v>
      </c>
      <c s="20">
        <v>5454.4816898648587</v>
      </c>
      <c s="20">
        <v>4348.9943609399998</v>
      </c>
      <c s="20">
        <v>3736.18958699</v>
      </c>
      <c s="20">
        <v>4029.737834</v>
      </c>
      <c s="8"/>
    </row>
    <row r="13" spans="2:7" ht="15">
      <c r="B13" s="13" t="s">
        <v>51</v>
      </c>
      <c s="263">
        <f>+C14+C20+C21</f>
        <v>4880.9332893185729</v>
      </c>
      <c s="263">
        <f>+D14+D20+D21</f>
        <v>3341</v>
      </c>
      <c s="263">
        <f>+E14+E20+E21</f>
        <v>2741</v>
      </c>
      <c s="263">
        <f>+F14+F20+F21</f>
        <v>3241</v>
      </c>
      <c s="8"/>
    </row>
    <row r="14" spans="2:7" ht="15">
      <c r="B14" s="21" t="s">
        <v>31</v>
      </c>
      <c s="22">
        <f>+C15+C16+C17+C18+C19</f>
        <v>4398.431026254073</v>
      </c>
      <c s="22">
        <f>+D15+D16+D17+D18+D19</f>
        <v>1441</v>
      </c>
      <c s="22">
        <f>+E15+E16+E17+E18+E19</f>
        <v>1441</v>
      </c>
      <c s="22">
        <f>+F15+F16+F17+F18+F19</f>
        <v>1341</v>
      </c>
      <c s="8"/>
    </row>
    <row r="15" spans="2:7" ht="15">
      <c r="B15" s="23" t="s">
        <v>32</v>
      </c>
      <c s="10">
        <v>1658.0599999999999</v>
      </c>
      <c s="10">
        <v>391</v>
      </c>
      <c s="10">
        <v>391</v>
      </c>
      <c s="10">
        <v>341</v>
      </c>
      <c s="8"/>
    </row>
    <row r="16" spans="2:7" ht="15">
      <c r="B16" s="23" t="s">
        <v>33</v>
      </c>
      <c s="10">
        <v>457.36102625407318</v>
      </c>
      <c s="10">
        <v>450</v>
      </c>
      <c s="10">
        <v>450</v>
      </c>
      <c s="10">
        <v>400</v>
      </c>
      <c s="8"/>
    </row>
    <row r="17" spans="2:7" ht="15">
      <c r="B17" s="23" t="s">
        <v>34</v>
      </c>
      <c s="10">
        <v>483.00999999999999</v>
      </c>
      <c s="10">
        <v>600</v>
      </c>
      <c s="10">
        <v>600</v>
      </c>
      <c s="10">
        <v>600</v>
      </c>
      <c s="8"/>
    </row>
    <row r="18" spans="2:7" ht="15">
      <c r="B18" s="23" t="s">
        <v>36</v>
      </c>
      <c s="10">
        <v>100</v>
      </c>
      <c s="10">
        <v>0</v>
      </c>
      <c s="10">
        <v>0</v>
      </c>
      <c s="10">
        <v>0</v>
      </c>
      <c s="8"/>
    </row>
    <row r="19" spans="2:7" ht="15">
      <c r="B19" s="23" t="s">
        <v>23</v>
      </c>
      <c s="10">
        <v>1700</v>
      </c>
      <c s="10">
        <v>0</v>
      </c>
      <c s="10">
        <v>0</v>
      </c>
      <c s="10">
        <v>0</v>
      </c>
      <c s="8"/>
    </row>
    <row r="20" spans="2:7" ht="15">
      <c r="B20" s="21" t="s">
        <v>37</v>
      </c>
      <c s="10">
        <v>461.79995057450003</v>
      </c>
      <c s="10">
        <v>500</v>
      </c>
      <c s="10">
        <v>500</v>
      </c>
      <c s="10">
        <v>0</v>
      </c>
      <c s="8"/>
    </row>
    <row r="21" spans="2:7" ht="15">
      <c r="B21" s="21" t="s">
        <v>38</v>
      </c>
      <c s="10">
        <v>20.702312489999997</v>
      </c>
      <c s="10">
        <v>1400</v>
      </c>
      <c s="10">
        <v>800</v>
      </c>
      <c s="10">
        <v>1900</v>
      </c>
      <c s="8"/>
    </row>
    <row r="22" spans="2:7" ht="15">
      <c r="B22" s="120" t="s">
        <v>97</v>
      </c>
      <c s="121">
        <f>+C23+C24</f>
        <v>923.17109487873518</v>
      </c>
      <c s="121">
        <f>+D23+D24</f>
        <v>842.99436093999998</v>
      </c>
      <c s="121">
        <f>+E23+E24</f>
        <v>830.18958698999995</v>
      </c>
      <c s="121">
        <f>+F23+F24</f>
        <v>773.73783400000002</v>
      </c>
      <c s="8"/>
    </row>
    <row r="23" spans="2:7" ht="15">
      <c r="B23" s="21" t="s">
        <v>55</v>
      </c>
      <c s="10">
        <v>923.17109487873518</v>
      </c>
      <c s="10">
        <v>842.99436093999998</v>
      </c>
      <c s="10">
        <v>830.18958698999995</v>
      </c>
      <c s="10">
        <v>773.73783400000002</v>
      </c>
      <c s="8"/>
    </row>
    <row r="24" spans="2:7" ht="15">
      <c r="B24" s="14" t="s">
        <v>98</v>
      </c>
      <c s="261">
        <v>0</v>
      </c>
      <c s="261">
        <v>0</v>
      </c>
      <c s="261">
        <v>0</v>
      </c>
      <c s="261">
        <v>0</v>
      </c>
      <c s="8"/>
    </row>
    <row r="25" spans="2:7" ht="15">
      <c r="B25" s="120" t="s">
        <v>40</v>
      </c>
      <c s="121">
        <v>-349.52248999999995</v>
      </c>
      <c s="121">
        <v>165</v>
      </c>
      <c s="121">
        <v>165</v>
      </c>
      <c s="121">
        <v>15</v>
      </c>
      <c s="8"/>
    </row>
    <row r="26" spans="2:7" ht="30">
      <c r="B26" s="301" t="s">
        <v>439</v>
      </c>
      <c s="262">
        <v>1604.3992403323398</v>
      </c>
      <c s="262">
        <v>1538.0638482956301</v>
      </c>
      <c s="262">
        <v>1550.3976433963999</v>
      </c>
      <c s="262">
        <v>1456.31674842803</v>
      </c>
      <c s="8"/>
    </row>
    <row r="27" spans="2:7" ht="15">
      <c r="B27" s="8"/>
      <c s="8"/>
      <c s="9"/>
      <c s="9"/>
      <c s="9"/>
      <c s="8"/>
    </row>
    <row r="28" spans="2:7" ht="15">
      <c r="B28" s="14"/>
      <c s="8"/>
      <c s="8"/>
      <c s="8"/>
      <c s="8"/>
      <c s="8"/>
    </row>
    <row r="29" spans="2:7" ht="15">
      <c r="B29" s="9"/>
      <c s="8"/>
      <c s="8"/>
      <c s="8"/>
      <c s="8"/>
      <c s="8"/>
    </row>
    <row r="30" spans="2:7" ht="15">
      <c r="B30" s="9"/>
      <c s="8"/>
      <c s="8"/>
      <c s="8"/>
      <c s="8"/>
      <c s="8"/>
    </row>
    <row r="31" spans="2:7" ht="15">
      <c r="B31" s="9"/>
      <c s="8"/>
      <c s="8"/>
      <c s="8"/>
      <c s="8"/>
      <c s="8"/>
    </row>
    <row r="32" spans="2:7" ht="15">
      <c r="B32" s="8"/>
      <c s="8"/>
      <c s="8"/>
      <c s="8"/>
      <c s="8"/>
      <c s="8"/>
    </row>
    <row r="33" spans="2:7" ht="15">
      <c r="B33" s="8"/>
      <c s="8"/>
      <c s="8"/>
      <c s="8"/>
      <c s="8"/>
      <c s="8"/>
    </row>
    <row r="34" spans="2:7" ht="15">
      <c r="B34" s="8"/>
      <c s="8"/>
      <c s="8"/>
      <c s="8"/>
      <c s="8"/>
      <c s="8"/>
    </row>
    <row r="35" spans="2:7" ht="15">
      <c r="B35" s="8"/>
      <c s="8"/>
      <c s="8"/>
      <c s="8"/>
      <c s="8"/>
      <c s="8"/>
    </row>
    <row r="36" spans="2:7" ht="15">
      <c r="B36" s="8"/>
      <c s="8"/>
      <c s="8"/>
      <c s="8"/>
      <c s="8"/>
      <c s="8"/>
    </row>
    <row r="37" spans="2:7" ht="15">
      <c r="B37" s="8"/>
      <c s="8"/>
      <c s="8"/>
      <c s="8"/>
      <c s="8"/>
      <c s="8"/>
    </row>
    <row r="38" spans="2:7" ht="15">
      <c r="B38" s="8"/>
      <c s="8"/>
      <c s="8"/>
      <c s="8"/>
      <c s="8"/>
      <c s="8"/>
    </row>
    <row r="39" spans="2:7" ht="15">
      <c r="B39" s="8"/>
      <c s="8"/>
      <c s="8"/>
      <c s="8"/>
      <c s="8"/>
      <c s="8"/>
    </row>
    <row r="40" spans="2:7" ht="15">
      <c r="B40" s="8"/>
      <c s="8"/>
      <c s="8"/>
      <c s="8"/>
      <c s="8"/>
      <c s="8"/>
    </row>
    <row r="41" spans="2:7" ht="15">
      <c r="B41" s="8"/>
      <c s="8"/>
      <c s="8"/>
      <c s="8"/>
      <c s="8"/>
      <c s="8"/>
    </row>
    <row r="42" spans="2:7" ht="15">
      <c r="B42" s="8"/>
      <c s="8"/>
      <c s="8"/>
      <c s="8"/>
      <c s="8"/>
      <c s="8"/>
    </row>
    <row r="43" spans="2:7" ht="15">
      <c r="B43" s="8"/>
      <c s="8"/>
      <c s="8"/>
      <c s="8"/>
      <c s="8"/>
      <c s="8"/>
    </row>
    <row r="44" spans="2:7" ht="15">
      <c r="B44" s="8"/>
      <c s="8"/>
      <c s="8"/>
      <c s="8"/>
      <c s="8"/>
      <c s="8"/>
    </row>
    <row r="45" spans="2:7" ht="15">
      <c r="B45" s="8"/>
      <c s="8"/>
      <c s="8"/>
      <c s="8"/>
      <c s="8"/>
      <c s="8"/>
    </row>
    <row r="46" spans="2:7" ht="15">
      <c r="B46" s="8"/>
      <c s="8"/>
      <c s="8"/>
      <c s="8"/>
      <c s="8"/>
      <c s="8"/>
    </row>
    <row r="47" spans="2:7" ht="15">
      <c r="B47" s="8"/>
      <c s="8"/>
      <c s="8"/>
      <c s="8"/>
      <c s="8"/>
      <c s="8"/>
    </row>
    <row r="48" spans="2:7" ht="15">
      <c r="B48" s="8"/>
      <c s="8"/>
      <c s="8"/>
      <c s="8"/>
      <c s="8"/>
      <c s="8"/>
    </row>
    <row r="49" spans="2:7" ht="15">
      <c r="B49" s="8"/>
      <c s="8"/>
      <c s="8"/>
      <c s="8"/>
      <c s="8"/>
      <c s="8"/>
    </row>
    <row r="50" spans="2:7" ht="15">
      <c r="B50" s="8"/>
      <c s="8"/>
      <c s="8"/>
      <c s="8"/>
      <c s="8"/>
      <c s="8"/>
    </row>
    <row r="51" spans="2:7" ht="15">
      <c r="B51" s="8"/>
      <c s="8"/>
      <c s="8"/>
      <c s="8"/>
      <c s="8"/>
      <c s="8"/>
    </row>
    <row r="52" spans="2:7" ht="15">
      <c r="B52" s="8"/>
      <c s="8"/>
      <c s="8"/>
      <c s="8"/>
      <c s="8"/>
      <c s="8"/>
    </row>
    <row r="53" spans="2:7" ht="15">
      <c r="B53" s="8"/>
      <c s="8"/>
      <c s="8"/>
      <c s="8"/>
      <c s="8"/>
      <c s="8"/>
    </row>
    <row r="54" spans="2:7" ht="15">
      <c r="B54" s="8"/>
      <c s="8"/>
      <c s="8"/>
      <c s="8"/>
      <c s="8"/>
      <c s="8"/>
    </row>
    <row r="55" spans="2:7" ht="15">
      <c r="B55" s="8"/>
      <c s="8"/>
      <c s="8"/>
      <c s="8"/>
      <c s="8"/>
      <c s="8"/>
    </row>
    <row r="56" spans="2:7" ht="15">
      <c r="B56" s="8"/>
      <c s="8"/>
      <c s="8"/>
      <c s="8"/>
      <c s="8"/>
      <c s="8"/>
    </row>
  </sheetData>
  <mergeCells count="1">
    <mergeCell ref="C5:F5"/>
  </mergeCells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79984760284"/>
  </sheetPr>
  <dimension ref="B2:FL48"/>
  <sheetViews>
    <sheetView tabSelected="1" zoomScale="90" zoomScaleNormal="90" workbookViewId="0" topLeftCell="A1">
      <pane xSplit="2" ySplit="6" topLeftCell="FB7" activePane="bottomRight" state="frozen"/>
      <selection pane="topLeft" activeCell="B43" sqref="B43"/>
      <selection pane="bottomLeft" activeCell="B43" sqref="B43"/>
      <selection pane="topRight" activeCell="B43" sqref="B43"/>
      <selection pane="bottomRight" activeCell="FB43" sqref="FB43"/>
    </sheetView>
  </sheetViews>
  <sheetFormatPr defaultColWidth="11.4242857142857" defaultRowHeight="15"/>
  <cols>
    <col min="1" max="1" width="11.4285714285714" style="9"/>
    <col min="2" max="2" width="72.8571428571429" style="9" customWidth="1"/>
    <col min="3" max="12" width="10.1428571428571" style="9" customWidth="1"/>
    <col min="13" max="13" width="11.4285714285714" style="9" customWidth="1"/>
    <col min="14" max="26" width="10.1428571428571" style="9" customWidth="1"/>
    <col min="27" max="27" width="11.4285714285714" style="9" customWidth="1"/>
    <col min="28" max="40" width="10.1428571428571" style="9" customWidth="1"/>
    <col min="41" max="41" width="11.4285714285714" style="9" customWidth="1"/>
    <col min="42" max="54" width="10.1428571428571" style="9" customWidth="1"/>
    <col min="55" max="55" width="11.4285714285714" style="9" customWidth="1"/>
    <col min="56" max="68" width="10.1428571428571" style="9" customWidth="1"/>
    <col min="69" max="69" width="11.4285714285714" style="9" customWidth="1"/>
    <col min="70" max="82" width="10.1428571428571" style="9" customWidth="1"/>
    <col min="83" max="83" width="11.4285714285714" style="9" customWidth="1"/>
    <col min="84" max="96" width="10.1428571428571" style="9" customWidth="1"/>
    <col min="97" max="97" width="11.4285714285714" style="9" customWidth="1"/>
    <col min="98" max="110" width="10.1428571428571" style="9" customWidth="1"/>
    <col min="111" max="111" width="11.4285714285714" style="9" customWidth="1"/>
    <col min="112" max="124" width="10.1428571428571" style="9" customWidth="1"/>
    <col min="125" max="125" width="11.4285714285714" style="9" customWidth="1"/>
    <col min="126" max="126" width="10.1428571428571" style="9" customWidth="1"/>
    <col min="127" max="127" width="11.7142857142857" style="9" customWidth="1"/>
    <col min="128" max="138" width="10.1428571428571" style="9" customWidth="1"/>
    <col min="139" max="139" width="11.4285714285714" style="9" customWidth="1"/>
    <col min="140" max="152" width="10.1428571428571" style="9" customWidth="1"/>
    <col min="153" max="153" width="11.4285714285714" style="9" customWidth="1"/>
    <col min="154" max="154" width="10.5714285714286" style="9" customWidth="1"/>
    <col min="155" max="156" width="10.1428571428571" style="9" customWidth="1"/>
    <col min="157" max="157" width="10.5714285714286" style="9" customWidth="1"/>
    <col min="158" max="166" width="10.1428571428571" style="9" customWidth="1"/>
    <col min="167" max="167" width="11.4285714285714" style="9"/>
    <col min="168" max="168" width="10.1428571428571" style="9" customWidth="1"/>
    <col min="169" max="169" width="11.8571428571429" style="9" bestFit="1" customWidth="1"/>
    <col min="170" max="16384" width="11.4285714285714" style="9"/>
  </cols>
  <sheetData>
    <row r="2" spans="2:2 159:159" ht="53.25" customHeight="1">
      <c r="B2" s="686"/>
      <c r="FC2" s="708"/>
    </row>
    <row r="3" spans="2:2" ht="15.75">
      <c r="B3" s="686" t="s">
        <v>679</v>
      </c>
    </row>
    <row r="4" spans="2:168" ht="15.75" customHeight="1" thickBot="1">
      <c r="B4" s="686" t="s">
        <v>42</v>
      </c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</row>
    <row r="5" spans="2:168" ht="15.75" customHeight="1" thickBot="1">
      <c r="B5" s="713" t="s">
        <v>729</v>
      </c>
      <c s="771">
        <v>2013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2014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2015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2016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2017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2018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2019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2020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2021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2022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2023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2024</v>
      </c>
      <c s="772"/>
      <c s="772"/>
      <c s="772"/>
      <c s="772"/>
      <c s="772"/>
      <c s="772"/>
      <c s="772"/>
      <c s="772"/>
      <c s="772"/>
      <c s="772"/>
      <c s="773"/>
    </row>
    <row r="6" spans="2:168" ht="27.95" customHeight="1">
      <c r="B6" s="686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24</v>
      </c>
    </row>
    <row r="7" spans="2:168" ht="15.75">
      <c r="B7" s="687" t="s">
        <v>678</v>
      </c>
      <c s="542">
        <v>-865.22228219988074</v>
      </c>
      <c s="542">
        <v>821.1350066714308</v>
      </c>
      <c s="542">
        <v>570.55301893251908</v>
      </c>
      <c s="542">
        <v>-307.67096163285032</v>
      </c>
      <c s="542">
        <v>84.738562046388324</v>
      </c>
      <c s="542">
        <v>881.7774747667163</v>
      </c>
      <c s="542">
        <v>96.754515154368619</v>
      </c>
      <c s="542">
        <v>835.67511499515012</v>
      </c>
      <c s="542">
        <v>723.15516410003693</v>
      </c>
      <c s="542">
        <v>768.96596561073193</v>
      </c>
      <c s="542">
        <v>1208.8544516735556</v>
      </c>
      <c s="542">
        <v>3089.2823956200323</v>
      </c>
      <c s="542">
        <f t="shared" si="0" ref="O7:O43">+SUM(C7:N7)</f>
        <v>7907.9984257381984</v>
      </c>
      <c s="573"/>
      <c s="542">
        <v>-703.92639510686786</v>
      </c>
      <c s="542">
        <v>796.86498585935942</v>
      </c>
      <c s="542">
        <v>368.96714129823431</v>
      </c>
      <c s="542">
        <v>133.22279944044658</v>
      </c>
      <c s="542">
        <v>204.35953482291688</v>
      </c>
      <c s="542">
        <v>295.8577158231783</v>
      </c>
      <c s="542">
        <v>714.76109252534479</v>
      </c>
      <c s="542">
        <v>842.90501122354272</v>
      </c>
      <c s="542">
        <v>643.51091225473374</v>
      </c>
      <c s="542">
        <v>974.10189594992744</v>
      </c>
      <c s="542">
        <v>736.20271658281899</v>
      </c>
      <c s="542">
        <v>3368.1969294780993</v>
      </c>
      <c s="542">
        <f t="shared" si="1" ref="AC7:AC43">+SUM(Q7:AB7)</f>
        <v>8375.0243401517346</v>
      </c>
      <c s="573"/>
      <c s="542">
        <v>-639.23437576635797</v>
      </c>
      <c s="542">
        <v>243.1308506742439</v>
      </c>
      <c s="542">
        <v>703.98246078169723</v>
      </c>
      <c s="542">
        <v>-466.77619277028316</v>
      </c>
      <c s="542">
        <v>570.05430523484256</v>
      </c>
      <c s="542">
        <v>518.43528567954172</v>
      </c>
      <c s="542">
        <v>-405.21638135479861</v>
      </c>
      <c s="542">
        <v>707.59322628970676</v>
      </c>
      <c s="542">
        <v>634.74817837042383</v>
      </c>
      <c s="542">
        <v>832.08253698106273</v>
      </c>
      <c s="542">
        <v>733.66601923423104</v>
      </c>
      <c s="542">
        <v>3296.2192687398929</v>
      </c>
      <c s="542">
        <f t="shared" si="2" ref="AQ7:AQ43">+SUM(AE7:AP7)</f>
        <v>6728.6851820942029</v>
      </c>
      <c s="573"/>
      <c s="542">
        <v>-295.34222739511551</v>
      </c>
      <c s="542">
        <v>938.70054073736355</v>
      </c>
      <c s="542">
        <v>1098.3791413543108</v>
      </c>
      <c s="542">
        <v>51.210125005964528</v>
      </c>
      <c s="542">
        <v>563.45934491190474</v>
      </c>
      <c s="542">
        <v>801.28300980902441</v>
      </c>
      <c s="542">
        <v>387.56053820917896</v>
      </c>
      <c s="542">
        <v>665.86802087536853</v>
      </c>
      <c s="542">
        <v>947.48472125440594</v>
      </c>
      <c s="542">
        <v>709.33528984590657</v>
      </c>
      <c s="542">
        <v>1254.9301515236407</v>
      </c>
      <c s="542">
        <v>2986.3983066798673</v>
      </c>
      <c s="542">
        <f t="shared" si="3" ref="BE7:BE43">+SUM(AS7:BD7)</f>
        <v>10109.26696281182</v>
      </c>
      <c s="573"/>
      <c s="542">
        <v>-700.08997094936558</v>
      </c>
      <c s="542">
        <v>563.18561093627022</v>
      </c>
      <c s="542">
        <v>943.01948486232914</v>
      </c>
      <c s="542">
        <v>-26.735640379849428</v>
      </c>
      <c s="542">
        <v>193.25151313036531</v>
      </c>
      <c s="542">
        <v>563.95861292784275</v>
      </c>
      <c s="542">
        <v>-102.95542337682855</v>
      </c>
      <c s="542">
        <v>658.15624558765512</v>
      </c>
      <c s="542">
        <v>45.881811572160586</v>
      </c>
      <c s="542">
        <v>395.02606264210044</v>
      </c>
      <c s="542">
        <v>677.97376498313042</v>
      </c>
      <c s="542">
        <v>2883.754434682894</v>
      </c>
      <c s="542">
        <f t="shared" si="4" ref="BS7:BS43">+SUM(BG7:BR7)</f>
        <v>6094.4265066187045</v>
      </c>
      <c s="573"/>
      <c s="542">
        <v>-696.9236107681977</v>
      </c>
      <c s="542">
        <v>178.5580112008829</v>
      </c>
      <c s="542">
        <v>442.72416087047259</v>
      </c>
      <c s="542">
        <v>-247.06612634472503</v>
      </c>
      <c s="542">
        <v>-137.05388641715263</v>
      </c>
      <c s="542">
        <v>309.83141256172985</v>
      </c>
      <c s="542">
        <v>164.94055112346041</v>
      </c>
      <c s="542">
        <v>30.98244715354349</v>
      </c>
      <c s="542">
        <v>479.60861318402158</v>
      </c>
      <c s="542">
        <v>206.25171671481894</v>
      </c>
      <c s="542">
        <v>-57.181062526223286</v>
      </c>
      <c s="542">
        <v>2387.4580388999107</v>
      </c>
      <c s="542">
        <f t="shared" si="5" ref="CG7:CG43">+SUM(BU7:CF7)</f>
        <v>3062.1302656525418</v>
      </c>
      <c s="573"/>
      <c s="542">
        <v>-465.52327068025579</v>
      </c>
      <c s="542">
        <v>140.49127387005228</v>
      </c>
      <c s="542">
        <v>385.3810167212232</v>
      </c>
      <c s="542">
        <v>-344.4261976437233</v>
      </c>
      <c s="542">
        <v>-42.109780341473652</v>
      </c>
      <c s="542">
        <v>346.49181747101102</v>
      </c>
      <c s="542">
        <v>534.24363992566214</v>
      </c>
      <c s="542">
        <v>67.330535491362753</v>
      </c>
      <c s="542">
        <v>90.868197955177038</v>
      </c>
      <c s="542">
        <v>155.29101426896978</v>
      </c>
      <c s="542">
        <v>853.75157121003895</v>
      </c>
      <c s="542">
        <v>2063.097894833787</v>
      </c>
      <c s="542">
        <f t="shared" si="6" ref="CU7:CU43">+SUM(CI7:CT7)</f>
        <v>3784.8877130818314</v>
      </c>
      <c s="573"/>
      <c s="542">
        <v>-374.79267500863943</v>
      </c>
      <c s="542">
        <v>114.53413473954834</v>
      </c>
      <c s="542">
        <v>-53.443937988041853</v>
      </c>
      <c s="542">
        <v>398.65938918795064</v>
      </c>
      <c s="542">
        <v>850.71556234267427</v>
      </c>
      <c s="542">
        <v>1093.3299988858466</v>
      </c>
      <c s="542">
        <v>816.4424987155262</v>
      </c>
      <c s="542">
        <v>760.23996230114153</v>
      </c>
      <c s="542">
        <v>-204.35838448085497</v>
      </c>
      <c s="542">
        <v>662.52732861264758</v>
      </c>
      <c s="542">
        <v>449.4204596901036</v>
      </c>
      <c s="542">
        <v>2578.9835549222034</v>
      </c>
      <c s="542">
        <f t="shared" si="7" ref="DI7:DI43">+SUM(CW7:DH7)</f>
        <v>7092.257891920106</v>
      </c>
      <c s="573"/>
      <c s="542">
        <v>-322.07268925152039</v>
      </c>
      <c s="542">
        <v>88.471043543474934</v>
      </c>
      <c s="542">
        <v>122.86248604950288</v>
      </c>
      <c s="542">
        <v>-413.17680121830244</v>
      </c>
      <c s="542">
        <v>392.73532945380384</v>
      </c>
      <c s="542">
        <v>-28.752006480445289</v>
      </c>
      <c s="542">
        <v>192.62571495008888</v>
      </c>
      <c s="542">
        <v>487.4851852756683</v>
      </c>
      <c s="542">
        <v>-842.78270150690014</v>
      </c>
      <c s="542">
        <v>-262.61520546664951</v>
      </c>
      <c s="542">
        <v>-161.13244130173234</v>
      </c>
      <c s="542">
        <v>2528.6654098593222</v>
      </c>
      <c s="542">
        <f t="shared" si="8" ref="DW7:DW43">+SUM(DK7:DV7)</f>
        <v>1782.3133239063109</v>
      </c>
      <c s="573"/>
      <c s="542">
        <v>-672.89814802272622</v>
      </c>
      <c s="542">
        <v>303.27222217089547</v>
      </c>
      <c s="542">
        <v>-487.92830014430319</v>
      </c>
      <c s="542">
        <v>-379.35075398119534</v>
      </c>
      <c s="542">
        <v>-646.97734858431386</v>
      </c>
      <c s="542">
        <v>59.735885126592166</v>
      </c>
      <c s="542">
        <v>-120.32308936062827</v>
      </c>
      <c s="542">
        <v>-37.063057535857752</v>
      </c>
      <c s="542">
        <v>-465.21049012990625</v>
      </c>
      <c s="542">
        <v>75.710485756893377</v>
      </c>
      <c s="542">
        <v>378.04608967133936</v>
      </c>
      <c s="542">
        <v>2015.6332572384413</v>
      </c>
      <c s="542">
        <f t="shared" si="9" ref="EK7:EK43">+SUM(DY7:EJ7)</f>
        <v>22.646752205230769</v>
      </c>
      <c s="573"/>
      <c s="542">
        <v>-797.65267003118561</v>
      </c>
      <c s="542">
        <v>541.71230527213584</v>
      </c>
      <c s="542">
        <v>102.56010221905353</v>
      </c>
      <c s="542">
        <v>-910.0375214727801</v>
      </c>
      <c s="542">
        <v>312.0432434582217</v>
      </c>
      <c s="542">
        <v>395.43006166561872</v>
      </c>
      <c s="542">
        <v>425.34309607784689</v>
      </c>
      <c s="542">
        <v>654.23113811585472</v>
      </c>
      <c s="542">
        <v>403.53530865537414</v>
      </c>
      <c s="542">
        <v>320.81136184763409</v>
      </c>
      <c s="542">
        <v>853.7586901246973</v>
      </c>
      <c s="542">
        <v>1975.1532309886989</v>
      </c>
      <c s="542">
        <f t="shared" si="10" ref="EY7:EY43">+SUM(EM7:EX7)</f>
        <v>4276.8883469211705</v>
      </c>
      <c s="573"/>
      <c s="542">
        <v>-373.85270475221296</v>
      </c>
      <c s="542">
        <v>-578.76281424161152</v>
      </c>
      <c s="542">
        <v>-181.86585239969827</v>
      </c>
      <c s="542">
        <v>-642.50287165077589</v>
      </c>
      <c s="542">
        <v>-356.70902800208523</v>
      </c>
      <c s="542">
        <v>-211.84726331899128</v>
      </c>
      <c s="542">
        <v>508.4236943932392</v>
      </c>
      <c s="542">
        <v>143.17000998841195</v>
      </c>
      <c s="542">
        <v>223.29697531860484</v>
      </c>
      <c s="542">
        <v>315.73885777601708</v>
      </c>
      <c s="542">
        <v>730.21867762575675</v>
      </c>
      <c s="542">
        <f>+SUM(FA7:FK7)</f>
        <v>-424.69231926334533</v>
      </c>
    </row>
    <row r="8" spans="2:168" ht="15.75">
      <c r="B8" s="688" t="s">
        <v>94</v>
      </c>
      <c s="521">
        <f>+C9+C10</f>
        <v>139.41916698999745</v>
      </c>
      <c s="521">
        <f t="shared" si="11" ref="D8:N8">+D9+D10</f>
        <v>157.09714695543795</v>
      </c>
      <c s="521">
        <f t="shared" si="11"/>
        <v>157.70959078599213</v>
      </c>
      <c s="521">
        <f t="shared" si="11"/>
        <v>184.2037928551953</v>
      </c>
      <c s="521">
        <f t="shared" si="11"/>
        <v>200.51459130338304</v>
      </c>
      <c s="521">
        <f t="shared" si="11"/>
        <v>144.26533090219712</v>
      </c>
      <c s="521">
        <f t="shared" si="11"/>
        <v>143.32045769069265</v>
      </c>
      <c s="521">
        <f t="shared" si="11"/>
        <v>304.71984297764766</v>
      </c>
      <c s="521">
        <f t="shared" si="11"/>
        <v>284.30612532477255</v>
      </c>
      <c s="521">
        <f t="shared" si="11"/>
        <v>284.87802407639799</v>
      </c>
      <c s="521">
        <f t="shared" si="11"/>
        <v>169.52811483141335</v>
      </c>
      <c s="521">
        <f t="shared" si="11"/>
        <v>383.21104126837781</v>
      </c>
      <c s="521">
        <f t="shared" si="0"/>
        <v>2553.1732259615051</v>
      </c>
      <c s="684"/>
      <c s="521">
        <f>+Q9+Q10</f>
        <v>254.773706122014</v>
      </c>
      <c s="521">
        <f t="shared" si="12" ref="R8:AB8">+R9+R10</f>
        <v>297.93620231656456</v>
      </c>
      <c s="521">
        <f t="shared" si="12"/>
        <v>407.62411413322019</v>
      </c>
      <c s="521">
        <f t="shared" si="12"/>
        <v>416.11787800707356</v>
      </c>
      <c s="521">
        <f t="shared" si="12"/>
        <v>446.49937863374134</v>
      </c>
      <c s="521">
        <f t="shared" si="12"/>
        <v>729.12023232507295</v>
      </c>
      <c s="521">
        <f t="shared" si="12"/>
        <v>407.10148237527591</v>
      </c>
      <c s="521">
        <f t="shared" si="12"/>
        <v>315.31510141842563</v>
      </c>
      <c s="521">
        <f t="shared" si="12"/>
        <v>690.93590437357375</v>
      </c>
      <c s="521">
        <f t="shared" si="12"/>
        <v>305.5639595100908</v>
      </c>
      <c s="521">
        <f t="shared" si="12"/>
        <v>269.76157018829338</v>
      </c>
      <c s="521">
        <f t="shared" si="12"/>
        <v>444.77222269439642</v>
      </c>
      <c s="521">
        <f t="shared" si="1"/>
        <v>4985.5217520977421</v>
      </c>
      <c s="684"/>
      <c s="521">
        <f>+AE9+AE10</f>
        <v>243.04905140633758</v>
      </c>
      <c s="521">
        <f t="shared" si="13" ref="AF8:AP8">+AF9+AF10</f>
        <v>739.42742241782423</v>
      </c>
      <c s="521">
        <f t="shared" si="13"/>
        <v>1103.5223698273719</v>
      </c>
      <c s="521">
        <f t="shared" si="13"/>
        <v>637.56669008309655</v>
      </c>
      <c s="521">
        <f t="shared" si="13"/>
        <v>245.48390688482101</v>
      </c>
      <c s="521">
        <f t="shared" si="13"/>
        <v>634.06207387515144</v>
      </c>
      <c s="521">
        <f t="shared" si="13"/>
        <v>251.53321488873371</v>
      </c>
      <c s="521">
        <f t="shared" si="13"/>
        <v>283.01088630183585</v>
      </c>
      <c s="521">
        <f t="shared" si="13"/>
        <v>466.30768470372226</v>
      </c>
      <c s="521">
        <f t="shared" si="13"/>
        <v>275.335692880095</v>
      </c>
      <c s="521">
        <f t="shared" si="13"/>
        <v>481.18310180444576</v>
      </c>
      <c s="521">
        <f t="shared" si="13"/>
        <v>2046.9286496013738</v>
      </c>
      <c s="521">
        <f t="shared" si="2"/>
        <v>7407.4107446748085</v>
      </c>
      <c s="684"/>
      <c s="521">
        <f>+AS9+AS10</f>
        <v>489.91185623430431</v>
      </c>
      <c s="521">
        <f t="shared" si="14" ref="AT8:BD8">+AT9+AT10</f>
        <v>254.16093094036268</v>
      </c>
      <c s="521">
        <f t="shared" si="14"/>
        <v>581.24008087670097</v>
      </c>
      <c s="521">
        <f t="shared" si="14"/>
        <v>1418.9052809604175</v>
      </c>
      <c s="521">
        <f t="shared" si="14"/>
        <v>988.56873312723519</v>
      </c>
      <c s="521">
        <f t="shared" si="14"/>
        <v>888.2594009620824</v>
      </c>
      <c s="521">
        <f t="shared" si="14"/>
        <v>354.05583312183177</v>
      </c>
      <c s="521">
        <f t="shared" si="14"/>
        <v>700.40885582119051</v>
      </c>
      <c s="521">
        <f t="shared" si="14"/>
        <v>1315.2434459905817</v>
      </c>
      <c s="521">
        <f t="shared" si="14"/>
        <v>632.92721651836064</v>
      </c>
      <c s="521">
        <f t="shared" si="14"/>
        <v>707.60942956217514</v>
      </c>
      <c s="521">
        <f t="shared" si="14"/>
        <v>911.49590156802844</v>
      </c>
      <c s="521">
        <f t="shared" si="3"/>
        <v>9242.7869656832718</v>
      </c>
      <c s="684"/>
      <c s="521">
        <f>+BG9+BG10</f>
        <v>871.0527429512789</v>
      </c>
      <c s="521">
        <f t="shared" si="15" ref="BH8:BR8">+BH9+BH10</f>
        <v>819.91175520746378</v>
      </c>
      <c s="521">
        <f t="shared" si="15"/>
        <v>1092.6018164514094</v>
      </c>
      <c s="521">
        <f t="shared" si="15"/>
        <v>397.77751798238188</v>
      </c>
      <c s="521">
        <f t="shared" si="15"/>
        <v>2344.6758816200204</v>
      </c>
      <c s="521">
        <f t="shared" si="15"/>
        <v>565.53794212454102</v>
      </c>
      <c s="521">
        <f t="shared" si="15"/>
        <v>173.76384463594451</v>
      </c>
      <c s="521">
        <f t="shared" si="15"/>
        <v>266.096587145223</v>
      </c>
      <c s="521">
        <f t="shared" si="15"/>
        <v>683.44371222400855</v>
      </c>
      <c s="521">
        <f t="shared" si="15"/>
        <v>337.92883525470108</v>
      </c>
      <c s="521">
        <f t="shared" si="15"/>
        <v>223.37970577702694</v>
      </c>
      <c s="521">
        <f t="shared" si="15"/>
        <v>515.89649309853951</v>
      </c>
      <c s="521">
        <f t="shared" si="4"/>
        <v>8292.0668344725382</v>
      </c>
      <c s="684"/>
      <c s="521">
        <f>+BU9+BU10</f>
        <v>223.50842017272657</v>
      </c>
      <c s="521">
        <f t="shared" si="16" ref="BV8:CF8">+BV9+BV10</f>
        <v>222.78536306703609</v>
      </c>
      <c s="521">
        <f t="shared" si="16"/>
        <v>1024.8223607110353</v>
      </c>
      <c s="521">
        <f t="shared" si="16"/>
        <v>257.757299180394</v>
      </c>
      <c s="521">
        <f t="shared" si="16"/>
        <v>349.37407520699992</v>
      </c>
      <c s="521">
        <f t="shared" si="16"/>
        <v>538.69085186200005</v>
      </c>
      <c s="521">
        <f t="shared" si="16"/>
        <v>361.23782222800003</v>
      </c>
      <c s="521">
        <f t="shared" si="16"/>
        <v>254.7557726899999</v>
      </c>
      <c s="521">
        <f t="shared" si="16"/>
        <v>807.74260367353747</v>
      </c>
      <c s="521">
        <f t="shared" si="16"/>
        <v>532.53426943400007</v>
      </c>
      <c s="521">
        <f t="shared" si="16"/>
        <v>359.6541271019999</v>
      </c>
      <c s="521">
        <f t="shared" si="16"/>
        <v>788.22070936</v>
      </c>
      <c s="521">
        <f t="shared" si="5"/>
        <v>5721.0836746877294</v>
      </c>
      <c s="684"/>
      <c s="521">
        <f>+CI9+CI10</f>
        <v>396.81489107800007</v>
      </c>
      <c s="521">
        <f t="shared" si="17" ref="CJ8:CT8">+CJ9+CJ10</f>
        <v>269.44554604900003</v>
      </c>
      <c s="521">
        <f t="shared" si="17"/>
        <v>574.16377550100003</v>
      </c>
      <c s="521">
        <f t="shared" si="17"/>
        <v>299.36964092900001</v>
      </c>
      <c s="521">
        <f t="shared" si="17"/>
        <v>369.16881931099994</v>
      </c>
      <c s="521">
        <f t="shared" si="17"/>
        <v>1558.0377806006536</v>
      </c>
      <c s="521">
        <f t="shared" si="17"/>
        <v>298.63048619299997</v>
      </c>
      <c s="521">
        <f t="shared" si="17"/>
        <v>306.73269045000012</v>
      </c>
      <c s="521">
        <f t="shared" si="17"/>
        <v>739.28374406599994</v>
      </c>
      <c s="521">
        <f t="shared" si="17"/>
        <v>635.13880359600012</v>
      </c>
      <c s="521">
        <f t="shared" si="17"/>
        <v>352.60511642300025</v>
      </c>
      <c s="521">
        <f t="shared" si="17"/>
        <v>473.86452176499995</v>
      </c>
      <c s="521">
        <f t="shared" si="6"/>
        <v>6273.2558159616538</v>
      </c>
      <c s="684"/>
      <c s="521">
        <f>+CW9+CW10</f>
        <v>337.92598918999988</v>
      </c>
      <c s="521">
        <f t="shared" si="18" ref="CX8:DH8">+CX9+CX10</f>
        <v>205.51299425500011</v>
      </c>
      <c s="521">
        <f t="shared" si="18"/>
        <v>843.80608221299985</v>
      </c>
      <c s="521">
        <f t="shared" si="18"/>
        <v>1077.7155272130001</v>
      </c>
      <c s="521">
        <f t="shared" si="18"/>
        <v>181.38629428000007</v>
      </c>
      <c s="521">
        <f t="shared" si="18"/>
        <v>772.78086511099991</v>
      </c>
      <c s="521">
        <f t="shared" si="18"/>
        <v>196.274250529</v>
      </c>
      <c s="521">
        <f t="shared" si="18"/>
        <v>160.13127432200002</v>
      </c>
      <c s="521">
        <f t="shared" si="18"/>
        <v>246.623718</v>
      </c>
      <c s="521">
        <f t="shared" si="18"/>
        <v>163.541343764</v>
      </c>
      <c s="521">
        <f t="shared" si="18"/>
        <v>248.62832063300002</v>
      </c>
      <c s="521">
        <f t="shared" si="18"/>
        <v>335.28367743290005</v>
      </c>
      <c s="521">
        <f t="shared" si="7"/>
        <v>4769.6103369428993</v>
      </c>
      <c s="684"/>
      <c s="521">
        <f>+DK9+DK10</f>
        <v>555.24470607909984</v>
      </c>
      <c s="521">
        <f t="shared" si="19" ref="DL8:DV8">+DL9+DL10</f>
        <v>178.27759607900012</v>
      </c>
      <c s="521">
        <f t="shared" si="19"/>
        <v>284.32221855699999</v>
      </c>
      <c s="521">
        <f t="shared" si="19"/>
        <v>156.73042438100006</v>
      </c>
      <c s="521">
        <f t="shared" si="19"/>
        <v>173.20674904800001</v>
      </c>
      <c s="521">
        <f t="shared" si="19"/>
        <v>301.95586599999996</v>
      </c>
      <c s="521">
        <f t="shared" si="19"/>
        <v>184.09332891800005</v>
      </c>
      <c s="521">
        <f t="shared" si="19"/>
        <v>90.230465464000034</v>
      </c>
      <c s="521">
        <f t="shared" si="19"/>
        <v>176.07900681560002</v>
      </c>
      <c s="521">
        <f t="shared" si="19"/>
        <v>576.15430146099993</v>
      </c>
      <c s="521">
        <f t="shared" si="19"/>
        <v>255.16617348800008</v>
      </c>
      <c s="521">
        <f t="shared" si="19"/>
        <v>274.98084503999996</v>
      </c>
      <c s="521">
        <f t="shared" si="8"/>
        <v>3206.4416813307002</v>
      </c>
      <c s="684"/>
      <c s="521">
        <f>+DY9+DY10</f>
        <v>399.85990784799998</v>
      </c>
      <c s="521">
        <f t="shared" si="20" ref="DZ8:EJ8">+DZ9+DZ10</f>
        <v>92.441441813999944</v>
      </c>
      <c s="521">
        <f t="shared" si="20"/>
        <v>413.32785762999998</v>
      </c>
      <c s="521">
        <f t="shared" si="20"/>
        <v>584.7716403620002</v>
      </c>
      <c s="521">
        <f t="shared" si="20"/>
        <v>137.38939323700001</v>
      </c>
      <c s="521">
        <f t="shared" si="20"/>
        <v>221.71632536500002</v>
      </c>
      <c s="521">
        <f t="shared" si="20"/>
        <v>216.01339688600004</v>
      </c>
      <c s="521">
        <f t="shared" si="20"/>
        <v>107.25835001300003</v>
      </c>
      <c s="521">
        <f t="shared" si="20"/>
        <v>120.51118845199997</v>
      </c>
      <c s="521">
        <f t="shared" si="20"/>
        <v>496.65876644500003</v>
      </c>
      <c s="521">
        <f t="shared" si="20"/>
        <v>188.36728699199992</v>
      </c>
      <c s="521">
        <f t="shared" si="20"/>
        <v>261.21292287999995</v>
      </c>
      <c s="521">
        <f t="shared" si="9"/>
        <v>3239.5284779240001</v>
      </c>
      <c s="684"/>
      <c s="521">
        <f>+EM9+EM10</f>
        <v>275.86322696999997</v>
      </c>
      <c s="521">
        <f t="shared" si="21" ref="EN8:EU8">+EN9+EN10</f>
        <v>752.50753366499998</v>
      </c>
      <c s="521">
        <f t="shared" si="21"/>
        <v>362.73592417700002</v>
      </c>
      <c s="521">
        <f t="shared" si="21"/>
        <v>195.66891759099997</v>
      </c>
      <c s="521">
        <f t="shared" si="21"/>
        <v>778.87710460912501</v>
      </c>
      <c s="521">
        <f t="shared" si="21"/>
        <v>191.25725184200002</v>
      </c>
      <c s="521">
        <f t="shared" si="21"/>
        <v>162.30287644999999</v>
      </c>
      <c s="521">
        <f t="shared" si="21"/>
        <v>215.65552829500004</v>
      </c>
      <c s="521">
        <f t="shared" si="21"/>
        <v>297.16909444300006</v>
      </c>
      <c s="521">
        <f t="shared" si="22" ref="EV8:EX8">+EV9+EV10</f>
        <v>197.04543565099996</v>
      </c>
      <c s="521">
        <f t="shared" si="22"/>
        <v>263.22958817699987</v>
      </c>
      <c s="521">
        <f t="shared" si="22"/>
        <v>218.14970372900001</v>
      </c>
      <c s="521">
        <f t="shared" si="10"/>
        <v>3910.4621855991254</v>
      </c>
      <c s="684"/>
      <c s="521">
        <f t="shared" si="23" ref="FA8:FK8">+FA9+FA10</f>
        <v>3224.7703722599999</v>
      </c>
      <c s="521">
        <f t="shared" si="23"/>
        <v>246.58666874399995</v>
      </c>
      <c s="521">
        <f t="shared" si="23"/>
        <v>377.62256149000007</v>
      </c>
      <c s="521">
        <f t="shared" si="23"/>
        <v>954.3776503908</v>
      </c>
      <c s="521">
        <f t="shared" si="23"/>
        <v>495.91994524299992</v>
      </c>
      <c s="521">
        <f t="shared" si="23"/>
        <v>987.13828949499987</v>
      </c>
      <c s="521">
        <f t="shared" si="23"/>
        <v>235.24804637099999</v>
      </c>
      <c s="521">
        <f t="shared" si="23"/>
        <v>168.09332068800001</v>
      </c>
      <c s="521">
        <f t="shared" si="23"/>
        <v>274.87105593699999</v>
      </c>
      <c s="521">
        <f t="shared" si="23"/>
        <v>201.46418924399998</v>
      </c>
      <c s="521">
        <f t="shared" si="23"/>
        <v>299.43667009899997</v>
      </c>
      <c s="521">
        <f>+SUM(FA8:FK8)</f>
        <v>7465.5287699618011</v>
      </c>
    </row>
    <row r="9" spans="2:168" ht="15.75">
      <c r="B9" s="689" t="s">
        <v>618</v>
      </c>
      <c s="709">
        <v>52.354441790799996</v>
      </c>
      <c s="709">
        <v>19.920697819200001</v>
      </c>
      <c s="709">
        <v>72.028319479999993</v>
      </c>
      <c s="709">
        <v>46.212269270000007</v>
      </c>
      <c s="709">
        <v>51.374024829999996</v>
      </c>
      <c s="709">
        <v>19.953831679999997</v>
      </c>
      <c s="709">
        <v>55.514314349999992</v>
      </c>
      <c s="709">
        <v>171.28314507000002</v>
      </c>
      <c s="709">
        <v>104.78628492000001</v>
      </c>
      <c s="709">
        <v>142.76667374179996</v>
      </c>
      <c s="709">
        <v>19.338938122500004</v>
      </c>
      <c s="709">
        <v>98.368944629999987</v>
      </c>
      <c s="518">
        <f t="shared" si="0"/>
        <v>853.90188570429996</v>
      </c>
      <c s="519"/>
      <c s="709">
        <v>23.081761456200002</v>
      </c>
      <c s="709">
        <v>18.23557881</v>
      </c>
      <c s="709">
        <v>21.136890489999999</v>
      </c>
      <c s="709">
        <v>122.81300527619999</v>
      </c>
      <c s="709">
        <v>155.10033532</v>
      </c>
      <c s="709">
        <v>442.24368567999994</v>
      </c>
      <c s="709">
        <v>273.51817812999991</v>
      </c>
      <c s="709">
        <v>137.44598460999998</v>
      </c>
      <c s="709">
        <v>45.991927259999997</v>
      </c>
      <c s="709">
        <v>41.61692145</v>
      </c>
      <c s="709">
        <v>67.381444299999998</v>
      </c>
      <c s="709">
        <v>85.493469430000033</v>
      </c>
      <c s="518">
        <f t="shared" si="1"/>
        <v>1434.0591822123997</v>
      </c>
      <c s="519"/>
      <c s="709">
        <v>61.054652959999999</v>
      </c>
      <c s="709">
        <v>564.25229893999995</v>
      </c>
      <c s="709">
        <v>728.50101264</v>
      </c>
      <c s="709">
        <v>391.25215983999999</v>
      </c>
      <c s="709">
        <v>56.789940239999993</v>
      </c>
      <c s="709">
        <v>220.16291974999999</v>
      </c>
      <c s="709">
        <v>78.781916129999999</v>
      </c>
      <c s="709">
        <v>52.562919140000005</v>
      </c>
      <c s="709">
        <v>82.966257440000007</v>
      </c>
      <c s="709">
        <v>18.123748469999995</v>
      </c>
      <c s="709">
        <v>280.69686066000003</v>
      </c>
      <c s="709">
        <v>891.93400824999992</v>
      </c>
      <c s="518">
        <f t="shared" si="2"/>
        <v>3427.078694459999</v>
      </c>
      <c s="519"/>
      <c s="709">
        <v>332.21516235999997</v>
      </c>
      <c s="709">
        <v>111.79002640999998</v>
      </c>
      <c s="709">
        <v>166.23453392999997</v>
      </c>
      <c s="709">
        <v>1226.5196087799998</v>
      </c>
      <c s="709">
        <v>735.71583096999996</v>
      </c>
      <c s="709">
        <v>422.99382131999982</v>
      </c>
      <c s="709">
        <v>186.02164979</v>
      </c>
      <c s="709">
        <v>471.89569615000005</v>
      </c>
      <c s="709">
        <v>892.29966235999984</v>
      </c>
      <c s="709">
        <v>389.48033615999987</v>
      </c>
      <c s="709">
        <v>494.55714917</v>
      </c>
      <c s="709">
        <v>413.47588170000017</v>
      </c>
      <c s="518">
        <f t="shared" si="3"/>
        <v>5843.1993591</v>
      </c>
      <c s="519"/>
      <c s="709">
        <v>385.64081059</v>
      </c>
      <c s="709">
        <v>619.95304612000018</v>
      </c>
      <c s="709">
        <v>478.19820511</v>
      </c>
      <c s="709">
        <v>197.23642303000003</v>
      </c>
      <c s="709">
        <v>2144.2097607600003</v>
      </c>
      <c s="709">
        <v>21.873073380000001</v>
      </c>
      <c s="709">
        <v>29.9708361</v>
      </c>
      <c s="709">
        <v>67.876702569999992</v>
      </c>
      <c s="709">
        <v>43.565953870000001</v>
      </c>
      <c s="709">
        <v>18.448285440000003</v>
      </c>
      <c s="709">
        <v>15.137164140000003</v>
      </c>
      <c s="709">
        <v>21.523603689999995</v>
      </c>
      <c s="518">
        <f t="shared" si="4"/>
        <v>4043.6338648000001</v>
      </c>
      <c s="519"/>
      <c s="709">
        <v>18.325726860000003</v>
      </c>
      <c s="709">
        <v>22.528505519999996</v>
      </c>
      <c s="709">
        <v>421.60514397000003</v>
      </c>
      <c s="709">
        <v>23.03885687</v>
      </c>
      <c s="709">
        <v>100.51757030999997</v>
      </c>
      <c s="709">
        <v>28.82680646</v>
      </c>
      <c s="709">
        <v>45.872623949999998</v>
      </c>
      <c s="709">
        <v>38.479973659999999</v>
      </c>
      <c s="709">
        <v>26.480288300000005</v>
      </c>
      <c s="709">
        <v>232.19629896000001</v>
      </c>
      <c s="709">
        <v>99.404235159999999</v>
      </c>
      <c s="709">
        <v>436.05358182000003</v>
      </c>
      <c s="518">
        <f t="shared" si="5"/>
        <v>1493.3296118400003</v>
      </c>
      <c s="519"/>
      <c s="709">
        <v>106.17137424000001</v>
      </c>
      <c s="709">
        <v>17.745740609999999</v>
      </c>
      <c s="709">
        <v>138.28930098000001</v>
      </c>
      <c s="709">
        <v>24.474292999999999</v>
      </c>
      <c s="709">
        <v>70.637241870000025</v>
      </c>
      <c s="709">
        <v>47.733400950000004</v>
      </c>
      <c s="709">
        <v>22.454080310000005</v>
      </c>
      <c s="709">
        <v>62.982442440000042</v>
      </c>
      <c s="709">
        <v>262.99056832000002</v>
      </c>
      <c s="709">
        <v>335.3620220900001</v>
      </c>
      <c s="709">
        <v>114.07039435000029</v>
      </c>
      <c s="709">
        <v>173.37546828000001</v>
      </c>
      <c s="518">
        <f t="shared" si="6"/>
        <v>1376.2863274400004</v>
      </c>
      <c s="519"/>
      <c s="709">
        <v>44.18613028</v>
      </c>
      <c s="709">
        <v>16.064016889999998</v>
      </c>
      <c s="709">
        <v>182.22490193000004</v>
      </c>
      <c s="709">
        <v>31.330938820000014</v>
      </c>
      <c s="709">
        <v>54.058399740000063</v>
      </c>
      <c s="709">
        <v>53.726777269999992</v>
      </c>
      <c s="709">
        <v>45.805066030000006</v>
      </c>
      <c s="709">
        <v>44.691684010000017</v>
      </c>
      <c s="709">
        <v>75.342003630000008</v>
      </c>
      <c s="709">
        <v>49.995243150000015</v>
      </c>
      <c s="709">
        <v>99.899972140000017</v>
      </c>
      <c s="709">
        <v>111.56817206089997</v>
      </c>
      <c s="518">
        <f t="shared" si="7"/>
        <v>808.89330595090019</v>
      </c>
      <c s="519"/>
      <c s="709">
        <v>381.22523021910001</v>
      </c>
      <c s="709">
        <v>48.849363770000004</v>
      </c>
      <c s="709">
        <v>114.52624371000002</v>
      </c>
      <c s="709">
        <v>24.068150420000023</v>
      </c>
      <c s="709">
        <v>68.094259070000021</v>
      </c>
      <c s="709">
        <v>88.884952129999988</v>
      </c>
      <c s="709">
        <v>27.592626309999954</v>
      </c>
      <c s="709">
        <v>19.938446130000028</v>
      </c>
      <c s="709">
        <v>27.143422825600027</v>
      </c>
      <c s="709">
        <v>373.86139846999987</v>
      </c>
      <c s="709">
        <v>131.13878884000002</v>
      </c>
      <c s="709">
        <v>87.38038973999997</v>
      </c>
      <c s="518">
        <f t="shared" si="8"/>
        <v>1392.7032716347001</v>
      </c>
      <c s="519"/>
      <c s="709">
        <v>182.74552110999997</v>
      </c>
      <c s="709">
        <v>26.02023281999999</v>
      </c>
      <c s="709">
        <v>67.387027579999994</v>
      </c>
      <c s="709">
        <v>337.15627375000014</v>
      </c>
      <c s="709">
        <v>27.573000570000026</v>
      </c>
      <c s="709">
        <v>34.082619520000002</v>
      </c>
      <c s="709">
        <v>14.877584370000019</v>
      </c>
      <c s="709">
        <v>17.165243600000011</v>
      </c>
      <c s="709">
        <v>32.255449710000015</v>
      </c>
      <c s="709">
        <v>15.706018699999964</v>
      </c>
      <c s="709">
        <v>57.93017193999998</v>
      </c>
      <c s="709">
        <v>83.093403669999958</v>
      </c>
      <c s="518">
        <f t="shared" si="9"/>
        <v>895.99254733999999</v>
      </c>
      <c s="519"/>
      <c s="709">
        <v>126.55776173000001</v>
      </c>
      <c s="709">
        <v>693.68526665000002</v>
      </c>
      <c s="709">
        <v>144.32757227999997</v>
      </c>
      <c s="709">
        <v>32.472275140000008</v>
      </c>
      <c s="709">
        <v>20.590590749999986</v>
      </c>
      <c s="709">
        <v>37.419461020000028</v>
      </c>
      <c s="709">
        <v>17.018099120000009</v>
      </c>
      <c s="709">
        <v>64.071337290000031</v>
      </c>
      <c s="709">
        <v>27.30411923000003</v>
      </c>
      <c s="709">
        <v>34.524116300000003</v>
      </c>
      <c s="709">
        <v>53.290622919999997</v>
      </c>
      <c s="709">
        <v>50.011964999999968</v>
      </c>
      <c s="518">
        <f t="shared" si="10"/>
        <v>1301.27318743</v>
      </c>
      <c s="519"/>
      <c s="709">
        <v>3079.5164403499998</v>
      </c>
      <c s="709">
        <v>125.04780289999999</v>
      </c>
      <c s="709">
        <v>105.66801603000002</v>
      </c>
      <c s="709">
        <v>782.54550455980018</v>
      </c>
      <c s="709">
        <v>267.65292178000004</v>
      </c>
      <c s="709">
        <v>24.979913829999994</v>
      </c>
      <c s="709">
        <v>118.245303721</v>
      </c>
      <c s="709">
        <v>23.205340900000024</v>
      </c>
      <c s="709">
        <v>22.125492249999979</v>
      </c>
      <c s="709">
        <v>40.071294819999984</v>
      </c>
      <c s="709">
        <v>30.171221840000008</v>
      </c>
      <c s="518">
        <f>+SUM(FA9:FK9)</f>
        <v>4619.2292529808001</v>
      </c>
    </row>
    <row r="10" spans="2:168" ht="15.75">
      <c r="B10" s="689" t="s">
        <v>43</v>
      </c>
      <c s="518">
        <f t="shared" si="24" ref="C10:N10">+SUM(C11:C16)</f>
        <v>87.064725199197468</v>
      </c>
      <c s="518">
        <f t="shared" si="24"/>
        <v>137.17644913623795</v>
      </c>
      <c s="518">
        <f t="shared" si="24"/>
        <v>85.681271305992141</v>
      </c>
      <c s="518">
        <f t="shared" si="24"/>
        <v>137.9915235851953</v>
      </c>
      <c s="518">
        <f t="shared" si="24"/>
        <v>149.14056647338305</v>
      </c>
      <c s="518">
        <f t="shared" si="24"/>
        <v>124.31149922219711</v>
      </c>
      <c s="518">
        <f t="shared" si="24"/>
        <v>87.806143340692671</v>
      </c>
      <c s="518">
        <f t="shared" si="24"/>
        <v>133.43669790764764</v>
      </c>
      <c s="518">
        <f t="shared" si="24"/>
        <v>179.51984040477254</v>
      </c>
      <c s="518">
        <f t="shared" si="24"/>
        <v>142.111350334598</v>
      </c>
      <c s="518">
        <f t="shared" si="24"/>
        <v>150.18917670891335</v>
      </c>
      <c s="518">
        <f t="shared" si="24"/>
        <v>284.84209663837783</v>
      </c>
      <c s="518">
        <f t="shared" si="0"/>
        <v>1699.2713402572049</v>
      </c>
      <c s="519"/>
      <c s="518">
        <f t="shared" si="25" ref="Q10:AB10">+SUM(Q11:Q16)</f>
        <v>231.69194466581399</v>
      </c>
      <c s="518">
        <f t="shared" si="25"/>
        <v>279.70062350656457</v>
      </c>
      <c s="518">
        <f t="shared" si="25"/>
        <v>386.4872236432202</v>
      </c>
      <c s="518">
        <f t="shared" si="25"/>
        <v>293.30487273087357</v>
      </c>
      <c s="518">
        <f t="shared" si="25"/>
        <v>291.39904331374134</v>
      </c>
      <c s="518">
        <f t="shared" si="25"/>
        <v>286.87654664507295</v>
      </c>
      <c s="518">
        <f t="shared" si="25"/>
        <v>133.583304245276</v>
      </c>
      <c s="518">
        <f t="shared" si="25"/>
        <v>177.86911680842564</v>
      </c>
      <c s="518">
        <f t="shared" si="25"/>
        <v>644.94397711357374</v>
      </c>
      <c s="518">
        <f t="shared" si="25"/>
        <v>263.94703806009079</v>
      </c>
      <c s="518">
        <f t="shared" si="25"/>
        <v>202.38012588829341</v>
      </c>
      <c s="518">
        <f t="shared" si="25"/>
        <v>359.27875326439636</v>
      </c>
      <c s="518">
        <f t="shared" si="1"/>
        <v>3551.4625698853424</v>
      </c>
      <c s="519"/>
      <c s="518">
        <f t="shared" si="26" ref="AE10:AP10">+SUM(AE11:AE16)</f>
        <v>181.99439844633758</v>
      </c>
      <c s="518">
        <f t="shared" si="26"/>
        <v>175.17512347782426</v>
      </c>
      <c s="518">
        <f t="shared" si="26"/>
        <v>375.02135718737196</v>
      </c>
      <c s="518">
        <f t="shared" si="26"/>
        <v>246.31453024309658</v>
      </c>
      <c s="518">
        <f t="shared" si="26"/>
        <v>188.69396664482102</v>
      </c>
      <c s="518">
        <f t="shared" si="26"/>
        <v>413.89915412515143</v>
      </c>
      <c s="518">
        <f t="shared" si="26"/>
        <v>172.7512987587337</v>
      </c>
      <c s="518">
        <f t="shared" si="26"/>
        <v>230.44796716183583</v>
      </c>
      <c s="518">
        <f t="shared" si="26"/>
        <v>383.34142726372227</v>
      </c>
      <c s="518">
        <f t="shared" si="26"/>
        <v>257.21194441009499</v>
      </c>
      <c s="518">
        <f t="shared" si="26"/>
        <v>200.48624114444573</v>
      </c>
      <c s="518">
        <f t="shared" si="26"/>
        <v>1154.9946413513737</v>
      </c>
      <c s="518">
        <f t="shared" si="2"/>
        <v>3980.332050214809</v>
      </c>
      <c s="519"/>
      <c s="518">
        <f t="shared" si="27" ref="AS10:BD10">+SUM(AS11:AS16)</f>
        <v>157.69669387430434</v>
      </c>
      <c s="518">
        <f t="shared" si="27"/>
        <v>142.37090453036271</v>
      </c>
      <c s="518">
        <f t="shared" si="27"/>
        <v>415.00554694670097</v>
      </c>
      <c s="518">
        <f t="shared" si="27"/>
        <v>192.38567218041766</v>
      </c>
      <c s="518">
        <f t="shared" si="27"/>
        <v>252.85290215723518</v>
      </c>
      <c s="518">
        <f t="shared" si="27"/>
        <v>465.26557964208257</v>
      </c>
      <c s="518">
        <f t="shared" si="27"/>
        <v>168.03418333183177</v>
      </c>
      <c s="518">
        <f t="shared" si="27"/>
        <v>228.51315967119049</v>
      </c>
      <c s="518">
        <f t="shared" si="27"/>
        <v>422.94378363058178</v>
      </c>
      <c s="518">
        <f t="shared" si="27"/>
        <v>243.4468803583608</v>
      </c>
      <c s="518">
        <f t="shared" si="27"/>
        <v>213.05228039217519</v>
      </c>
      <c s="518">
        <f t="shared" si="27"/>
        <v>498.02001986802827</v>
      </c>
      <c s="518">
        <f t="shared" si="3"/>
        <v>3399.5876065832722</v>
      </c>
      <c s="519"/>
      <c s="518">
        <f t="shared" si="28" ref="BG10:BR10">+SUM(BG11:BG16)</f>
        <v>485.4119323612789</v>
      </c>
      <c s="518">
        <f t="shared" si="28"/>
        <v>199.95870908746363</v>
      </c>
      <c s="518">
        <f t="shared" si="28"/>
        <v>614.40361134140949</v>
      </c>
      <c s="518">
        <f t="shared" si="28"/>
        <v>200.54109495238185</v>
      </c>
      <c s="518">
        <f t="shared" si="28"/>
        <v>200.46612086002017</v>
      </c>
      <c s="518">
        <f t="shared" si="28"/>
        <v>543.66486874454097</v>
      </c>
      <c s="518">
        <f t="shared" si="28"/>
        <v>143.79300853594449</v>
      </c>
      <c s="518">
        <f t="shared" si="28"/>
        <v>198.21988457522301</v>
      </c>
      <c s="518">
        <f t="shared" si="28"/>
        <v>639.87775835400851</v>
      </c>
      <c s="518">
        <f t="shared" si="28"/>
        <v>319.48054981470108</v>
      </c>
      <c s="518">
        <f t="shared" si="28"/>
        <v>208.24254163702693</v>
      </c>
      <c s="518">
        <f t="shared" si="28"/>
        <v>494.37288940853949</v>
      </c>
      <c s="518">
        <f t="shared" si="4"/>
        <v>4248.432969672539</v>
      </c>
      <c s="519"/>
      <c s="518">
        <f t="shared" si="29" ref="BU10:CF10">+SUM(BU11:BU16)</f>
        <v>205.18269331272657</v>
      </c>
      <c s="518">
        <f t="shared" si="29"/>
        <v>200.25685754703608</v>
      </c>
      <c s="518">
        <f t="shared" si="29"/>
        <v>603.21721674103526</v>
      </c>
      <c s="518">
        <f t="shared" si="29"/>
        <v>234.71844231039398</v>
      </c>
      <c s="518">
        <f t="shared" si="29"/>
        <v>248.85650489699992</v>
      </c>
      <c s="518">
        <f t="shared" si="29"/>
        <v>509.8640454020001</v>
      </c>
      <c s="518">
        <f t="shared" si="29"/>
        <v>315.36519827800004</v>
      </c>
      <c s="518">
        <f t="shared" si="29"/>
        <v>216.27579902999992</v>
      </c>
      <c s="518">
        <f t="shared" si="29"/>
        <v>781.26231537353749</v>
      </c>
      <c s="518">
        <f t="shared" si="29"/>
        <v>300.33797047400003</v>
      </c>
      <c s="518">
        <f t="shared" si="29"/>
        <v>260.24989194199992</v>
      </c>
      <c s="518">
        <f t="shared" si="29"/>
        <v>352.16712754000002</v>
      </c>
      <c s="518">
        <f t="shared" si="5"/>
        <v>4227.7540628477291</v>
      </c>
      <c s="519"/>
      <c s="518">
        <f t="shared" si="30" ref="CI10:CT10">+SUM(CI11:CI16)</f>
        <v>290.64351683800004</v>
      </c>
      <c s="518">
        <f t="shared" si="30"/>
        <v>251.69980543900004</v>
      </c>
      <c s="518">
        <f t="shared" si="30"/>
        <v>435.87447452100002</v>
      </c>
      <c s="518">
        <f t="shared" si="30"/>
        <v>274.89534792900002</v>
      </c>
      <c s="518">
        <f t="shared" si="30"/>
        <v>298.53157744099991</v>
      </c>
      <c s="518">
        <f t="shared" si="30"/>
        <v>1510.3043796506536</v>
      </c>
      <c s="518">
        <f t="shared" si="30"/>
        <v>276.17640588299997</v>
      </c>
      <c s="518">
        <f t="shared" si="30"/>
        <v>243.75024801000006</v>
      </c>
      <c s="518">
        <f t="shared" si="30"/>
        <v>476.29317574599992</v>
      </c>
      <c s="518">
        <f t="shared" si="30"/>
        <v>299.77678150600008</v>
      </c>
      <c s="518">
        <f t="shared" si="30"/>
        <v>238.53472207299998</v>
      </c>
      <c s="518">
        <f t="shared" si="30"/>
        <v>300.48905348499994</v>
      </c>
      <c s="518">
        <f t="shared" si="6"/>
        <v>4896.9694885216541</v>
      </c>
      <c s="519"/>
      <c s="518">
        <f t="shared" si="31" ref="CW10:DH10">+SUM(CW11:CW16)</f>
        <v>293.7398589099999</v>
      </c>
      <c s="518">
        <f t="shared" si="31"/>
        <v>189.4489773650001</v>
      </c>
      <c s="518">
        <f t="shared" si="31"/>
        <v>661.58118028299987</v>
      </c>
      <c s="518">
        <f t="shared" si="31"/>
        <v>1046.3845883930001</v>
      </c>
      <c s="518">
        <f t="shared" si="31"/>
        <v>127.32789454</v>
      </c>
      <c s="518">
        <f t="shared" si="31"/>
        <v>719.05408784099996</v>
      </c>
      <c s="518">
        <f t="shared" si="31"/>
        <v>150.46918449899999</v>
      </c>
      <c s="518">
        <f t="shared" si="31"/>
        <v>115.43959031200002</v>
      </c>
      <c s="518">
        <f t="shared" si="31"/>
        <v>171.28171436999997</v>
      </c>
      <c s="518">
        <f t="shared" si="31"/>
        <v>113.546100614</v>
      </c>
      <c s="518">
        <f t="shared" si="31"/>
        <v>148.728348493</v>
      </c>
      <c s="518">
        <f t="shared" si="31"/>
        <v>223.71550537200011</v>
      </c>
      <c s="518">
        <f t="shared" si="7"/>
        <v>3960.7170309919998</v>
      </c>
      <c s="519"/>
      <c s="518">
        <f t="shared" si="32" ref="DK10:DV10">+SUM(DK11:DK16)</f>
        <v>174.01947585999983</v>
      </c>
      <c s="518">
        <f t="shared" si="32"/>
        <v>129.42823230900012</v>
      </c>
      <c s="518">
        <f t="shared" si="32"/>
        <v>169.79597484699997</v>
      </c>
      <c s="518">
        <f t="shared" si="32"/>
        <v>132.66227396100004</v>
      </c>
      <c s="518">
        <f t="shared" si="32"/>
        <v>105.11248997799997</v>
      </c>
      <c s="518">
        <f t="shared" si="32"/>
        <v>213.07091386999997</v>
      </c>
      <c s="518">
        <f t="shared" si="32"/>
        <v>156.5007026080001</v>
      </c>
      <c s="518">
        <f t="shared" si="32"/>
        <v>70.292019334000003</v>
      </c>
      <c s="518">
        <f t="shared" si="32"/>
        <v>148.93558399</v>
      </c>
      <c s="518">
        <f t="shared" si="32"/>
        <v>202.29290299100001</v>
      </c>
      <c s="518">
        <f t="shared" si="32"/>
        <v>124.02738464800005</v>
      </c>
      <c s="518">
        <f t="shared" si="32"/>
        <v>187.60045529999996</v>
      </c>
      <c s="518">
        <f t="shared" si="8"/>
        <v>1813.7384096960002</v>
      </c>
      <c s="519"/>
      <c s="518">
        <f t="shared" si="33" ref="DY10:EJ10">+SUM(DY11:DY16)</f>
        <v>217.11438673800001</v>
      </c>
      <c s="518">
        <f t="shared" si="33"/>
        <v>66.421208993999954</v>
      </c>
      <c s="518">
        <f t="shared" si="33"/>
        <v>345.94083004999999</v>
      </c>
      <c s="518">
        <f t="shared" si="33"/>
        <v>247.615366612</v>
      </c>
      <c s="518">
        <f t="shared" si="33"/>
        <v>109.81639266699997</v>
      </c>
      <c s="518">
        <f t="shared" si="33"/>
        <v>187.63370584500001</v>
      </c>
      <c s="518">
        <f t="shared" si="33"/>
        <v>201.13581251600002</v>
      </c>
      <c s="518">
        <f t="shared" si="33"/>
        <v>90.093106413000015</v>
      </c>
      <c s="518">
        <f t="shared" si="33"/>
        <v>88.255738741999963</v>
      </c>
      <c s="518">
        <f t="shared" si="33"/>
        <v>480.95274774500007</v>
      </c>
      <c s="518">
        <f t="shared" si="33"/>
        <v>130.43711505199994</v>
      </c>
      <c s="518">
        <f t="shared" si="33"/>
        <v>178.11951921000002</v>
      </c>
      <c s="518">
        <f t="shared" si="9"/>
        <v>2343.5359305839997</v>
      </c>
      <c s="519"/>
      <c s="518">
        <f t="shared" si="34" ref="EM10:EU10">+SUM(EM11:EM16)</f>
        <v>149.30546523999996</v>
      </c>
      <c s="518">
        <f t="shared" si="34"/>
        <v>58.822267014999987</v>
      </c>
      <c s="518">
        <f t="shared" si="34"/>
        <v>218.40835189700005</v>
      </c>
      <c s="518">
        <f t="shared" si="34"/>
        <v>163.19664245099997</v>
      </c>
      <c s="518">
        <f t="shared" si="34"/>
        <v>758.28651385912508</v>
      </c>
      <c s="518">
        <f t="shared" si="34"/>
        <v>153.83779082199999</v>
      </c>
      <c s="518">
        <f t="shared" si="34"/>
        <v>145.28477732999997</v>
      </c>
      <c s="518">
        <f t="shared" si="34"/>
        <v>151.58419100500001</v>
      </c>
      <c s="518">
        <f t="shared" si="34"/>
        <v>269.86497521300004</v>
      </c>
      <c s="518">
        <f t="shared" si="35" ref="EV10:EX10">+SUM(EV11:EV16)</f>
        <v>162.52131935099996</v>
      </c>
      <c s="518">
        <f t="shared" si="35"/>
        <v>209.93896525699989</v>
      </c>
      <c s="518">
        <f t="shared" si="35"/>
        <v>168.13773872900003</v>
      </c>
      <c s="518">
        <f t="shared" si="10"/>
        <v>2609.1889981691247</v>
      </c>
      <c s="519"/>
      <c s="518">
        <f t="shared" si="36" ref="FA10:FK10">+SUM(FA11:FA16)</f>
        <v>145.25393191000001</v>
      </c>
      <c s="518">
        <f t="shared" si="36"/>
        <v>121.53886584399996</v>
      </c>
      <c s="518">
        <f t="shared" si="36"/>
        <v>271.95454546000008</v>
      </c>
      <c s="518">
        <f t="shared" si="36"/>
        <v>171.83214583099982</v>
      </c>
      <c s="518">
        <f t="shared" si="36"/>
        <v>228.2670234629999</v>
      </c>
      <c s="518">
        <f t="shared" si="36"/>
        <v>962.15837566499988</v>
      </c>
      <c s="518">
        <f t="shared" si="36"/>
        <v>117.00274264999999</v>
      </c>
      <c s="518">
        <f t="shared" si="36"/>
        <v>144.887979788</v>
      </c>
      <c s="518">
        <f t="shared" si="36"/>
        <v>252.74556368700001</v>
      </c>
      <c s="518">
        <f t="shared" si="36"/>
        <v>161.39289442399999</v>
      </c>
      <c s="518">
        <f t="shared" si="36"/>
        <v>269.26544825899998</v>
      </c>
      <c s="518">
        <f>+SUM(FA10:FK10)</f>
        <v>2846.2995169809997</v>
      </c>
    </row>
    <row r="11" spans="2:168" ht="15.75">
      <c r="B11" s="695" t="s">
        <v>680</v>
      </c>
      <c s="518">
        <v>20.467798272000003</v>
      </c>
      <c s="518">
        <v>7.4178944740000006</v>
      </c>
      <c s="518">
        <v>30.694918461</v>
      </c>
      <c s="518">
        <v>64.442247770999998</v>
      </c>
      <c s="518">
        <v>30.320132170999997</v>
      </c>
      <c s="518">
        <v>72.880229850000006</v>
      </c>
      <c s="518">
        <v>20.740090051000003</v>
      </c>
      <c s="518">
        <v>7.460268911</v>
      </c>
      <c s="518">
        <v>30.428448331999999</v>
      </c>
      <c s="518">
        <v>64.471979653999995</v>
      </c>
      <c s="518">
        <v>27.182460502999998</v>
      </c>
      <c s="518">
        <v>138.1151132</v>
      </c>
      <c s="518">
        <f t="shared" si="0"/>
        <v>514.62158165000005</v>
      </c>
      <c s="519"/>
      <c s="518">
        <v>24.448968885000003</v>
      </c>
      <c s="518">
        <v>8.659253369</v>
      </c>
      <c s="518">
        <v>93.346110987000003</v>
      </c>
      <c s="518">
        <v>64.513492259000003</v>
      </c>
      <c s="518">
        <v>26.048919896999998</v>
      </c>
      <c s="518">
        <v>140.14525584</v>
      </c>
      <c s="518">
        <v>24.147482905</v>
      </c>
      <c s="518">
        <v>15.232725460000001</v>
      </c>
      <c s="518">
        <v>371.22626646999998</v>
      </c>
      <c s="518">
        <v>56.779239253999997</v>
      </c>
      <c s="518">
        <v>25.174717810000001</v>
      </c>
      <c s="518">
        <v>77.793242480000004</v>
      </c>
      <c s="518">
        <f t="shared" si="1"/>
        <v>927.51567561599995</v>
      </c>
      <c s="519"/>
      <c s="518">
        <v>21.597686830000001</v>
      </c>
      <c s="518">
        <v>17.12728341</v>
      </c>
      <c s="518">
        <v>41.179224519999998</v>
      </c>
      <c s="518">
        <v>60.629715919999995</v>
      </c>
      <c s="518">
        <v>34.798384239999997</v>
      </c>
      <c s="518">
        <v>65.940809899999991</v>
      </c>
      <c s="518">
        <v>11.26555703</v>
      </c>
      <c s="518">
        <v>26.8792708</v>
      </c>
      <c s="518">
        <v>39.063277929999998</v>
      </c>
      <c s="518">
        <v>52.717799020000001</v>
      </c>
      <c s="518">
        <v>33.777130389999996</v>
      </c>
      <c s="518">
        <v>146.87854725</v>
      </c>
      <c s="518">
        <f t="shared" si="2"/>
        <v>551.85468723999998</v>
      </c>
      <c s="519"/>
      <c s="518">
        <v>15.423931269999999</v>
      </c>
      <c s="518">
        <v>20.28149028</v>
      </c>
      <c s="518">
        <v>115.89816261</v>
      </c>
      <c s="518">
        <v>54.801835409999995</v>
      </c>
      <c s="518">
        <v>35.975768539999997</v>
      </c>
      <c s="518">
        <v>143.84465405</v>
      </c>
      <c s="518">
        <v>13.131891810000001</v>
      </c>
      <c s="518">
        <v>28.780965962000003</v>
      </c>
      <c s="518">
        <v>112.10361047000001</v>
      </c>
      <c s="518">
        <v>51.569547190000002</v>
      </c>
      <c s="518">
        <v>34.621309339999996</v>
      </c>
      <c s="518">
        <v>143.70467296999999</v>
      </c>
      <c s="518">
        <f t="shared" si="3"/>
        <v>770.137839902</v>
      </c>
      <c s="519"/>
      <c s="518">
        <v>12.907577420000001</v>
      </c>
      <c s="518">
        <v>25.996620830000001</v>
      </c>
      <c s="518">
        <v>113.53818138</v>
      </c>
      <c s="518">
        <v>51.217477080000002</v>
      </c>
      <c s="518">
        <v>37.088199982000006</v>
      </c>
      <c s="518">
        <v>148.74397246000001</v>
      </c>
      <c s="518">
        <v>27.759039234000003</v>
      </c>
      <c s="518">
        <v>29.238683700000003</v>
      </c>
      <c s="518">
        <v>110.25508247</v>
      </c>
      <c s="518">
        <v>196.00991073900002</v>
      </c>
      <c s="518">
        <v>37.753956580000001</v>
      </c>
      <c s="518">
        <v>71.565307799999985</v>
      </c>
      <c s="518">
        <f t="shared" si="4"/>
        <v>862.07400967500018</v>
      </c>
      <c s="519"/>
      <c s="518">
        <v>70.551640149999997</v>
      </c>
      <c s="518">
        <v>32.554202500000002</v>
      </c>
      <c s="518">
        <v>32.237493387000001</v>
      </c>
      <c s="518">
        <v>43.762866090000003</v>
      </c>
      <c s="518">
        <v>52.206169496999998</v>
      </c>
      <c s="518">
        <v>82.281280621999997</v>
      </c>
      <c s="518">
        <v>71.299842328000011</v>
      </c>
      <c s="518">
        <v>30.107122100000002</v>
      </c>
      <c s="518">
        <v>72.825850834999997</v>
      </c>
      <c s="518">
        <v>44.509435878000005</v>
      </c>
      <c s="518">
        <v>51.641606975999998</v>
      </c>
      <c s="518">
        <v>92.728722680000004</v>
      </c>
      <c s="518">
        <f t="shared" si="5"/>
        <v>676.70623304300011</v>
      </c>
      <c s="519"/>
      <c s="518">
        <v>70.783100558000001</v>
      </c>
      <c s="518">
        <v>30.497603120000001</v>
      </c>
      <c s="518">
        <v>76.760724881999991</v>
      </c>
      <c s="518">
        <v>46.727526952000005</v>
      </c>
      <c s="518">
        <v>65.360940860000014</v>
      </c>
      <c s="518">
        <v>80.752858816</v>
      </c>
      <c s="518">
        <v>110.461652413</v>
      </c>
      <c s="518">
        <v>30.809668314</v>
      </c>
      <c s="518">
        <v>37.069779206999996</v>
      </c>
      <c s="518">
        <v>88.796844133000008</v>
      </c>
      <c s="518">
        <v>39.482851989999993</v>
      </c>
      <c s="518">
        <v>106.03516698999999</v>
      </c>
      <c s="518">
        <f t="shared" si="6"/>
        <v>783.53871823500003</v>
      </c>
      <c s="519"/>
      <c s="518">
        <v>111.36258175</v>
      </c>
      <c s="518">
        <v>30.783064337000003</v>
      </c>
      <c s="518">
        <v>36.144671649999999</v>
      </c>
      <c s="518">
        <v>84.363902565000018</v>
      </c>
      <c s="518">
        <v>40.368989079999999</v>
      </c>
      <c s="518">
        <v>106.12297359999997</v>
      </c>
      <c s="518">
        <v>111.36258174900001</v>
      </c>
      <c s="518">
        <v>34.833059687000002</v>
      </c>
      <c s="518">
        <v>36.144671680000002</v>
      </c>
      <c s="518">
        <v>84.295907147000008</v>
      </c>
      <c s="518">
        <v>54.950849909999995</v>
      </c>
      <c s="518">
        <v>89.884577140000005</v>
      </c>
      <c s="518">
        <f t="shared" si="7"/>
        <v>820.61783029499998</v>
      </c>
      <c s="519"/>
      <c s="518">
        <v>112.00520880000002</v>
      </c>
      <c s="518">
        <v>26.688462824000002</v>
      </c>
      <c s="518">
        <v>53.126250659999997</v>
      </c>
      <c s="518">
        <v>82.756071310999999</v>
      </c>
      <c s="518">
        <v>43.317412936000004</v>
      </c>
      <c s="518">
        <v>115.29953408999999</v>
      </c>
      <c s="518">
        <v>68.505438908000002</v>
      </c>
      <c s="518">
        <v>31.570646769999996</v>
      </c>
      <c s="518">
        <v>46.891490680000004</v>
      </c>
      <c s="518">
        <v>45.846732521</v>
      </c>
      <c s="518">
        <v>68.88092284599999</v>
      </c>
      <c s="518">
        <v>88.779359280000008</v>
      </c>
      <c s="518">
        <f t="shared" si="8"/>
        <v>783.66753162600003</v>
      </c>
      <c s="519"/>
      <c s="518">
        <v>27.527661127999998</v>
      </c>
      <c s="518">
        <v>46.60078381999999</v>
      </c>
      <c s="518">
        <v>47.914642040000004</v>
      </c>
      <c s="518">
        <v>104.348322392</v>
      </c>
      <c s="518">
        <v>68.985779891999996</v>
      </c>
      <c s="518">
        <v>96.843072244000012</v>
      </c>
      <c s="518">
        <v>37.979411925999997</v>
      </c>
      <c s="518">
        <v>41.716831728000002</v>
      </c>
      <c s="518">
        <v>31.895768423999996</v>
      </c>
      <c s="518">
        <v>411.39382279099999</v>
      </c>
      <c s="518">
        <v>81.861186786999994</v>
      </c>
      <c s="518">
        <v>116.99566704</v>
      </c>
      <c s="518">
        <f t="shared" si="9"/>
        <v>1114.0629502119998</v>
      </c>
      <c s="519"/>
      <c s="518">
        <v>33.83370729</v>
      </c>
      <c s="518">
        <v>41.675859339999995</v>
      </c>
      <c s="518">
        <v>32.475151109999999</v>
      </c>
      <c s="518">
        <v>103.88283880099999</v>
      </c>
      <c s="518">
        <v>68.345099387000005</v>
      </c>
      <c s="518">
        <v>103.64811091000001</v>
      </c>
      <c s="518">
        <v>33.833707169999997</v>
      </c>
      <c s="518">
        <v>130.07526102</v>
      </c>
      <c s="518">
        <v>82.573154240000008</v>
      </c>
      <c s="518">
        <v>103.286496301</v>
      </c>
      <c s="518">
        <v>149.13473591099989</v>
      </c>
      <c s="518">
        <v>118.75555259000001</v>
      </c>
      <c s="518">
        <f t="shared" si="10"/>
        <v>1001.51967407</v>
      </c>
      <c s="519"/>
      <c s="518">
        <v>34.171995359999997</v>
      </c>
      <c s="518">
        <v>107.840416754</v>
      </c>
      <c s="518">
        <v>83.059442320000002</v>
      </c>
      <c s="518">
        <v>114.01481176899986</v>
      </c>
      <c s="518">
        <v>156.98940642699986</v>
      </c>
      <c s="518">
        <v>937.2559104799999</v>
      </c>
      <c s="518">
        <v>33.06314501</v>
      </c>
      <c s="518">
        <v>106.99646277800001</v>
      </c>
      <c s="518">
        <v>93.696376936999997</v>
      </c>
      <c s="518">
        <v>103.148019154</v>
      </c>
      <c s="518">
        <v>197.87887120100001</v>
      </c>
      <c s="518">
        <f>+SUM(FA11:FK11)</f>
        <v>1968.1148581899995</v>
      </c>
    </row>
    <row r="12" spans="2:168" ht="15.75">
      <c r="B12" s="695" t="s">
        <v>37</v>
      </c>
      <c s="518">
        <v>21.784153109999998</v>
      </c>
      <c s="518">
        <v>81.290216350000009</v>
      </c>
      <c s="518">
        <v>7.7210272970000009</v>
      </c>
      <c s="518">
        <v>28.267494820000007</v>
      </c>
      <c s="518">
        <v>74.590159740000004</v>
      </c>
      <c s="518">
        <v>3.9144963559999995</v>
      </c>
      <c s="518">
        <v>20.664314468000001</v>
      </c>
      <c s="518">
        <v>75.963219099</v>
      </c>
      <c s="518">
        <v>98.134400595000002</v>
      </c>
      <c s="518">
        <v>30.265057923999997</v>
      </c>
      <c s="518">
        <v>74.372919648999996</v>
      </c>
      <c s="518">
        <v>95.772036349999993</v>
      </c>
      <c s="518">
        <f t="shared" si="0"/>
        <v>612.73949575800009</v>
      </c>
      <c s="519"/>
      <c s="518">
        <v>20.715029389999998</v>
      </c>
      <c s="518">
        <v>75.819495477000004</v>
      </c>
      <c s="518">
        <v>101.29547506799999</v>
      </c>
      <c s="518">
        <v>37.856217160999996</v>
      </c>
      <c s="518">
        <v>74.345931870000001</v>
      </c>
      <c s="518">
        <v>94.599417900000006</v>
      </c>
      <c s="518">
        <v>20.603701969999999</v>
      </c>
      <c s="518">
        <v>75.807560479000003</v>
      </c>
      <c s="518">
        <v>98.391598133000002</v>
      </c>
      <c s="518">
        <v>32.792201368999997</v>
      </c>
      <c s="518">
        <v>2.5793607499999998</v>
      </c>
      <c s="518">
        <v>105.55504287199999</v>
      </c>
      <c s="518">
        <f t="shared" si="1"/>
        <v>740.36103243899981</v>
      </c>
      <c s="519"/>
      <c s="518">
        <v>4.9247243000000012</v>
      </c>
      <c s="518">
        <v>4.0733608700000001</v>
      </c>
      <c s="518">
        <v>128.00686704</v>
      </c>
      <c s="518">
        <v>33.522714839999992</v>
      </c>
      <c s="518">
        <v>1.9445220299999999</v>
      </c>
      <c s="518">
        <v>142.48772194000003</v>
      </c>
      <c s="518">
        <v>3.5212490300000003</v>
      </c>
      <c s="518">
        <v>3.9790007600000004</v>
      </c>
      <c s="518">
        <v>128.23358736</v>
      </c>
      <c s="518">
        <v>34.938456899999998</v>
      </c>
      <c s="518">
        <v>1.91118699</v>
      </c>
      <c s="518">
        <v>142.46479719999996</v>
      </c>
      <c s="518">
        <f t="shared" si="2"/>
        <v>630.00818925999999</v>
      </c>
      <c s="519"/>
      <c s="518">
        <v>4.0611573100000005</v>
      </c>
      <c s="518">
        <v>4.2013914100000003</v>
      </c>
      <c s="518">
        <v>128.36946499999999</v>
      </c>
      <c s="518">
        <v>36.401533829999998</v>
      </c>
      <c s="518">
        <v>6.66836509</v>
      </c>
      <c s="518">
        <v>141.84295761999999</v>
      </c>
      <c s="518">
        <v>3.7503365200000003</v>
      </c>
      <c s="518">
        <v>11.864592179999999</v>
      </c>
      <c s="518">
        <v>127.62431076000001</v>
      </c>
      <c s="518">
        <v>37.629918209999992</v>
      </c>
      <c s="518">
        <v>6.66836509</v>
      </c>
      <c s="518">
        <v>140.85163376</v>
      </c>
      <c s="518">
        <f t="shared" si="3"/>
        <v>649.93402678000007</v>
      </c>
      <c s="519"/>
      <c s="518">
        <v>3.7320706600000002</v>
      </c>
      <c s="518">
        <v>11.908592759999999</v>
      </c>
      <c s="518">
        <v>334.66537869900009</v>
      </c>
      <c s="518">
        <v>37.523222569999994</v>
      </c>
      <c s="518">
        <v>6.66836509</v>
      </c>
      <c s="518">
        <v>227.15799683000003</v>
      </c>
      <c s="518">
        <v>3.6257823899999999</v>
      </c>
      <c s="518">
        <v>12.00616453</v>
      </c>
      <c s="518">
        <v>375.58054761300002</v>
      </c>
      <c s="518">
        <v>10.7984355</v>
      </c>
      <c s="518">
        <v>35.65919865</v>
      </c>
      <c s="518">
        <v>253.03237036499999</v>
      </c>
      <c s="518">
        <f t="shared" si="4"/>
        <v>1312.3581256570001</v>
      </c>
      <c s="519"/>
      <c s="518">
        <v>19.551323499999999</v>
      </c>
      <c s="518">
        <v>12.091613349999999</v>
      </c>
      <c s="518">
        <v>377.92950456199998</v>
      </c>
      <c s="518">
        <v>41.693707456999995</v>
      </c>
      <c s="518">
        <v>6.6683664600000006</v>
      </c>
      <c s="518">
        <v>254.52473090000001</v>
      </c>
      <c s="518">
        <v>104.37171345000002</v>
      </c>
      <c s="518">
        <v>9.7069971099999997</v>
      </c>
      <c s="518">
        <v>574.30255159899991</v>
      </c>
      <c s="518">
        <v>126.813159576</v>
      </c>
      <c s="518">
        <v>6.4641066329999992</v>
      </c>
      <c s="518">
        <v>65.961240160000003</v>
      </c>
      <c s="518">
        <f t="shared" si="5"/>
        <v>1600.0790147569999</v>
      </c>
      <c s="519"/>
      <c s="518">
        <v>87.056034660000009</v>
      </c>
      <c s="518">
        <v>9.70763307</v>
      </c>
      <c s="518">
        <v>226.666357299</v>
      </c>
      <c s="518">
        <v>84.807811027</v>
      </c>
      <c s="518">
        <v>6.4643967459999994</v>
      </c>
      <c s="518">
        <v>65.702842453999992</v>
      </c>
      <c s="518">
        <v>86.900184800000005</v>
      </c>
      <c s="518">
        <v>9.7082785600000001</v>
      </c>
      <c s="518">
        <v>245.77498895900001</v>
      </c>
      <c s="518">
        <v>85.006333593000008</v>
      </c>
      <c s="518">
        <v>6.4646912499999996</v>
      </c>
      <c s="518">
        <v>90.249551343999997</v>
      </c>
      <c s="518">
        <f t="shared" si="6"/>
        <v>1004.5091037620001</v>
      </c>
      <c s="519"/>
      <c s="518">
        <v>87.027886340000009</v>
      </c>
      <c s="518">
        <v>9.7089337349999987</v>
      </c>
      <c s="518">
        <v>245.87083955299997</v>
      </c>
      <c s="518">
        <v>83.321346277999993</v>
      </c>
      <c s="518">
        <v>6.4447644900000007</v>
      </c>
      <c s="518">
        <v>88.713160281</v>
      </c>
      <c s="518">
        <v>3.5308834600000001</v>
      </c>
      <c s="518">
        <v>9.7095987949999998</v>
      </c>
      <c s="518">
        <v>105.67859751</v>
      </c>
      <c s="518">
        <v>5.3970047870000011</v>
      </c>
      <c s="518">
        <v>9.7780978330000003</v>
      </c>
      <c s="518">
        <v>109.301625792</v>
      </c>
      <c s="518">
        <f t="shared" si="7"/>
        <v>764.48273885399999</v>
      </c>
      <c s="519"/>
      <c s="518">
        <v>3.7142134200000001</v>
      </c>
      <c s="518">
        <v>9.6492059649999984</v>
      </c>
      <c s="518">
        <v>64.427734997000002</v>
      </c>
      <c s="518">
        <v>3.9116196599999999</v>
      </c>
      <c s="518">
        <v>12.511431151999998</v>
      </c>
      <c s="518">
        <v>66.034772500000003</v>
      </c>
      <c s="518">
        <v>7.6222823200000001</v>
      </c>
      <c s="518">
        <v>9.6498910749999993</v>
      </c>
      <c s="518">
        <v>64.379547479999999</v>
      </c>
      <c s="518">
        <v>125.02415283999999</v>
      </c>
      <c s="518">
        <v>12.532580661999999</v>
      </c>
      <c s="518">
        <v>66.349198386999973</v>
      </c>
      <c s="518">
        <f t="shared" si="8"/>
        <v>445.80663045799997</v>
      </c>
      <c s="519"/>
      <c s="518">
        <v>130.53806838</v>
      </c>
      <c s="518">
        <v>9.6035323550000005</v>
      </c>
      <c s="518">
        <v>269.79245355999996</v>
      </c>
      <c s="518">
        <v>123.07872055</v>
      </c>
      <c s="518">
        <v>14.452064595</v>
      </c>
      <c s="518">
        <v>64.294468937999994</v>
      </c>
      <c s="518">
        <v>131.35541501</v>
      </c>
      <c s="518">
        <v>9.7234561149999994</v>
      </c>
      <c s="518">
        <v>29.193711250000003</v>
      </c>
      <c s="518">
        <v>47.977752804000005</v>
      </c>
      <c s="518">
        <v>21.752897085000001</v>
      </c>
      <c s="518">
        <v>33.916572539999997</v>
      </c>
      <c s="518">
        <f t="shared" si="9"/>
        <v>885.67911318199992</v>
      </c>
      <c s="519"/>
      <c s="518">
        <v>54.968151169999992</v>
      </c>
      <c s="518">
        <v>9.7241723349999987</v>
      </c>
      <c s="518">
        <v>159.67238094999999</v>
      </c>
      <c s="518">
        <v>48.003202960000003</v>
      </c>
      <c s="518">
        <v>19.868868225999996</v>
      </c>
      <c s="518">
        <v>32.611328899999997</v>
      </c>
      <c s="518">
        <v>54.322685769999993</v>
      </c>
      <c s="518">
        <v>9.43635351</v>
      </c>
      <c s="518">
        <v>158.60464685000002</v>
      </c>
      <c s="518">
        <v>47.430844649999997</v>
      </c>
      <c s="518">
        <v>34.589199976000003</v>
      </c>
      <c s="518">
        <v>33.134801933999995</v>
      </c>
      <c s="518">
        <f t="shared" si="10"/>
        <v>662.36663723100014</v>
      </c>
      <c s="519"/>
      <c s="518">
        <v>54.42508488</v>
      </c>
      <c s="518">
        <v>2.0783955399999998</v>
      </c>
      <c s="518">
        <v>161.45531289000002</v>
      </c>
      <c s="518">
        <v>47.341819432000001</v>
      </c>
      <c s="518">
        <v>45.803860376000003</v>
      </c>
      <c s="518">
        <v>7.0418032119999996</v>
      </c>
      <c s="518">
        <v>54.037187279999984</v>
      </c>
      <c s="518">
        <v>27.345868159999998</v>
      </c>
      <c s="518">
        <v>136.24979882000002</v>
      </c>
      <c s="518">
        <v>47.783125800000008</v>
      </c>
      <c s="518">
        <v>46.700178077999993</v>
      </c>
      <c s="518">
        <f>+SUM(FA12:FK12)</f>
        <v>630.26243446800004</v>
      </c>
    </row>
    <row r="13" spans="2:168" ht="15.75">
      <c r="B13" s="695" t="s">
        <v>737</v>
      </c>
      <c s="518">
        <v>0.39492421</v>
      </c>
      <c s="518">
        <v>1.1758942999999999</v>
      </c>
      <c s="518">
        <v>4.0104566999999998</v>
      </c>
      <c s="518">
        <v>0.47948996999999999</v>
      </c>
      <c s="518">
        <v>0.46349255999999994</v>
      </c>
      <c s="518">
        <v>3.4917669999999998</v>
      </c>
      <c s="518">
        <v>0.39492421</v>
      </c>
      <c s="518">
        <v>1.1758942800000001</v>
      </c>
      <c s="518">
        <v>4.0104566799999999</v>
      </c>
      <c s="518">
        <v>0.47948996999999999</v>
      </c>
      <c s="518">
        <v>0.46349255999999994</v>
      </c>
      <c s="518">
        <v>3.4917669999999998</v>
      </c>
      <c s="518">
        <f t="shared" si="0"/>
        <v>20.032049439999994</v>
      </c>
      <c s="519"/>
      <c s="518">
        <v>0.39492421</v>
      </c>
      <c s="518">
        <v>1.9283975799999999</v>
      </c>
      <c s="518">
        <v>3.1883420699999996</v>
      </c>
      <c s="518">
        <v>0.47948996999999999</v>
      </c>
      <c s="518">
        <v>0.46349254999999995</v>
      </c>
      <c s="518">
        <v>2.92195559</v>
      </c>
      <c s="518">
        <v>5.8004797699999999</v>
      </c>
      <c s="518">
        <v>0.8562350700000001</v>
      </c>
      <c s="518">
        <v>3.2712951399999999</v>
      </c>
      <c s="518">
        <v>0.24390244000000003</v>
      </c>
      <c s="518">
        <v>0.53590636999999997</v>
      </c>
      <c s="518">
        <v>0.81365071999999994</v>
      </c>
      <c s="518">
        <f t="shared" si="1"/>
        <v>20.898071479999995</v>
      </c>
      <c s="519"/>
      <c s="518">
        <v>5.4055555599999998</v>
      </c>
      <c s="518">
        <v>0.64464554000000007</v>
      </c>
      <c s="518">
        <v>3.2712951399999999</v>
      </c>
      <c s="518">
        <v>0.24390239999999999</v>
      </c>
      <c s="518">
        <v>0.23994636999999999</v>
      </c>
      <c s="518">
        <v>0.23066742000000001</v>
      </c>
      <c s="518">
        <v>5.4055555599999998</v>
      </c>
      <c s="518">
        <v>0.076687310000000009</v>
      </c>
      <c s="518">
        <v>2.2916734399999998</v>
      </c>
      <c s="518">
        <v>6.25</v>
      </c>
      <c s="518">
        <v>2.6904586300000002</v>
      </c>
      <c s="518">
        <v>0.23066711999999998</v>
      </c>
      <c s="518">
        <f t="shared" si="2"/>
        <v>26.981054489999998</v>
      </c>
      <c s="519"/>
      <c s="518">
        <v>5.4055555599999998</v>
      </c>
      <c s="518">
        <v>2.5455542900000001</v>
      </c>
      <c s="518">
        <v>2.2916734399999998</v>
      </c>
      <c s="518">
        <v>6.25</v>
      </c>
      <c s="518">
        <v>43.68917931</v>
      </c>
      <c s="518">
        <v>9.6136910700000016</v>
      </c>
      <c s="518">
        <v>5.4055555599999998</v>
      </c>
      <c s="518">
        <v>43.54412979</v>
      </c>
      <c s="518">
        <v>3.5725859099999999</v>
      </c>
      <c s="518">
        <v>6.25</v>
      </c>
      <c s="518">
        <v>43.673070760000002</v>
      </c>
      <c s="518">
        <v>9.5576660699999998</v>
      </c>
      <c s="518">
        <f t="shared" si="3"/>
        <v>181.79866176000002</v>
      </c>
      <c s="519"/>
      <c s="518">
        <v>405.40555555999998</v>
      </c>
      <c s="518">
        <v>43.540578320000002</v>
      </c>
      <c s="518">
        <v>2.08098962</v>
      </c>
      <c s="518">
        <v>6.25</v>
      </c>
      <c s="518">
        <v>44.855205320000003</v>
      </c>
      <c s="518">
        <v>9.6257660699999992</v>
      </c>
      <c s="518">
        <v>5.4055555599999998</v>
      </c>
      <c s="518">
        <v>44.472180119999997</v>
      </c>
      <c s="518">
        <v>6.9310987600000011</v>
      </c>
      <c s="518">
        <v>6.25</v>
      </c>
      <c s="518">
        <v>43.53695055</v>
      </c>
      <c s="518">
        <v>9.5982660709999994</v>
      </c>
      <c s="518">
        <f t="shared" si="4"/>
        <v>627.95214595100003</v>
      </c>
      <c s="519"/>
      <c s="518">
        <v>21.300061230000001</v>
      </c>
      <c s="518">
        <v>55.015286590000002</v>
      </c>
      <c s="518">
        <v>10.017344360000001</v>
      </c>
      <c s="518">
        <v>9.6071428599999997</v>
      </c>
      <c s="518">
        <v>70.635172229999995</v>
      </c>
      <c s="518">
        <v>1.2540750000000001</v>
      </c>
      <c s="518">
        <v>20.34958512</v>
      </c>
      <c s="518">
        <v>55.815286579999999</v>
      </c>
      <c s="518">
        <v>14.091976910000001</v>
      </c>
      <c s="518">
        <v>9.6071428599999997</v>
      </c>
      <c s="518">
        <v>82.554968583000004</v>
      </c>
      <c s="518">
        <v>17.929207139999999</v>
      </c>
      <c s="518">
        <f t="shared" si="5"/>
        <v>368.17724946300001</v>
      </c>
      <c s="519"/>
      <c s="518">
        <v>14.9440296</v>
      </c>
      <c s="518">
        <v>69.677283898999988</v>
      </c>
      <c s="518">
        <v>14.03970191</v>
      </c>
      <c s="518">
        <v>9.6071428599999997</v>
      </c>
      <c s="518">
        <v>91.635439195000004</v>
      </c>
      <c s="518">
        <v>10.898328571</v>
      </c>
      <c s="518">
        <v>14.9440296</v>
      </c>
      <c s="518">
        <v>77.676030076000004</v>
      </c>
      <c s="518">
        <v>17.832914409999997</v>
      </c>
      <c s="518">
        <v>3.3571428599999997</v>
      </c>
      <c s="518">
        <v>100.52222306300001</v>
      </c>
      <c s="518">
        <v>13.432253571</v>
      </c>
      <c s="518">
        <f t="shared" si="6"/>
        <v>438.566519615</v>
      </c>
      <c s="519"/>
      <c s="518">
        <v>14.9440296</v>
      </c>
      <c s="518">
        <v>86.392459463000009</v>
      </c>
      <c s="518">
        <v>17.884339409999999</v>
      </c>
      <c s="518">
        <v>849.23048812000002</v>
      </c>
      <c s="518">
        <v>73.067715269999994</v>
      </c>
      <c s="518">
        <v>513.62022856999999</v>
      </c>
      <c s="518">
        <v>23.9440296</v>
      </c>
      <c s="518">
        <v>59.250476069999998</v>
      </c>
      <c s="518">
        <v>18.186289410000001</v>
      </c>
      <c s="518">
        <v>12.35714286</v>
      </c>
      <c s="518">
        <v>73.067715269999994</v>
      </c>
      <c s="518">
        <v>13.955478569999999</v>
      </c>
      <c s="518">
        <f t="shared" si="7"/>
        <v>1755.900392213</v>
      </c>
      <c s="519"/>
      <c s="518">
        <v>23.9440296</v>
      </c>
      <c s="518">
        <v>59.750476069999998</v>
      </c>
      <c s="518">
        <v>18.173064409999999</v>
      </c>
      <c s="518">
        <v>12.35714286</v>
      </c>
      <c s="518">
        <v>21.374166880000001</v>
      </c>
      <c s="518">
        <v>19.116170969999999</v>
      </c>
      <c s="518">
        <v>23.9440296</v>
      </c>
      <c s="518">
        <v>10.072365539000002</v>
      </c>
      <c s="518">
        <v>18.997530480000005</v>
      </c>
      <c s="518">
        <v>12.35714286</v>
      </c>
      <c s="518">
        <v>23.874166880000001</v>
      </c>
      <c s="518">
        <v>19.092295972999999</v>
      </c>
      <c s="518">
        <f t="shared" si="8"/>
        <v>263.05258212199993</v>
      </c>
      <c s="519"/>
      <c s="518">
        <v>23.9440296</v>
      </c>
      <c s="518">
        <v>2.5591655389999999</v>
      </c>
      <c s="518">
        <v>20.980896050000002</v>
      </c>
      <c s="518">
        <v>12.35714286</v>
      </c>
      <c s="518">
        <v>18.250814519999999</v>
      </c>
      <c s="518">
        <v>20.171558472999997</v>
      </c>
      <c s="518">
        <v>23.9440296</v>
      </c>
      <c s="518">
        <v>1.7217129100000002</v>
      </c>
      <c s="518">
        <v>19.268174458000001</v>
      </c>
      <c s="518">
        <v>13.34672619</v>
      </c>
      <c s="518">
        <v>18.80253866</v>
      </c>
      <c s="518">
        <v>19.052320990000002</v>
      </c>
      <c s="518">
        <f t="shared" si="9"/>
        <v>194.39910984999997</v>
      </c>
      <c s="519"/>
      <c s="518">
        <v>23.9440296</v>
      </c>
      <c s="518">
        <v>1.7393655400000001</v>
      </c>
      <c s="518">
        <v>19.706642477000003</v>
      </c>
      <c s="518">
        <v>4.3467261899999992</v>
      </c>
      <c s="518">
        <v>18.80253866</v>
      </c>
      <c s="518">
        <v>10.906392401999998</v>
      </c>
      <c s="518">
        <v>14.9440296</v>
      </c>
      <c s="518">
        <v>4.5392161150000003</v>
      </c>
      <c s="518">
        <v>21.227109483000003</v>
      </c>
      <c s="518">
        <v>4.3467261899999992</v>
      </c>
      <c s="518">
        <v>18.80253866</v>
      </c>
      <c s="518">
        <v>12.648525735</v>
      </c>
      <c s="518">
        <f t="shared" si="10"/>
        <v>155.953840652</v>
      </c>
      <c s="519"/>
      <c s="518">
        <v>14.9440296</v>
      </c>
      <c s="518">
        <v>5.48579215</v>
      </c>
      <c s="518">
        <v>20.980730000000001</v>
      </c>
      <c s="518">
        <v>4.3467261899999992</v>
      </c>
      <c s="518">
        <v>19.24036473</v>
      </c>
      <c s="518">
        <v>11.958999663</v>
      </c>
      <c s="518">
        <v>14.9440296</v>
      </c>
      <c s="518">
        <v>4.5426582200000007</v>
      </c>
      <c s="518">
        <v>16.850592210000002</v>
      </c>
      <c s="518">
        <v>4.3467261500000003</v>
      </c>
      <c s="518">
        <v>18.80253866</v>
      </c>
      <c s="518">
        <f>+SUM(FA13:FK13)</f>
        <v>136.44318717300001</v>
      </c>
    </row>
    <row r="14" spans="2:168" ht="15.75">
      <c r="B14" s="695" t="s">
        <v>694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f t="shared" si="0"/>
        <v>8.5825640399999994</v>
      </c>
      <c s="519"/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f t="shared" si="1"/>
        <v>8.5825640399999994</v>
      </c>
      <c s="519"/>
      <c s="518">
        <v>0</v>
      </c>
      <c s="518">
        <v>4.2789645999999992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650</v>
      </c>
      <c s="518">
        <f t="shared" si="2"/>
        <v>654.27896459999999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f t="shared" si="5"/>
        <v>296.02154019999995</v>
      </c>
      <c s="519"/>
      <c s="518">
        <v>29.602154019999997</v>
      </c>
      <c s="518">
        <v>29.602154030000001</v>
      </c>
      <c s="518">
        <v>26.278331670000004</v>
      </c>
      <c s="518">
        <v>26.278331670000004</v>
      </c>
      <c s="518">
        <v>26.278331670000004</v>
      </c>
      <c s="518">
        <v>1201.6483316700001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51.278331709999996</v>
      </c>
      <c s="518">
        <f t="shared" si="6"/>
        <v>1522.3576247899998</v>
      </c>
      <c s="519"/>
      <c s="518">
        <v>51.278331709999996</v>
      </c>
      <c s="518">
        <v>51.278332110000001</v>
      </c>
      <c s="518">
        <v>349.63</v>
      </c>
      <c s="518">
        <v>25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477.18666381999998</v>
      </c>
      <c s="519"/>
      <c s="518">
        <v>23.300000000000001</v>
      </c>
      <c s="518">
        <v>23.300000000000001</v>
      </c>
      <c s="518">
        <v>23.300000000000001</v>
      </c>
      <c s="518">
        <v>23.300000000000001</v>
      </c>
      <c s="518">
        <v>23.5</v>
      </c>
      <c s="518">
        <v>8.3000000000000007</v>
      </c>
      <c s="518">
        <v>33.299999999999997</v>
      </c>
      <c s="518">
        <v>8.3000000000000007</v>
      </c>
      <c s="518">
        <v>8.3000000000000007</v>
      </c>
      <c s="518">
        <v>8.3000000000000007</v>
      </c>
      <c s="518">
        <v>8.3000000000000007</v>
      </c>
      <c s="518">
        <v>8.5</v>
      </c>
      <c s="518">
        <f t="shared" si="8"/>
        <v>200.00000000000006</v>
      </c>
      <c s="519"/>
      <c s="518">
        <v>25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29</v>
      </c>
      <c s="518">
        <v>0</v>
      </c>
      <c s="518">
        <v>0</v>
      </c>
      <c s="518">
        <v>0</v>
      </c>
      <c s="518">
        <v>0</v>
      </c>
      <c s="518">
        <f t="shared" si="9"/>
        <v>54</v>
      </c>
      <c s="519"/>
      <c s="518">
        <v>29</v>
      </c>
      <c s="518">
        <v>0</v>
      </c>
      <c s="518">
        <v>0</v>
      </c>
      <c s="518">
        <v>0</v>
      </c>
      <c s="518">
        <v>644.31052255612508</v>
      </c>
      <c s="518">
        <v>0</v>
      </c>
      <c s="518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708.31052255612508</v>
      </c>
      <c s="519"/>
      <c s="518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v>9</v>
      </c>
      <c s="518">
        <v>0</v>
      </c>
      <c s="518">
        <v>0</v>
      </c>
      <c s="518">
        <v>0</v>
      </c>
      <c s="518">
        <v>0</v>
      </c>
      <c s="518">
        <f>+SUM(FA14:FK14)</f>
        <v>44</v>
      </c>
    </row>
    <row r="15" spans="2:168" ht="15.75">
      <c r="B15" s="695" t="s">
        <v>682</v>
      </c>
      <c s="518">
        <v>1.6689063799999999</v>
      </c>
      <c s="518">
        <v>0</v>
      </c>
      <c s="518">
        <v>0</v>
      </c>
      <c s="518">
        <v>1.29221845</v>
      </c>
      <c s="518">
        <v>0</v>
      </c>
      <c s="518">
        <v>0</v>
      </c>
      <c s="518">
        <v>1.7220610599999999</v>
      </c>
      <c s="518">
        <v>0</v>
      </c>
      <c s="518">
        <v>0.33333332999999998</v>
      </c>
      <c s="518">
        <v>0</v>
      </c>
      <c s="518">
        <v>0.99215843000000004</v>
      </c>
      <c s="518">
        <v>0</v>
      </c>
      <c s="518">
        <f t="shared" si="0"/>
        <v>6.0086776500000001</v>
      </c>
      <c s="519"/>
      <c s="518">
        <v>0</v>
      </c>
      <c s="518">
        <v>1.7769086999999999</v>
      </c>
      <c s="518">
        <v>0.33333343000000004</v>
      </c>
      <c s="518">
        <v>1.0265863299999998</v>
      </c>
      <c s="518">
        <v>0</v>
      </c>
      <c s="518">
        <v>0</v>
      </c>
      <c s="518">
        <v>1.83350324</v>
      </c>
      <c s="518">
        <v>0</v>
      </c>
      <c s="518">
        <v>0</v>
      </c>
      <c s="518">
        <v>1.0622088700000001</v>
      </c>
      <c s="518">
        <v>0</v>
      </c>
      <c s="518">
        <v>0</v>
      </c>
      <c s="518">
        <f t="shared" si="1"/>
        <v>6.0325405700000001</v>
      </c>
      <c s="519"/>
      <c s="518">
        <v>1.89190032</v>
      </c>
      <c s="518">
        <v>0</v>
      </c>
      <c s="518">
        <v>52.631578950000005</v>
      </c>
      <c s="518">
        <v>1.09906752</v>
      </c>
      <c s="518">
        <v>0</v>
      </c>
      <c s="518">
        <v>52.631578950000005</v>
      </c>
      <c s="518">
        <v>1.9521573400000001</v>
      </c>
      <c s="518">
        <v>0</v>
      </c>
      <c s="518">
        <v>52.631578950000005</v>
      </c>
      <c s="518">
        <v>1.1372051699999999</v>
      </c>
      <c s="518">
        <v>0</v>
      </c>
      <c s="518">
        <v>52.631578950000005</v>
      </c>
      <c s="518">
        <f t="shared" si="2"/>
        <v>216.60664614999999</v>
      </c>
      <c s="519"/>
      <c s="518">
        <v>2.01433354</v>
      </c>
      <c s="518">
        <v>0</v>
      </c>
      <c s="518">
        <v>52.631578950000005</v>
      </c>
      <c s="518">
        <v>1.17666618</v>
      </c>
      <c s="518">
        <v>0</v>
      </c>
      <c s="518">
        <v>52.631578950000005</v>
      </c>
      <c s="518">
        <v>2.07849006</v>
      </c>
      <c s="518">
        <v>0</v>
      </c>
      <c s="518">
        <v>52.631578950000005</v>
      </c>
      <c s="518">
        <v>1.2174965</v>
      </c>
      <c s="518">
        <v>0</v>
      </c>
      <c s="518">
        <v>52.631578950000005</v>
      </c>
      <c s="518">
        <f t="shared" si="3"/>
        <v>217.01330208000005</v>
      </c>
      <c s="519"/>
      <c s="518">
        <v>2.14468996</v>
      </c>
      <c s="518">
        <v>0</v>
      </c>
      <c s="518">
        <v>52.631578950000005</v>
      </c>
      <c s="518">
        <v>1.25974363</v>
      </c>
      <c s="518">
        <v>0</v>
      </c>
      <c s="518">
        <v>52.631578950000005</v>
      </c>
      <c s="518">
        <v>2.2129983399999995</v>
      </c>
      <c s="518">
        <v>0</v>
      </c>
      <c s="518">
        <v>52.631578950000005</v>
      </c>
      <c s="518">
        <v>1.30345673</v>
      </c>
      <c s="518">
        <v>0</v>
      </c>
      <c s="518">
        <v>65.131578950000005</v>
      </c>
      <c s="518">
        <f t="shared" si="4"/>
        <v>229.94720446000002</v>
      </c>
      <c s="519"/>
      <c s="518">
        <v>2.2834823399999999</v>
      </c>
      <c s="518">
        <v>0</v>
      </c>
      <c s="518">
        <v>52.631578950000005</v>
      </c>
      <c s="518">
        <v>3.4320196800000002</v>
      </c>
      <c s="518">
        <v>0</v>
      </c>
      <c s="518">
        <v>52.631578950000005</v>
      </c>
      <c s="518">
        <v>0</v>
      </c>
      <c s="518">
        <v>2.0833330000000001</v>
      </c>
      <c s="518">
        <v>52.631578950000005</v>
      </c>
      <c s="518">
        <v>0</v>
      </c>
      <c s="518">
        <v>0</v>
      </c>
      <c s="518">
        <v>54.714911950000001</v>
      </c>
      <c s="518">
        <f t="shared" si="5"/>
        <v>220.40848382000001</v>
      </c>
      <c s="519"/>
      <c s="518">
        <v>0</v>
      </c>
      <c s="518">
        <v>0</v>
      </c>
      <c s="518">
        <v>52.631578950000005</v>
      </c>
      <c s="518">
        <v>2.0833330000000001</v>
      </c>
      <c s="518">
        <v>0</v>
      </c>
      <c s="518">
        <v>52.631578950000005</v>
      </c>
      <c s="518">
        <v>0</v>
      </c>
      <c s="518">
        <v>2.0833330000000001</v>
      </c>
      <c s="518">
        <v>52.631578900000001</v>
      </c>
      <c s="518">
        <v>0</v>
      </c>
      <c s="518">
        <v>0</v>
      </c>
      <c s="518">
        <v>2.0833349999999999</v>
      </c>
      <c s="518">
        <f t="shared" si="6"/>
        <v>164.14473780000003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+SUM(FA15:FK15)</f>
        <v>0</v>
      </c>
    </row>
    <row r="16" spans="2:168" ht="15.75">
      <c r="B16" s="695" t="s">
        <v>17</v>
      </c>
      <c s="518">
        <v>42.748943227197465</v>
      </c>
      <c s="518">
        <v>43.001161992237932</v>
      </c>
      <c s="518">
        <v>43.254868847992135</v>
      </c>
      <c s="518">
        <v>43.510072574195291</v>
      </c>
      <c s="518">
        <v>43.766782002383046</v>
      </c>
      <c s="518">
        <v>44.025006016197104</v>
      </c>
      <c s="518">
        <v>44.284753551692667</v>
      </c>
      <c s="518">
        <v>44.54603359764765</v>
      </c>
      <c s="518">
        <v>46.613201467772527</v>
      </c>
      <c s="518">
        <v>46.894822786597999</v>
      </c>
      <c s="518">
        <v>47.178145566913329</v>
      </c>
      <c s="518">
        <v>47.463180088377811</v>
      </c>
      <c s="518">
        <f t="shared" si="0"/>
        <v>537.28697171920498</v>
      </c>
      <c s="519"/>
      <c s="518">
        <v>186.13302218081398</v>
      </c>
      <c s="518">
        <v>187.22528636056458</v>
      </c>
      <c s="518">
        <v>188.32396208822021</v>
      </c>
      <c s="518">
        <v>189.42908701087356</v>
      </c>
      <c s="518">
        <v>190.54069899674133</v>
      </c>
      <c s="518">
        <v>49.209917315072921</v>
      </c>
      <c s="518">
        <v>81.19813636027601</v>
      </c>
      <c s="518">
        <v>81.681313779425665</v>
      </c>
      <c s="518">
        <v>172.0548173705738</v>
      </c>
      <c s="518">
        <v>173.06948612709078</v>
      </c>
      <c s="518">
        <v>174.0901409582934</v>
      </c>
      <c s="518">
        <v>175.11681719239635</v>
      </c>
      <c s="518">
        <f t="shared" si="1"/>
        <v>1848.0726857403426</v>
      </c>
      <c s="519"/>
      <c s="518">
        <v>148.17453143633759</v>
      </c>
      <c s="518">
        <v>149.05086905782426</v>
      </c>
      <c s="518">
        <v>149.93239153737196</v>
      </c>
      <c s="518">
        <v>150.8191295630966</v>
      </c>
      <c s="518">
        <v>151.71111400482101</v>
      </c>
      <c s="518">
        <v>152.60837591515141</v>
      </c>
      <c s="518">
        <v>150.6067797987337</v>
      </c>
      <c s="518">
        <v>199.51300829183583</v>
      </c>
      <c s="518">
        <v>161.12130958372222</v>
      </c>
      <c s="518">
        <v>162.16848332009499</v>
      </c>
      <c s="518">
        <v>162.10746513444573</v>
      </c>
      <c s="518">
        <v>162.7890508313738</v>
      </c>
      <c s="518">
        <f t="shared" si="2"/>
        <v>1900.6025084748089</v>
      </c>
      <c s="519"/>
      <c s="518">
        <v>130.79171619430434</v>
      </c>
      <c s="518">
        <v>115.34246855036271</v>
      </c>
      <c s="518">
        <v>115.81466694670097</v>
      </c>
      <c s="518">
        <v>93.755636760417673</v>
      </c>
      <c s="518">
        <v>166.51958921723519</v>
      </c>
      <c s="518">
        <v>117.33269795208251</v>
      </c>
      <c s="518">
        <v>143.66790938183178</v>
      </c>
      <c s="518">
        <v>144.3234717391905</v>
      </c>
      <c s="518">
        <v>127.01169754058179</v>
      </c>
      <c s="518">
        <v>146.77991845836081</v>
      </c>
      <c s="518">
        <v>128.0895352021752</v>
      </c>
      <c s="518">
        <v>151.27446811802835</v>
      </c>
      <c s="518">
        <f t="shared" si="3"/>
        <v>1580.7037760612718</v>
      </c>
      <c s="519"/>
      <c s="518">
        <v>61.222038761278974</v>
      </c>
      <c s="518">
        <v>118.51291717746363</v>
      </c>
      <c s="518">
        <v>111.48748269240932</v>
      </c>
      <c s="518">
        <v>104.29065167238187</v>
      </c>
      <c s="518">
        <v>111.85435046802016</v>
      </c>
      <c s="518">
        <v>105.50555443454094</v>
      </c>
      <c s="518">
        <v>104.78963301194449</v>
      </c>
      <c s="518">
        <v>112.50285622522301</v>
      </c>
      <c s="518">
        <v>94.47945056100852</v>
      </c>
      <c s="518">
        <v>105.11874684570107</v>
      </c>
      <c s="518">
        <v>91.292435857026916</v>
      </c>
      <c s="518">
        <v>95.045366222539471</v>
      </c>
      <c s="518">
        <f t="shared" si="4"/>
        <v>1216.1014839295385</v>
      </c>
      <c s="519"/>
      <c s="518">
        <v>91.496186092726575</v>
      </c>
      <c s="518">
        <v>100.59575510703607</v>
      </c>
      <c s="518">
        <v>100.79914146203525</v>
      </c>
      <c s="518">
        <v>106.62055220339396</v>
      </c>
      <c s="518">
        <v>89.744642689999935</v>
      </c>
      <c s="518">
        <v>89.570225910000062</v>
      </c>
      <c s="518">
        <v>89.741903360000009</v>
      </c>
      <c s="518">
        <v>88.960906219999941</v>
      </c>
      <c s="518">
        <v>37.808203059537746</v>
      </c>
      <c s="518">
        <v>89.806078139999997</v>
      </c>
      <c s="518">
        <v>89.987055729999938</v>
      </c>
      <c s="518">
        <v>91.230891590000013</v>
      </c>
      <c s="518">
        <f t="shared" si="5"/>
        <v>1066.3615415647296</v>
      </c>
      <c s="519"/>
      <c s="518">
        <v>88.258198000000007</v>
      </c>
      <c s="518">
        <v>112.21513132000004</v>
      </c>
      <c s="518">
        <v>39.497779810000011</v>
      </c>
      <c s="518">
        <v>105.39120241999998</v>
      </c>
      <c s="518">
        <v>108.7924689699999</v>
      </c>
      <c s="518">
        <v>98.670439189653607</v>
      </c>
      <c s="518">
        <v>37.592207399999964</v>
      </c>
      <c s="518">
        <v>97.194606390000047</v>
      </c>
      <c s="518">
        <v>96.705582599999914</v>
      </c>
      <c s="518">
        <v>96.338129250000065</v>
      </c>
      <c s="518">
        <v>65.786624099999983</v>
      </c>
      <c s="518">
        <v>37.410414870000025</v>
      </c>
      <c s="518">
        <f t="shared" si="6"/>
        <v>983.85278431965367</v>
      </c>
      <c s="519"/>
      <c s="518">
        <v>29.127029509999897</v>
      </c>
      <c s="518">
        <v>11.286187720000092</v>
      </c>
      <c s="518">
        <v>12.051329669999907</v>
      </c>
      <c s="518">
        <v>4.4688514300000204</v>
      </c>
      <c s="518">
        <v>7.4464257000000114</v>
      </c>
      <c s="518">
        <v>10.597725390000098</v>
      </c>
      <c s="518">
        <v>11.631689689999959</v>
      </c>
      <c s="518">
        <v>11.646455760000023</v>
      </c>
      <c s="518">
        <v>11.272155769999969</v>
      </c>
      <c s="518">
        <v>11.496045819999992</v>
      </c>
      <c s="518">
        <v>10.931685479999985</v>
      </c>
      <c s="518">
        <v>10.573823870000112</v>
      </c>
      <c s="518">
        <f t="shared" si="7"/>
        <v>142.52940581000007</v>
      </c>
      <c s="519"/>
      <c s="518">
        <v>11.056024039999826</v>
      </c>
      <c s="518">
        <v>10.040087450000144</v>
      </c>
      <c s="518">
        <v>10.768924779999949</v>
      </c>
      <c s="518">
        <v>10.337440130000047</v>
      </c>
      <c s="518">
        <v>4.4094790099999699</v>
      </c>
      <c s="518">
        <v>4.3204363099999767</v>
      </c>
      <c s="518">
        <v>23.128951780000065</v>
      </c>
      <c s="518">
        <v>10.699115950000007</v>
      </c>
      <c s="518">
        <v>10.36701534999996</v>
      </c>
      <c s="518">
        <v>10.764874769999992</v>
      </c>
      <c s="518">
        <v>10.439714260000059</v>
      </c>
      <c s="518">
        <v>4.8796016599999774</v>
      </c>
      <c s="518">
        <f t="shared" si="8"/>
        <v>121.21166548999997</v>
      </c>
      <c s="519"/>
      <c s="518">
        <v>10.104627630000024</v>
      </c>
      <c s="518">
        <v>7.6577272799999605</v>
      </c>
      <c s="518">
        <v>7.2528384000000301</v>
      </c>
      <c s="518">
        <v>7.831180809999978</v>
      </c>
      <c s="518">
        <v>8.1277336599999899</v>
      </c>
      <c s="518">
        <v>6.3246061899999972</v>
      </c>
      <c s="518">
        <v>7.8569559800000093</v>
      </c>
      <c s="518">
        <v>7.9311056600000143</v>
      </c>
      <c s="518">
        <v>7.8980846099999553</v>
      </c>
      <c s="518">
        <v>8.2344459600000732</v>
      </c>
      <c s="518">
        <v>8.0204925199999479</v>
      </c>
      <c s="518">
        <v>8.154958640000018</v>
      </c>
      <c s="518">
        <f t="shared" si="9"/>
        <v>95.394757339999998</v>
      </c>
      <c s="519"/>
      <c s="518">
        <v>7.5595771799999625</v>
      </c>
      <c s="518">
        <v>5.6828697999999918</v>
      </c>
      <c s="518">
        <v>6.5541773600000397</v>
      </c>
      <c s="518">
        <v>6.9638744999999744</v>
      </c>
      <c s="518">
        <v>6.959485030000053</v>
      </c>
      <c s="518">
        <v>6.6719586099999901</v>
      </c>
      <c s="518">
        <v>7.1843547899999862</v>
      </c>
      <c s="518">
        <v>7.5333603600000174</v>
      </c>
      <c s="518">
        <v>7.4600646399999846</v>
      </c>
      <c s="518">
        <v>7.4572522099999787</v>
      </c>
      <c s="518">
        <v>7.4124907099999859</v>
      </c>
      <c s="518">
        <v>3.5988584700000388</v>
      </c>
      <c s="518">
        <f t="shared" si="10"/>
        <v>81.038323660000003</v>
      </c>
      <c s="519"/>
      <c s="518">
        <v>6.7128220700000156</v>
      </c>
      <c s="518">
        <v>6.1342613999999571</v>
      </c>
      <c s="518">
        <v>6.45906025000005</v>
      </c>
      <c s="518">
        <v>6.1287884399999655</v>
      </c>
      <c s="518">
        <v>6.2333919300000105</v>
      </c>
      <c s="518">
        <v>5.9016623099999777</v>
      </c>
      <c s="518">
        <v>5.9583807600000114</v>
      </c>
      <c s="518">
        <v>6.0029906299999993</v>
      </c>
      <c s="518">
        <v>5.9487957199999926</v>
      </c>
      <c s="518">
        <v>6.1150233200000059</v>
      </c>
      <c s="518">
        <v>5.883860320000025</v>
      </c>
      <c s="518">
        <f>+SUM(FA16:FK16)</f>
        <v>67.479037150000011</v>
      </c>
    </row>
    <row r="17" spans="2:168" ht="15.75">
      <c r="B17" s="687" t="s">
        <v>92</v>
      </c>
      <c s="542">
        <f t="shared" si="37" ref="C17:N17">+C8+C7</f>
        <v>-725.80311520988334</v>
      </c>
      <c s="542">
        <f t="shared" si="37"/>
        <v>978.23215362686869</v>
      </c>
      <c s="542">
        <f t="shared" si="37"/>
        <v>728.26260971851116</v>
      </c>
      <c s="542">
        <f t="shared" si="37"/>
        <v>-123.46716877765502</v>
      </c>
      <c s="542">
        <f t="shared" si="37"/>
        <v>285.25315334977137</v>
      </c>
      <c s="542">
        <f t="shared" si="37"/>
        <v>1026.0428056689134</v>
      </c>
      <c s="542">
        <f t="shared" si="37"/>
        <v>240.07497284506127</v>
      </c>
      <c s="542">
        <f t="shared" si="37"/>
        <v>1140.3949579727978</v>
      </c>
      <c s="542">
        <f t="shared" si="37"/>
        <v>1007.4612894248095</v>
      </c>
      <c s="542">
        <f t="shared" si="37"/>
        <v>1053.84398968713</v>
      </c>
      <c s="542">
        <f t="shared" si="37"/>
        <v>1378.382566504969</v>
      </c>
      <c s="542">
        <f t="shared" si="37"/>
        <v>3472.4934368884101</v>
      </c>
      <c s="542">
        <f t="shared" si="0"/>
        <v>10461.171651699704</v>
      </c>
      <c s="573"/>
      <c s="542">
        <f t="shared" si="38" ref="Q17:AB17">+Q8+Q7</f>
        <v>-449.15268898485385</v>
      </c>
      <c s="542">
        <f t="shared" si="38"/>
        <v>1094.8011881759239</v>
      </c>
      <c s="542">
        <f t="shared" si="38"/>
        <v>776.59125543145456</v>
      </c>
      <c s="542">
        <f t="shared" si="38"/>
        <v>549.34067744752019</v>
      </c>
      <c s="542">
        <f t="shared" si="38"/>
        <v>650.85891345665823</v>
      </c>
      <c s="542">
        <f t="shared" si="38"/>
        <v>1024.9779481482512</v>
      </c>
      <c s="542">
        <f t="shared" si="38"/>
        <v>1121.8625749006208</v>
      </c>
      <c s="542">
        <f t="shared" si="38"/>
        <v>1158.2201126419684</v>
      </c>
      <c s="542">
        <f t="shared" si="38"/>
        <v>1334.4468166283075</v>
      </c>
      <c s="542">
        <f t="shared" si="38"/>
        <v>1279.6658554600183</v>
      </c>
      <c s="542">
        <f t="shared" si="38"/>
        <v>1005.9642867711124</v>
      </c>
      <c s="542">
        <f t="shared" si="38"/>
        <v>3812.9691521724958</v>
      </c>
      <c s="542">
        <f t="shared" si="1"/>
        <v>13360.546092249479</v>
      </c>
      <c s="573"/>
      <c s="542">
        <f t="shared" si="39" ref="AE17:AP17">+AE8+AE7</f>
        <v>-396.18532436002039</v>
      </c>
      <c s="542">
        <f t="shared" si="39"/>
        <v>982.55827309206813</v>
      </c>
      <c s="542">
        <f t="shared" si="39"/>
        <v>1807.5048306090691</v>
      </c>
      <c s="542">
        <f t="shared" si="39"/>
        <v>170.79049731281339</v>
      </c>
      <c s="542">
        <f t="shared" si="39"/>
        <v>815.53821211966351</v>
      </c>
      <c s="542">
        <f t="shared" si="39"/>
        <v>1152.497359554693</v>
      </c>
      <c s="542">
        <f t="shared" si="39"/>
        <v>-153.6831664660649</v>
      </c>
      <c s="542">
        <f t="shared" si="39"/>
        <v>990.60411259154262</v>
      </c>
      <c s="542">
        <f t="shared" si="39"/>
        <v>1101.0558630741461</v>
      </c>
      <c s="542">
        <f t="shared" si="39"/>
        <v>1107.4182298611577</v>
      </c>
      <c s="542">
        <f t="shared" si="39"/>
        <v>1214.8491210386769</v>
      </c>
      <c s="542">
        <f t="shared" si="39"/>
        <v>5343.1479183412666</v>
      </c>
      <c s="542">
        <f t="shared" si="2"/>
        <v>14136.095926769012</v>
      </c>
      <c s="573"/>
      <c s="542">
        <f t="shared" si="40" ref="AS17:BD17">+AS8+AS7</f>
        <v>194.56962883918879</v>
      </c>
      <c s="542">
        <f t="shared" si="40"/>
        <v>1192.8614716777263</v>
      </c>
      <c s="542">
        <f t="shared" si="40"/>
        <v>1679.6192222310119</v>
      </c>
      <c s="542">
        <f t="shared" si="40"/>
        <v>1470.115405966382</v>
      </c>
      <c s="542">
        <f t="shared" si="40"/>
        <v>1552.0280780391399</v>
      </c>
      <c s="542">
        <f t="shared" si="40"/>
        <v>1689.5424107711069</v>
      </c>
      <c s="542">
        <f t="shared" si="40"/>
        <v>741.61637133101067</v>
      </c>
      <c s="542">
        <f t="shared" si="40"/>
        <v>1366.2768766965592</v>
      </c>
      <c s="542">
        <f t="shared" si="40"/>
        <v>2262.7281672449876</v>
      </c>
      <c s="542">
        <f t="shared" si="40"/>
        <v>1342.2625063642672</v>
      </c>
      <c s="542">
        <f t="shared" si="40"/>
        <v>1962.5395810858158</v>
      </c>
      <c s="542">
        <f t="shared" si="40"/>
        <v>3897.8942082478957</v>
      </c>
      <c s="542">
        <f t="shared" si="3"/>
        <v>19352.053928495094</v>
      </c>
      <c s="573"/>
      <c s="542">
        <f t="shared" si="41" ref="BG17:BR17">+BG8+BG7</f>
        <v>170.96277200191332</v>
      </c>
      <c s="542">
        <f t="shared" si="41"/>
        <v>1383.097366143734</v>
      </c>
      <c s="542">
        <f t="shared" si="41"/>
        <v>2035.6213013137385</v>
      </c>
      <c s="542">
        <f t="shared" si="41"/>
        <v>371.04187760253245</v>
      </c>
      <c s="542">
        <f t="shared" si="41"/>
        <v>2537.9273947503857</v>
      </c>
      <c s="542">
        <f t="shared" si="41"/>
        <v>1129.4965550523839</v>
      </c>
      <c s="542">
        <f t="shared" si="41"/>
        <v>70.80842125911596</v>
      </c>
      <c s="542">
        <f t="shared" si="41"/>
        <v>924.25283273287812</v>
      </c>
      <c s="542">
        <f t="shared" si="41"/>
        <v>729.32552379616914</v>
      </c>
      <c s="542">
        <f t="shared" si="41"/>
        <v>732.95489789680153</v>
      </c>
      <c s="542">
        <f t="shared" si="41"/>
        <v>901.35347076015739</v>
      </c>
      <c s="542">
        <f t="shared" si="41"/>
        <v>3399.6509277814334</v>
      </c>
      <c s="542">
        <f t="shared" si="4"/>
        <v>14386.493341091244</v>
      </c>
      <c s="573"/>
      <c s="542">
        <f t="shared" si="42" ref="BU17:CF17">+BU8+BU7</f>
        <v>-473.41519059547113</v>
      </c>
      <c s="542">
        <f t="shared" si="42"/>
        <v>401.34337426791899</v>
      </c>
      <c s="542">
        <f t="shared" si="42"/>
        <v>1467.5465215815079</v>
      </c>
      <c s="542">
        <f t="shared" si="42"/>
        <v>10.691172835668965</v>
      </c>
      <c s="542">
        <f t="shared" si="42"/>
        <v>212.32018878984729</v>
      </c>
      <c s="542">
        <f t="shared" si="42"/>
        <v>848.52226442372989</v>
      </c>
      <c s="542">
        <f t="shared" si="42"/>
        <v>526.17837335146044</v>
      </c>
      <c s="542">
        <f t="shared" si="42"/>
        <v>285.73821984354339</v>
      </c>
      <c s="542">
        <f t="shared" si="42"/>
        <v>1287.3512168575589</v>
      </c>
      <c s="542">
        <f t="shared" si="42"/>
        <v>738.78598614881901</v>
      </c>
      <c s="542">
        <f t="shared" si="42"/>
        <v>302.47306457577662</v>
      </c>
      <c s="542">
        <f t="shared" si="42"/>
        <v>3175.6787482599107</v>
      </c>
      <c s="542">
        <f t="shared" si="5"/>
        <v>8783.2139403402707</v>
      </c>
      <c s="573"/>
      <c s="542">
        <f t="shared" si="43" ref="CI17:CT17">+CI8+CI7</f>
        <v>-68.708379602255718</v>
      </c>
      <c s="542">
        <f t="shared" si="43"/>
        <v>409.93681991905231</v>
      </c>
      <c s="542">
        <f t="shared" si="43"/>
        <v>959.54479222222324</v>
      </c>
      <c s="542">
        <f t="shared" si="43"/>
        <v>-45.056556714723285</v>
      </c>
      <c s="542">
        <f t="shared" si="43"/>
        <v>327.05903896952628</v>
      </c>
      <c s="542">
        <f t="shared" si="43"/>
        <v>1904.5295980716646</v>
      </c>
      <c s="542">
        <f t="shared" si="43"/>
        <v>832.87412611866216</v>
      </c>
      <c s="542">
        <f t="shared" si="43"/>
        <v>374.06322594136287</v>
      </c>
      <c s="542">
        <f t="shared" si="43"/>
        <v>830.15194202117698</v>
      </c>
      <c s="542">
        <f t="shared" si="43"/>
        <v>790.42981786496989</v>
      </c>
      <c s="542">
        <f t="shared" si="43"/>
        <v>1206.3566876330392</v>
      </c>
      <c s="542">
        <f t="shared" si="43"/>
        <v>2536.9624165987871</v>
      </c>
      <c s="542">
        <f t="shared" si="6"/>
        <v>10058.143529043486</v>
      </c>
      <c s="573"/>
      <c s="542">
        <f t="shared" si="44" ref="CW17:DH17">+CW8+CW7</f>
        <v>-36.866685818639553</v>
      </c>
      <c s="542">
        <f t="shared" si="44"/>
        <v>320.04712899454842</v>
      </c>
      <c s="542">
        <f t="shared" si="44"/>
        <v>790.362144224958</v>
      </c>
      <c s="542">
        <f t="shared" si="44"/>
        <v>1476.3749164009507</v>
      </c>
      <c s="542">
        <f t="shared" si="44"/>
        <v>1032.1018566226744</v>
      </c>
      <c s="542">
        <f t="shared" si="44"/>
        <v>1866.1108639968465</v>
      </c>
      <c s="542">
        <f t="shared" si="44"/>
        <v>1012.7167492445262</v>
      </c>
      <c s="542">
        <f t="shared" si="44"/>
        <v>920.37123662314161</v>
      </c>
      <c s="542">
        <f t="shared" si="44"/>
        <v>42.265333519145031</v>
      </c>
      <c s="542">
        <f t="shared" si="44"/>
        <v>826.06867237664756</v>
      </c>
      <c s="542">
        <f t="shared" si="44"/>
        <v>698.04878032310364</v>
      </c>
      <c s="542">
        <f t="shared" si="44"/>
        <v>2914.2672323551033</v>
      </c>
      <c s="542">
        <f t="shared" si="7"/>
        <v>11861.868228863006</v>
      </c>
      <c s="573"/>
      <c s="542">
        <f t="shared" si="45" ref="DK17:DV17">+DK8+DK7</f>
        <v>233.17201682757945</v>
      </c>
      <c s="542">
        <f t="shared" si="45"/>
        <v>266.74863962247503</v>
      </c>
      <c s="542">
        <f t="shared" si="45"/>
        <v>407.18470460650286</v>
      </c>
      <c s="542">
        <f t="shared" si="45"/>
        <v>-256.44637683730241</v>
      </c>
      <c s="542">
        <f t="shared" si="45"/>
        <v>565.94207850180385</v>
      </c>
      <c s="542">
        <f t="shared" si="45"/>
        <v>273.20385951955467</v>
      </c>
      <c s="542">
        <f t="shared" si="45"/>
        <v>376.71904386808893</v>
      </c>
      <c s="542">
        <f t="shared" si="45"/>
        <v>577.71565073966838</v>
      </c>
      <c s="542">
        <f t="shared" si="45"/>
        <v>-666.70369469130014</v>
      </c>
      <c s="542">
        <f t="shared" si="45"/>
        <v>313.53909599435042</v>
      </c>
      <c s="542">
        <f t="shared" si="45"/>
        <v>94.033732186267741</v>
      </c>
      <c s="542">
        <f t="shared" si="45"/>
        <v>2803.6462548993222</v>
      </c>
      <c s="542">
        <f t="shared" si="8"/>
        <v>4988.7550052370107</v>
      </c>
      <c s="573"/>
      <c s="542">
        <f t="shared" si="46" ref="DY17:EJ17">+DY8+DY7</f>
        <v>-273.03824017472624</v>
      </c>
      <c s="542">
        <f t="shared" si="46"/>
        <v>395.71366398489545</v>
      </c>
      <c s="542">
        <f t="shared" si="46"/>
        <v>-74.600442514303211</v>
      </c>
      <c s="542">
        <f t="shared" si="46"/>
        <v>205.42088638080486</v>
      </c>
      <c s="542">
        <f t="shared" si="46"/>
        <v>-509.58795534731382</v>
      </c>
      <c s="542">
        <f t="shared" si="46"/>
        <v>281.45221049159215</v>
      </c>
      <c s="542">
        <f t="shared" si="46"/>
        <v>95.690307525371765</v>
      </c>
      <c s="542">
        <f t="shared" si="46"/>
        <v>70.195292477142274</v>
      </c>
      <c s="542">
        <f t="shared" si="46"/>
        <v>-344.69930167790631</v>
      </c>
      <c s="542">
        <f t="shared" si="46"/>
        <v>572.36925220189346</v>
      </c>
      <c s="542">
        <f t="shared" si="46"/>
        <v>566.41337666333925</v>
      </c>
      <c s="542">
        <f t="shared" si="46"/>
        <v>2276.8461801184412</v>
      </c>
      <c s="542">
        <f t="shared" si="9"/>
        <v>3262.1752301292308</v>
      </c>
      <c s="573"/>
      <c s="542">
        <f t="shared" si="47" ref="EM17:EU17">+EM8+EM7</f>
        <v>-521.78944306118569</v>
      </c>
      <c s="542">
        <f t="shared" si="47"/>
        <v>1294.2198389371358</v>
      </c>
      <c s="542">
        <f t="shared" si="47"/>
        <v>465.29602639605355</v>
      </c>
      <c s="542">
        <f t="shared" si="47"/>
        <v>-714.36860388178013</v>
      </c>
      <c s="542">
        <f t="shared" si="47"/>
        <v>1090.9203480673468</v>
      </c>
      <c s="542">
        <f t="shared" si="47"/>
        <v>586.68731350761868</v>
      </c>
      <c s="542">
        <f t="shared" si="47"/>
        <v>587.64597252784688</v>
      </c>
      <c s="542">
        <f t="shared" si="47"/>
        <v>869.88666641085479</v>
      </c>
      <c s="542">
        <f t="shared" si="47"/>
        <v>700.7044030983742</v>
      </c>
      <c s="542">
        <f t="shared" si="48" ref="EV17:EX17">+EV8+EV7</f>
        <v>517.85679749863402</v>
      </c>
      <c s="542">
        <f t="shared" si="48"/>
        <v>1116.9882783016972</v>
      </c>
      <c s="542">
        <f t="shared" si="48"/>
        <v>2193.3029347176989</v>
      </c>
      <c s="542">
        <f t="shared" si="10"/>
        <v>8187.350532520295</v>
      </c>
      <c s="573"/>
      <c s="542">
        <f t="shared" si="49" ref="FA17:FK17">+FA8+FA7</f>
        <v>2850.917667507787</v>
      </c>
      <c s="542">
        <f t="shared" si="49"/>
        <v>-332.17614549761157</v>
      </c>
      <c s="542">
        <f t="shared" si="49"/>
        <v>195.7567090903018</v>
      </c>
      <c s="542">
        <f t="shared" si="49"/>
        <v>311.87477874002411</v>
      </c>
      <c s="542">
        <f t="shared" si="49"/>
        <v>139.21091724091468</v>
      </c>
      <c s="542">
        <f t="shared" si="49"/>
        <v>775.29102617600859</v>
      </c>
      <c s="542">
        <f t="shared" si="49"/>
        <v>743.67174076423919</v>
      </c>
      <c s="542">
        <f t="shared" si="49"/>
        <v>311.26333067641195</v>
      </c>
      <c s="542">
        <f t="shared" si="49"/>
        <v>498.16803125560483</v>
      </c>
      <c s="542">
        <f t="shared" si="49"/>
        <v>517.20304702001704</v>
      </c>
      <c s="542">
        <f t="shared" si="49"/>
        <v>1029.6553477247567</v>
      </c>
      <c s="542">
        <f>+SUM(FA17:FK17)</f>
        <v>7040.8364506984544</v>
      </c>
    </row>
    <row r="18" spans="2:168" ht="15.75">
      <c r="B18" s="687" t="s">
        <v>96</v>
      </c>
      <c s="542">
        <f t="shared" si="50" ref="C18:N18">+C19+C33+C36</f>
        <v>-339.71959568988302</v>
      </c>
      <c s="542">
        <f t="shared" si="50"/>
        <v>2038.2813531068687</v>
      </c>
      <c s="542">
        <f t="shared" si="50"/>
        <v>525.69181276851134</v>
      </c>
      <c s="542">
        <f t="shared" si="50"/>
        <v>431.70716522234545</v>
      </c>
      <c s="542">
        <f t="shared" si="50"/>
        <v>-22.985224010228535</v>
      </c>
      <c s="542">
        <f t="shared" si="50"/>
        <v>565.20884366891312</v>
      </c>
      <c s="542">
        <f t="shared" si="50"/>
        <v>288.04126884506127</v>
      </c>
      <c s="542">
        <f t="shared" si="50"/>
        <v>2191.7483069727982</v>
      </c>
      <c s="542">
        <f t="shared" si="50"/>
        <v>555.47388342480917</v>
      </c>
      <c s="542">
        <f t="shared" si="50"/>
        <v>884.8069645171297</v>
      </c>
      <c s="542">
        <f t="shared" si="50"/>
        <v>867.1991385049688</v>
      </c>
      <c s="542">
        <f t="shared" si="50"/>
        <v>2323.3102058884097</v>
      </c>
      <c s="542">
        <f t="shared" si="0"/>
        <v>10308.764123219702</v>
      </c>
      <c s="573"/>
      <c s="542">
        <f t="shared" si="51" ref="Q18:AB18">+Q19+Q33+Q36</f>
        <v>-147.65150898485348</v>
      </c>
      <c s="542">
        <f t="shared" si="51"/>
        <v>1212.8301321759236</v>
      </c>
      <c s="542">
        <f t="shared" si="51"/>
        <v>271.55019343145432</v>
      </c>
      <c s="542">
        <f t="shared" si="51"/>
        <v>802.15869644752024</v>
      </c>
      <c s="542">
        <f t="shared" si="51"/>
        <v>1003.3044784566582</v>
      </c>
      <c s="542">
        <f t="shared" si="51"/>
        <v>2239.5101811482514</v>
      </c>
      <c s="542">
        <f t="shared" si="51"/>
        <v>890.69158690062068</v>
      </c>
      <c s="542">
        <f t="shared" si="51"/>
        <v>1172.8856686419683</v>
      </c>
      <c s="542">
        <f t="shared" si="51"/>
        <v>2161.5997726283081</v>
      </c>
      <c s="542">
        <f t="shared" si="51"/>
        <v>813.01118546001771</v>
      </c>
      <c s="542">
        <f t="shared" si="51"/>
        <v>707.45111877111253</v>
      </c>
      <c s="542">
        <f t="shared" si="51"/>
        <v>2514.1509361724957</v>
      </c>
      <c s="542">
        <f t="shared" si="1"/>
        <v>13641.492441249477</v>
      </c>
      <c s="573"/>
      <c s="542">
        <f t="shared" si="52" ref="AE18:AP18">+AE19+AE33+AE36</f>
        <v>11.452087639979993</v>
      </c>
      <c s="542">
        <f t="shared" si="52"/>
        <v>1149.1878520920686</v>
      </c>
      <c s="542">
        <f t="shared" si="52"/>
        <v>1424.7173086090693</v>
      </c>
      <c s="542">
        <f t="shared" si="52"/>
        <v>456.29375231281313</v>
      </c>
      <c s="542">
        <f t="shared" si="52"/>
        <v>1417.6090251196633</v>
      </c>
      <c s="542">
        <f t="shared" si="52"/>
        <v>1037.9189955546926</v>
      </c>
      <c s="542">
        <f t="shared" si="52"/>
        <v>-121.79386546606435</v>
      </c>
      <c s="542">
        <f t="shared" si="52"/>
        <v>563.26150859154268</v>
      </c>
      <c s="542">
        <f t="shared" si="52"/>
        <v>617.66936107414642</v>
      </c>
      <c s="542">
        <f t="shared" si="52"/>
        <v>1000.9897158611573</v>
      </c>
      <c s="542">
        <f t="shared" si="52"/>
        <v>1354.4260570386768</v>
      </c>
      <c s="542">
        <f t="shared" si="52"/>
        <v>4574.7293813412662</v>
      </c>
      <c s="542">
        <f t="shared" si="2"/>
        <v>13486.461179769012</v>
      </c>
      <c s="573"/>
      <c s="542">
        <f t="shared" si="53" ref="AS18:BD18">+AS19+AS33+AS36</f>
        <v>549.54391483918903</v>
      </c>
      <c s="542">
        <f t="shared" si="53"/>
        <v>1286.900090677726</v>
      </c>
      <c s="542">
        <f t="shared" si="53"/>
        <v>995.60272123101197</v>
      </c>
      <c s="542">
        <f t="shared" si="53"/>
        <v>1715.8232519663818</v>
      </c>
      <c s="542">
        <f t="shared" si="53"/>
        <v>1336.2856930391399</v>
      </c>
      <c s="542">
        <f t="shared" si="53"/>
        <v>2628.3431157711066</v>
      </c>
      <c s="542">
        <f t="shared" si="53"/>
        <v>1328.7903583310101</v>
      </c>
      <c s="542">
        <f t="shared" si="53"/>
        <v>1341.2982526965595</v>
      </c>
      <c s="542">
        <f t="shared" si="53"/>
        <v>2720.015855244988</v>
      </c>
      <c s="542">
        <f t="shared" si="53"/>
        <v>1057.3722873642671</v>
      </c>
      <c s="542">
        <f t="shared" si="53"/>
        <v>1799.4104260858157</v>
      </c>
      <c s="542">
        <f t="shared" si="53"/>
        <v>3475.0197352478963</v>
      </c>
      <c s="542">
        <f t="shared" si="3"/>
        <v>20234.405702495093</v>
      </c>
      <c s="573"/>
      <c s="542">
        <f t="shared" si="54" ref="BG18:BR18">+BG19+BG33+BG36</f>
        <v>1816.335076001913</v>
      </c>
      <c s="542">
        <f t="shared" si="54"/>
        <v>1284.9023271437336</v>
      </c>
      <c s="542">
        <f t="shared" si="54"/>
        <v>1010.0721123137387</v>
      </c>
      <c s="542">
        <f t="shared" si="54"/>
        <v>477.31175560253246</v>
      </c>
      <c s="542">
        <f t="shared" si="54"/>
        <v>2851.7492387503853</v>
      </c>
      <c s="542">
        <f t="shared" si="54"/>
        <v>2268.9261830523837</v>
      </c>
      <c s="542">
        <f t="shared" si="54"/>
        <v>-108.59518074088423</v>
      </c>
      <c s="542">
        <f t="shared" si="54"/>
        <v>539.5843417328789</v>
      </c>
      <c s="542">
        <f t="shared" si="54"/>
        <v>-335.04743220383114</v>
      </c>
      <c s="542">
        <f t="shared" si="54"/>
        <v>3440.1254148968023</v>
      </c>
      <c s="542">
        <f t="shared" si="54"/>
        <v>-41.345688239843412</v>
      </c>
      <c s="542">
        <f t="shared" si="54"/>
        <v>951.55953778143385</v>
      </c>
      <c s="542">
        <f t="shared" si="4"/>
        <v>14155.577686091241</v>
      </c>
      <c s="573"/>
      <c s="542">
        <f t="shared" si="55" ref="BU18:CF18">+BU19+BU33+BU36</f>
        <v>3323.7072004045281</v>
      </c>
      <c s="542">
        <f t="shared" si="55"/>
        <v>-265.38220573208082</v>
      </c>
      <c s="542">
        <f t="shared" si="55"/>
        <v>383.58357558150817</v>
      </c>
      <c s="542">
        <f t="shared" si="55"/>
        <v>-106.48363016433157</v>
      </c>
      <c s="542">
        <f t="shared" si="55"/>
        <v>283.93030478984701</v>
      </c>
      <c s="542">
        <f t="shared" si="55"/>
        <v>511.56293442372998</v>
      </c>
      <c s="542">
        <f t="shared" si="55"/>
        <v>659.07433935146128</v>
      </c>
      <c s="542">
        <f t="shared" si="55"/>
        <v>463.25789784354293</v>
      </c>
      <c s="542">
        <f t="shared" si="55"/>
        <v>932.54091285755942</v>
      </c>
      <c s="542">
        <f t="shared" si="55"/>
        <v>883.41369214881865</v>
      </c>
      <c s="542">
        <f t="shared" si="55"/>
        <v>-6.2718644242227697</v>
      </c>
      <c s="542">
        <f t="shared" si="55"/>
        <v>2944.2302432599108</v>
      </c>
      <c s="542">
        <f t="shared" si="5"/>
        <v>10007.163400340271</v>
      </c>
      <c s="573"/>
      <c s="542">
        <f t="shared" si="56" ref="CI18:CT18">+CI19+CI33+CI36</f>
        <v>1256.9376863977448</v>
      </c>
      <c s="542">
        <f t="shared" si="56"/>
        <v>-477.04680408094748</v>
      </c>
      <c s="542">
        <f t="shared" si="56"/>
        <v>2679.1796042222231</v>
      </c>
      <c s="542">
        <f t="shared" si="56"/>
        <v>-1100.5570097147233</v>
      </c>
      <c s="542">
        <f t="shared" si="56"/>
        <v>1063.243968969527</v>
      </c>
      <c s="542">
        <f t="shared" si="56"/>
        <v>1629.5673470716647</v>
      </c>
      <c s="542">
        <f t="shared" si="56"/>
        <v>458.58268611866089</v>
      </c>
      <c s="542">
        <f t="shared" si="56"/>
        <v>59.791476941363499</v>
      </c>
      <c s="542">
        <f t="shared" si="56"/>
        <v>2851.6727230211764</v>
      </c>
      <c s="542">
        <f t="shared" si="56"/>
        <v>-925.91105713502907</v>
      </c>
      <c s="542">
        <f t="shared" si="56"/>
        <v>345.01122663303852</v>
      </c>
      <c s="542">
        <f t="shared" si="56"/>
        <v>2454.0185105987875</v>
      </c>
      <c s="542">
        <f t="shared" si="6"/>
        <v>10294.490359043486</v>
      </c>
      <c s="573"/>
      <c s="542">
        <f t="shared" si="57" ref="CW18:DH18">+CW19+CW33+CW36</f>
        <v>94.24248118136066</v>
      </c>
      <c s="542">
        <f t="shared" si="57"/>
        <v>-331.74777200545157</v>
      </c>
      <c s="542">
        <f t="shared" si="57"/>
        <v>352.40969022495807</v>
      </c>
      <c s="542">
        <f t="shared" si="57"/>
        <v>1405.6139024009503</v>
      </c>
      <c s="542">
        <f t="shared" si="57"/>
        <v>1298.9290446226742</v>
      </c>
      <c s="542">
        <f t="shared" si="57"/>
        <v>1625.9893409968467</v>
      </c>
      <c s="542">
        <f t="shared" si="57"/>
        <v>850.94865324452576</v>
      </c>
      <c s="542">
        <f t="shared" si="57"/>
        <v>887.96144462314192</v>
      </c>
      <c s="542">
        <f t="shared" si="57"/>
        <v>5.3999925191453144</v>
      </c>
      <c s="542">
        <f t="shared" si="57"/>
        <v>1567.8510973766465</v>
      </c>
      <c s="542">
        <f t="shared" si="57"/>
        <v>805.41395532310389</v>
      </c>
      <c s="542">
        <f t="shared" si="57"/>
        <v>3588.5656703551031</v>
      </c>
      <c s="542">
        <f t="shared" si="7"/>
        <v>12151.577500863004</v>
      </c>
      <c s="573"/>
      <c s="542">
        <f t="shared" si="58" ref="DK18:DV18">+DK19+DK33+DK36</f>
        <v>180.06065382757907</v>
      </c>
      <c s="542">
        <f t="shared" si="58"/>
        <v>215.76957062247573</v>
      </c>
      <c s="542">
        <f t="shared" si="58"/>
        <v>401.60324960650252</v>
      </c>
      <c s="542">
        <f t="shared" si="58"/>
        <v>-210.41787583730286</v>
      </c>
      <c s="542">
        <f t="shared" si="58"/>
        <v>482.92352050180432</v>
      </c>
      <c s="542">
        <f t="shared" si="58"/>
        <v>502.18275251955419</v>
      </c>
      <c s="542">
        <f t="shared" si="58"/>
        <v>259.85317386808964</v>
      </c>
      <c s="542">
        <f t="shared" si="58"/>
        <v>1269.314593739668</v>
      </c>
      <c s="542">
        <f t="shared" si="58"/>
        <v>-259.29734969130004</v>
      </c>
      <c s="542">
        <f t="shared" si="58"/>
        <v>825.09208099435045</v>
      </c>
      <c s="542">
        <f t="shared" si="58"/>
        <v>342.40337718626756</v>
      </c>
      <c s="542">
        <f t="shared" si="58"/>
        <v>2298.2410488993237</v>
      </c>
      <c s="542">
        <f t="shared" si="8"/>
        <v>6307.7287962370119</v>
      </c>
      <c s="573"/>
      <c s="542">
        <f t="shared" si="59" ref="DY18:EJ18">+DY19+DY33+DY36</f>
        <v>235.22419582527328</v>
      </c>
      <c s="542">
        <f t="shared" si="59"/>
        <v>135.44319498489526</v>
      </c>
      <c s="542">
        <f t="shared" si="59"/>
        <v>470.13951748569667</v>
      </c>
      <c s="542">
        <f t="shared" si="59"/>
        <v>420.93410338080469</v>
      </c>
      <c s="542">
        <f t="shared" si="59"/>
        <v>51.226040652686947</v>
      </c>
      <c s="542">
        <f t="shared" si="59"/>
        <v>815.52721249159117</v>
      </c>
      <c s="542">
        <f t="shared" si="59"/>
        <v>204.03950652537193</v>
      </c>
      <c s="542">
        <f t="shared" si="59"/>
        <v>140.5732154771427</v>
      </c>
      <c s="542">
        <f t="shared" si="59"/>
        <v>-549.81025567790641</v>
      </c>
      <c s="542">
        <f t="shared" si="59"/>
        <v>-87.178068108106288</v>
      </c>
      <c s="542">
        <f t="shared" si="59"/>
        <v>112.52171266333866</v>
      </c>
      <c s="542">
        <f t="shared" si="59"/>
        <v>1725.983784968442</v>
      </c>
      <c s="542">
        <f t="shared" si="9"/>
        <v>3674.6241606692306</v>
      </c>
      <c s="573"/>
      <c s="542">
        <f t="shared" si="60" ref="EM18:EU18">+EM19+EM33+EM36</f>
        <v>-479.82209327118665</v>
      </c>
      <c s="542">
        <f t="shared" si="60"/>
        <v>429.50397574713634</v>
      </c>
      <c s="542">
        <f t="shared" si="60"/>
        <v>-46.644963863946487</v>
      </c>
      <c s="542">
        <f t="shared" si="60"/>
        <v>-145.34091925177961</v>
      </c>
      <c s="542">
        <f t="shared" si="60"/>
        <v>941.73943420734622</v>
      </c>
      <c s="542">
        <f t="shared" si="60"/>
        <v>108.49398599761919</v>
      </c>
      <c s="542">
        <f t="shared" si="60"/>
        <v>523.80456915783645</v>
      </c>
      <c s="542">
        <f t="shared" si="60"/>
        <v>531.96790183085955</v>
      </c>
      <c s="542">
        <f t="shared" si="60"/>
        <v>784.95579629837994</v>
      </c>
      <c s="542">
        <f t="shared" si="61" ref="EV18:EX18">+EV19+EV33+EV36</f>
        <v>544.0528515386336</v>
      </c>
      <c s="542">
        <f t="shared" si="61"/>
        <v>1134.4258804816973</v>
      </c>
      <c s="542">
        <f t="shared" si="61"/>
        <v>1058.1821745076988</v>
      </c>
      <c s="542">
        <f t="shared" si="10"/>
        <v>5385.3185933802952</v>
      </c>
      <c s="573"/>
      <c s="542">
        <f t="shared" si="62" ref="FA18:FK18">+FA19+FA33+FA36</f>
        <v>3195.5804056277821</v>
      </c>
      <c s="542">
        <f t="shared" si="62"/>
        <v>54.640612012393177</v>
      </c>
      <c s="542">
        <f t="shared" si="62"/>
        <v>-8.3022422096984627</v>
      </c>
      <c s="542">
        <f t="shared" si="62"/>
        <v>844.99773324002444</v>
      </c>
      <c s="542">
        <f t="shared" si="62"/>
        <v>595.16363989091451</v>
      </c>
      <c s="542">
        <f t="shared" si="62"/>
        <v>687.2215335260089</v>
      </c>
      <c s="542">
        <f t="shared" si="62"/>
        <v>563.84292892423912</v>
      </c>
      <c s="542">
        <f t="shared" si="62"/>
        <v>792.1165385664126</v>
      </c>
      <c s="542">
        <f t="shared" si="62"/>
        <v>594.29160751560448</v>
      </c>
      <c s="542">
        <f t="shared" si="62"/>
        <v>468.69778310001749</v>
      </c>
      <c s="542">
        <f t="shared" si="62"/>
        <v>659.34513604475637</v>
      </c>
      <c s="542">
        <f>+SUM(FA18:FK18)</f>
        <v>8447.5956762384558</v>
      </c>
    </row>
    <row r="19" spans="2:168" ht="15.75">
      <c r="B19" s="690" t="s">
        <v>51</v>
      </c>
      <c s="520">
        <f>+C20+C28+C29+C30+C31+C32</f>
        <v>86.690505540000004</v>
      </c>
      <c s="520">
        <f t="shared" si="63" ref="D19">+D20+D28+D29+D30+D31+D32</f>
        <v>1490.9880168</v>
      </c>
      <c s="520">
        <f t="shared" si="64" ref="E19">+E20+E28+E29+E30+E31+E32</f>
        <v>99.435340289999999</v>
      </c>
      <c s="520">
        <f t="shared" si="65" ref="F19">+F20+F28+F29+F30+F31+F32</f>
        <v>169.256380815</v>
      </c>
      <c s="520">
        <f t="shared" si="66" ref="G19">+G20+G28+G29+G30+G31+G32</f>
        <v>122.00944995100001</v>
      </c>
      <c s="520">
        <f t="shared" si="67" ref="H19">+H20+H28+H29+H30+H31+H32</f>
        <v>229.97054772400003</v>
      </c>
      <c s="520">
        <f t="shared" si="68" ref="I19">+I20+I28+I29+I30+I31+I32</f>
        <v>112.12013992</v>
      </c>
      <c s="520">
        <f t="shared" si="69" ref="J19">+J20+J28+J29+J30+J31+J32</f>
        <v>1210.5003755499999</v>
      </c>
      <c s="520">
        <f t="shared" si="70" ref="K19">+K20+K28+K29+K30+K31+K32</f>
        <v>140.11709482000001</v>
      </c>
      <c s="520">
        <f t="shared" si="71" ref="L19">+L20+L28+L29+L30+L31+L32</f>
        <v>152.32306108</v>
      </c>
      <c s="520">
        <f t="shared" si="72" ref="M19">+M20+M28+M29+M30+M31+M32</f>
        <v>350.35350706999998</v>
      </c>
      <c s="520">
        <f t="shared" si="73" ref="N19">+N20+N28+N29+N30+N31+N32</f>
        <v>998.75413681300006</v>
      </c>
      <c s="520">
        <f t="shared" si="74" ref="O19">+SUM(C19:N19)</f>
        <v>5162.518556373001</v>
      </c>
      <c s="699"/>
      <c s="520">
        <f>+Q20+Q28+Q29+Q30+Q31+Q32</f>
        <v>87.306182870000001</v>
      </c>
      <c s="520">
        <f t="shared" si="75" ref="R19">+R20+R28+R29+R30+R31+R32</f>
        <v>171.63542658899999</v>
      </c>
      <c s="520">
        <f t="shared" si="76" ref="S19">+S20+S28+S29+S30+S31+S32</f>
        <v>55.386320784999995</v>
      </c>
      <c s="520">
        <f t="shared" si="77" ref="T19">+T20+T28+T29+T30+T31+T32</f>
        <v>129.34707700600001</v>
      </c>
      <c s="520">
        <f t="shared" si="78" ref="U19">+U20+U28+U29+U30+U31+U32</f>
        <v>471.51523400000002</v>
      </c>
      <c s="520">
        <f t="shared" si="79" ref="V19">+V20+V28+V29+V30+V31+V32</f>
        <v>2488.429687496</v>
      </c>
      <c s="520">
        <f t="shared" si="80" ref="W19">+W20+W28+W29+W30+W31+W32</f>
        <v>126.261363499</v>
      </c>
      <c s="520">
        <f t="shared" si="81" ref="X19">+X20+X28+X29+X30+X31+X32</f>
        <v>955.35362237200002</v>
      </c>
      <c s="520">
        <f t="shared" si="82" ref="Y19">+Y20+Y28+Y29+Y30+Y31+Y32</f>
        <v>1826.5109799100001</v>
      </c>
      <c s="520">
        <f t="shared" si="83" ref="Z19">+Z20+Z28+Z29+Z30+Z31+Z32</f>
        <v>120.80707672599999</v>
      </c>
      <c s="520">
        <f t="shared" si="84" ref="AA19">+AA20+AA28+AA29+AA30+AA31+AA32</f>
        <v>201.59715362</v>
      </c>
      <c s="520">
        <f t="shared" si="85" ref="AB19">+AB20+AB28+AB29+AB30+AB31+AB32</f>
        <v>1364.5037977299999</v>
      </c>
      <c s="520">
        <f t="shared" si="86" ref="AC19">+SUM(Q19:AB19)</f>
        <v>7998.653922603</v>
      </c>
      <c s="699"/>
      <c s="520">
        <f>+AE20+AE28+AE29+AE30+AE31+AE32</f>
        <v>115.65430674</v>
      </c>
      <c s="520">
        <f t="shared" si="87" ref="AF19">+AF20+AF28+AF29+AF30+AF31+AF32</f>
        <v>884.41210036999996</v>
      </c>
      <c s="520">
        <f t="shared" si="88" ref="AG19">+AG20+AG28+AG29+AG30+AG31+AG32</f>
        <v>796.86770213</v>
      </c>
      <c s="520">
        <f t="shared" si="89" ref="AH19">+AH20+AH28+AH29+AH30+AH31+AH32</f>
        <v>260.81650514</v>
      </c>
      <c s="520">
        <f t="shared" si="90" ref="AI19">+AI20+AI28+AI29+AI30+AI31+AI32</f>
        <v>1214.68541095</v>
      </c>
      <c s="520">
        <f t="shared" si="91" ref="AJ19">+AJ20+AJ28+AJ29+AJ30+AJ31+AJ32</f>
        <v>1199.99139296</v>
      </c>
      <c s="520">
        <f t="shared" si="92" ref="AK19">+AK20+AK28+AK29+AK30+AK31+AK32</f>
        <v>355.7115455</v>
      </c>
      <c s="520">
        <f t="shared" si="93" ref="AL19">+AL20+AL28+AL29+AL30+AL31+AL32</f>
        <v>29.340740869999998</v>
      </c>
      <c s="520">
        <f t="shared" si="94" ref="AM19">+AM20+AM28+AM29+AM30+AM31+AM32</f>
        <v>181.34543425000001</v>
      </c>
      <c s="520">
        <f t="shared" si="95" ref="AN19">+AN20+AN28+AN29+AN30+AN31+AN32</f>
        <v>69.611190359999995</v>
      </c>
      <c s="520">
        <f t="shared" si="96" ref="AO19">+AO20+AO28+AO29+AO30+AO31+AO32</f>
        <v>313.80775543000004</v>
      </c>
      <c s="520">
        <f t="shared" si="97" ref="AP19">+AP20+AP28+AP29+AP30+AP31+AP32</f>
        <v>1570.0893620500001</v>
      </c>
      <c s="520">
        <f t="shared" si="98" ref="AQ19">+SUM(AE19:AP19)</f>
        <v>6992.3334467500008</v>
      </c>
      <c s="699"/>
      <c s="520">
        <f>+AS20+AS28+AS29+AS30+AS31+AS32</f>
        <v>678.57369375000007</v>
      </c>
      <c s="520">
        <f t="shared" si="99" ref="AT19">+AT20+AT28+AT29+AT30+AT31+AT32</f>
        <v>911.02035902</v>
      </c>
      <c s="520">
        <f t="shared" si="100" ref="AU19">+AU20+AU28+AU29+AU30+AU31+AU32</f>
        <v>107.82504283999999</v>
      </c>
      <c s="520">
        <f t="shared" si="101" ref="AV19">+AV20+AV28+AV29+AV30+AV31+AV32</f>
        <v>245.26763076</v>
      </c>
      <c s="520">
        <f t="shared" si="102" ref="AW19">+AW20+AW28+AW29+AW30+AW31+AW32</f>
        <v>102.34119580999999</v>
      </c>
      <c s="520">
        <f t="shared" si="103" ref="AX19">+AX20+AX28+AX29+AX30+AX31+AX32</f>
        <v>2066.9845131699999</v>
      </c>
      <c s="520">
        <f t="shared" si="104" ref="AY19">+AY20+AY28+AY29+AY30+AY31+AY32</f>
        <v>1099.7920213099999</v>
      </c>
      <c s="520">
        <f t="shared" si="105" ref="AZ19">+AZ20+AZ28+AZ29+AZ30+AZ31+AZ32</f>
        <v>52.532034254999999</v>
      </c>
      <c s="520">
        <f t="shared" si="106" ref="BA19">+BA20+BA28+BA29+BA30+BA31+BA32</f>
        <v>1252.1745055260001</v>
      </c>
      <c s="520">
        <f t="shared" si="107" ref="BB19">+BB20+BB28+BB29+BB30+BB31+BB32</f>
        <v>433.90407332000001</v>
      </c>
      <c s="520">
        <f t="shared" si="108" ref="BC19">+BC20+BC28+BC29+BC30+BC31+BC32</f>
        <v>284.94841774999998</v>
      </c>
      <c s="520">
        <f t="shared" si="109" ref="BD19">+BD20+BD28+BD29+BD30+BD31+BD32</f>
        <v>2180.2800268999999</v>
      </c>
      <c s="520">
        <f t="shared" si="110" ref="BE19">+SUM(AS19:BD19)</f>
        <v>9415.6435144110001</v>
      </c>
      <c s="699"/>
      <c s="520">
        <f>+BG20+BG28+BG29+BG30+BG31+BG32</f>
        <v>1119.73740976</v>
      </c>
      <c s="520">
        <f t="shared" si="111" ref="BH19">+BH20+BH28+BH29+BH30+BH31+BH32</f>
        <v>832.91291576999993</v>
      </c>
      <c s="520">
        <f t="shared" si="112" ref="BI19">+BI20+BI28+BI29+BI30+BI31+BI32</f>
        <v>160.82771379000002</v>
      </c>
      <c s="520">
        <f t="shared" si="113" ref="BJ19">+BJ20+BJ28+BJ29+BJ30+BJ31+BJ32</f>
        <v>195.46559350000001</v>
      </c>
      <c s="520">
        <f t="shared" si="114" ref="BK19">+BK20+BK28+BK29+BK30+BK31+BK32</f>
        <v>1064.06732556</v>
      </c>
      <c s="520">
        <f t="shared" si="115" ref="BL19">+BL20+BL28+BL29+BL30+BL31+BL32</f>
        <v>1483.79878609</v>
      </c>
      <c s="520">
        <f t="shared" si="116" ref="BM19">+BM20+BM28+BM29+BM30+BM31+BM32</f>
        <v>94.781524669999996</v>
      </c>
      <c s="520">
        <f t="shared" si="117" ref="BN19">+BN20+BN28+BN29+BN30+BN31+BN32</f>
        <v>101.96492763000001</v>
      </c>
      <c s="520">
        <f t="shared" si="118" ref="BO19">+BO20+BO28+BO29+BO30+BO31+BO32</f>
        <v>52.620330879999997</v>
      </c>
      <c s="520">
        <f t="shared" si="119" ref="BP19">+BP20+BP28+BP29+BP30+BP31+BP32</f>
        <v>3276.9439730849999</v>
      </c>
      <c s="520">
        <f t="shared" si="120" ref="BQ19">+BQ20+BQ28+BQ29+BQ30+BQ31+BQ32</f>
        <v>529.17033313999991</v>
      </c>
      <c s="520">
        <f t="shared" si="121" ref="BR19">+BR20+BR28+BR29+BR30+BR31+BR32</f>
        <v>460.6443098499999</v>
      </c>
      <c s="520">
        <f t="shared" si="122" ref="BS19">+SUM(BG19:BR19)</f>
        <v>9372.9351437250007</v>
      </c>
      <c s="699"/>
      <c s="520">
        <f>+BU20+BU28+BU29+BU30+BU31+BU32</f>
        <v>3721.10108868</v>
      </c>
      <c s="520">
        <f t="shared" si="123" ref="BV19">+BV20+BV28+BV29+BV30+BV31+BV32</f>
        <v>161.51459431000001</v>
      </c>
      <c s="520">
        <f t="shared" si="124" ref="BW19">+BW20+BW28+BW29+BW30+BW31+BW32</f>
        <v>16.296565719</v>
      </c>
      <c s="520">
        <f t="shared" si="125" ref="BX19">+BX20+BX28+BX29+BX30+BX31+BX32</f>
        <v>61.309704535000002</v>
      </c>
      <c s="520">
        <f t="shared" si="126" ref="BY19">+BY20+BY28+BY29+BY30+BY31+BY32</f>
        <v>56.056936989999997</v>
      </c>
      <c s="520">
        <f t="shared" si="127" ref="BZ19">+BZ20+BZ28+BZ29+BZ30+BZ31+BZ32</f>
        <v>72.568126820000003</v>
      </c>
      <c s="520">
        <f t="shared" si="128" ref="CA19">+CA20+CA28+CA29+CA30+CA31+CA32</f>
        <v>681.13851192000004</v>
      </c>
      <c s="520">
        <f t="shared" si="129" ref="CB19">+CB20+CB28+CB29+CB30+CB31+CB32</f>
        <v>603.12503291000007</v>
      </c>
      <c s="520">
        <f t="shared" si="130" ref="CC19">+CC20+CC28+CC29+CC30+CC31+CC32</f>
        <v>982.83424666999997</v>
      </c>
      <c s="520">
        <f t="shared" si="131" ref="CD19">+CD20+CD28+CD29+CD30+CD31+CD32</f>
        <v>543.86677924200001</v>
      </c>
      <c s="520">
        <f t="shared" si="132" ref="CE19">+CE20+CE28+CE29+CE30+CE31+CE32</f>
        <v>28.98562802</v>
      </c>
      <c s="520">
        <f t="shared" si="133" ref="CF19">+CF20+CF28+CF29+CF30+CF31+CF32</f>
        <v>931.08359242300003</v>
      </c>
      <c s="520">
        <f t="shared" si="134" ref="CG19">+SUM(BU19:CF19)</f>
        <v>7859.8808082390005</v>
      </c>
      <c s="699"/>
      <c s="520">
        <f>+CI20+CI28+CI29+CI30+CI31+CI32</f>
        <v>1348.9937051070001</v>
      </c>
      <c s="520">
        <f t="shared" si="135" ref="CJ19">+CJ20+CJ28+CJ29+CJ30+CJ31+CJ32</f>
        <v>45.226982279999994</v>
      </c>
      <c s="520">
        <f t="shared" si="136" ref="CK19">+CK20+CK28+CK29+CK30+CK31+CK32</f>
        <v>857.01158298999997</v>
      </c>
      <c s="520">
        <f t="shared" si="137" ref="CL19">+CL20+CL28+CL29+CL30+CL31+CL32</f>
        <v>19.230030470000003</v>
      </c>
      <c s="520">
        <f t="shared" si="138" ref="CM19">+CM20+CM28+CM29+CM30+CM31+CM32</f>
        <v>752.4733306820001</v>
      </c>
      <c s="520">
        <f t="shared" si="139" ref="CN19">+CN20+CN28+CN29+CN30+CN31+CN32</f>
        <v>1635.40075819</v>
      </c>
      <c s="520">
        <f t="shared" si="140" ref="CO19">+CO20+CO28+CO29+CO30+CO31+CO32</f>
        <v>506.63145764000001</v>
      </c>
      <c s="520">
        <f t="shared" si="141" ref="CP19">+CP20+CP28+CP29+CP30+CP31+CP32</f>
        <v>14.943067469999999</v>
      </c>
      <c s="520">
        <f t="shared" si="142" ref="CQ19">+CQ20+CQ28+CQ29+CQ30+CQ31+CQ32</f>
        <v>2143.6199371500002</v>
      </c>
      <c s="520">
        <f t="shared" si="143" ref="CR19">+CR20+CR28+CR29+CR30+CR31+CR32</f>
        <v>148.755528513</v>
      </c>
      <c s="520">
        <f t="shared" si="144" ref="CS19">+CS20+CS28+CS29+CS30+CS31+CS32</f>
        <v>171.03598900999998</v>
      </c>
      <c s="520">
        <f t="shared" si="145" ref="CT19">+CT20+CT28+CT29+CT30+CT31+CT32</f>
        <v>955.50772333099997</v>
      </c>
      <c s="520">
        <f t="shared" si="146" ref="CU19">+SUM(CI19:CT19)</f>
        <v>8598.8300928330009</v>
      </c>
      <c s="699"/>
      <c s="520">
        <f>+CW20+CW28+CW29+CW30+CW31+CW32</f>
        <v>559.18858477000003</v>
      </c>
      <c s="520">
        <f t="shared" si="147" ref="CX19">+CX20+CX28+CX29+CX30+CX31+CX32</f>
        <v>6.0999999999999996</v>
      </c>
      <c s="520">
        <f t="shared" si="148" ref="CY19">+CY20+CY28+CY29+CY30+CY31+CY32</f>
        <v>7.1001172299999995</v>
      </c>
      <c s="520">
        <f t="shared" si="149" ref="CZ19">+CZ20+CZ28+CZ29+CZ30+CZ31+CZ32</f>
        <v>129.67734214999999</v>
      </c>
      <c s="520">
        <f t="shared" si="150" ref="DA19">+DA20+DA28+DA29+DA30+DA31+DA32</f>
        <v>1448.501907501</v>
      </c>
      <c s="520">
        <f t="shared" si="151" ref="DB19">+DB20+DB28+DB29+DB30+DB31+DB32</f>
        <v>328.18327011000002</v>
      </c>
      <c s="520">
        <f t="shared" si="152" ref="DC19">+DC20+DC28+DC29+DC30+DC31+DC32</f>
        <v>240.65114913000002</v>
      </c>
      <c s="520">
        <f t="shared" si="153" ref="DD19">+DD20+DD28+DD29+DD30+DD31+DD32</f>
        <v>1149.21699455</v>
      </c>
      <c s="520">
        <f t="shared" si="154" ref="DE19">+DE20+DE28+DE29+DE30+DE31+DE32</f>
        <v>5.7508796900000005</v>
      </c>
      <c s="520">
        <f t="shared" si="155" ref="DF19">+DF20+DF28+DF29+DF30+DF31+DF32</f>
        <v>2026.6448125399997</v>
      </c>
      <c s="520">
        <f t="shared" si="156" ref="DG19">+DG20+DG28+DG29+DG30+DG31+DG32</f>
        <v>105.15620497</v>
      </c>
      <c s="520">
        <f t="shared" si="157" ref="DH19">+DH20+DH28+DH29+DH30+DH31+DH32</f>
        <v>3200.33361853</v>
      </c>
      <c s="520">
        <f t="shared" si="158" ref="DI19">+SUM(CW19:DH19)</f>
        <v>9206.5048811710003</v>
      </c>
      <c s="699"/>
      <c s="520">
        <f>+DK20+DK28+DK29+DK30+DK31+DK32</f>
        <v>3.4056269500000003</v>
      </c>
      <c s="520">
        <f t="shared" si="159" ref="DL19">+DL20+DL28+DL29+DL30+DL31+DL32</f>
        <v>224.34151645</v>
      </c>
      <c s="520">
        <f t="shared" si="160" ref="DM19">+DM20+DM28+DM29+DM30+DM31+DM32</f>
        <v>206.51946303</v>
      </c>
      <c s="520">
        <f t="shared" si="161" ref="DN19">+DN20+DN28+DN29+DN30+DN31+DN32</f>
        <v>212.98626685000002</v>
      </c>
      <c s="520">
        <f t="shared" si="162" ref="DO19">+DO20+DO28+DO29+DO30+DO31+DO32</f>
        <v>74.472355019999995</v>
      </c>
      <c s="520">
        <f t="shared" si="163" ref="DP19">+DP20+DP28+DP29+DP30+DP31+DP32</f>
        <v>41.435408469999999</v>
      </c>
      <c s="520">
        <f t="shared" si="164" ref="DQ19">+DQ20+DQ28+DQ29+DQ30+DQ31+DQ32</f>
        <v>78.727919449999987</v>
      </c>
      <c s="520">
        <f t="shared" si="165" ref="DR19">+DR20+DR28+DR29+DR30+DR31+DR32</f>
        <v>1021.06598253</v>
      </c>
      <c s="520">
        <f t="shared" si="166" ref="DS19">+DS20+DS28+DS29+DS30+DS31+DS32</f>
        <v>144.59387298999999</v>
      </c>
      <c s="520">
        <f t="shared" si="167" ref="DT19">+DT20+DT28+DT29+DT30+DT31+DT32</f>
        <v>1292.4667169900001</v>
      </c>
      <c s="520">
        <f t="shared" si="168" ref="DU19">+DU20+DU28+DU29+DU30+DU31+DU32</f>
        <v>42.645874038000002</v>
      </c>
      <c s="520">
        <f t="shared" si="169" ref="DV19">+DV20+DV28+DV29+DV30+DV31+DV32</f>
        <v>1212.45079971</v>
      </c>
      <c s="520">
        <f t="shared" si="170" ref="DW19">+SUM(DK19:DV19)</f>
        <v>4555.1118024779998</v>
      </c>
      <c s="699"/>
      <c s="520">
        <f>+DY20+DY28+DY29+DY30+DY31+DY32</f>
        <v>21.609438409999999</v>
      </c>
      <c s="520">
        <f t="shared" si="171" ref="DZ19">+DZ20+DZ28+DZ29+DZ30+DZ31+DZ32</f>
        <v>39.468020629999991</v>
      </c>
      <c s="520">
        <f t="shared" si="172" ref="EA19">+EA20+EA28+EA29+EA30+EA31+EA32</f>
        <v>845.29032033999999</v>
      </c>
      <c s="520">
        <f t="shared" si="173" ref="EB19">+EB20+EB28+EB29+EB30+EB31+EB32</f>
        <v>11.231856580000001</v>
      </c>
      <c s="520">
        <f t="shared" si="174" ref="EC19">+EC20+EC28+EC29+EC30+EC31+EC32</f>
        <v>109.59410348999999</v>
      </c>
      <c s="520">
        <f t="shared" si="175" ref="ED19">+ED20+ED28+ED29+ED30+ED31+ED32</f>
        <v>982.640578323</v>
      </c>
      <c s="520">
        <f t="shared" si="176" ref="EE19">+EE20+EE28+EE29+EE30+EE31+EE32</f>
        <v>262.47906511000002</v>
      </c>
      <c s="520">
        <f t="shared" si="177" ref="EF19">+EF20+EF28+EF29+EF30+EF31+EF32</f>
        <v>28.12631755</v>
      </c>
      <c s="520">
        <f t="shared" si="178" ref="EG19">+EG20+EG28+EG29+EG30+EG31+EG32</f>
        <v>4.5280015900000006</v>
      </c>
      <c s="520">
        <f t="shared" si="179" ref="EH19">+EH20+EH28+EH29+EH30+EH31+EH32</f>
        <v>10.021308060000001</v>
      </c>
      <c s="520">
        <f t="shared" si="180" ref="EI19">+EI20+EI28+EI29+EI30+EI31+EI32</f>
        <v>75.782843280000009</v>
      </c>
      <c s="520">
        <f t="shared" si="181" ref="EJ19">+EJ20+EJ28+EJ29+EJ30+EJ31+EJ32</f>
        <v>2035.0479451500003</v>
      </c>
      <c s="520">
        <f t="shared" si="182" ref="EK19">+SUM(DY19:EJ19)</f>
        <v>4425.819798513</v>
      </c>
      <c s="704"/>
      <c s="520">
        <f>+EM20+EM28+EM29+EM30+EM31+EM32</f>
        <v>13.859593869999999</v>
      </c>
      <c s="520">
        <f t="shared" si="183" ref="EN19">+EN20+EN28+EN29+EN30+EN31+EN32</f>
        <v>8.3651797699999992</v>
      </c>
      <c s="520">
        <f t="shared" si="184" ref="EO19">+EO20+EO28+EO29+EO30+EO31+EO32</f>
        <v>168.84657292</v>
      </c>
      <c s="520">
        <f t="shared" si="185" ref="EP19">+EP20+EP28+EP29+EP30+EP31+EP32</f>
        <v>21.095845760000003</v>
      </c>
      <c s="520">
        <f t="shared" si="186" ref="EQ19">+EQ20+EQ28+EQ29+EQ30+EQ31+EQ32</f>
        <v>712.70326551000005</v>
      </c>
      <c s="520">
        <f t="shared" si="187" ref="ER19">+ER20+ER28+ER29+ER30+ER31+ER32</f>
        <v>57.043221950000003</v>
      </c>
      <c s="520">
        <f t="shared" si="188" ref="ES19">+ES20+ES28+ES29+ES30+ES31+ES32</f>
        <v>256.91162414199999</v>
      </c>
      <c s="520">
        <f t="shared" si="189" ref="ET19">+ET20+ET28+ET29+ET30+ET31+ET32</f>
        <v>545.36455211999998</v>
      </c>
      <c s="520">
        <f t="shared" si="190" ref="EU19:EX19">+EU20+EU28+EU29+EU30+EU31+EU32</f>
        <v>527.09106409000003</v>
      </c>
      <c s="520">
        <f t="shared" si="190"/>
        <v>86.536996439999996</v>
      </c>
      <c s="520">
        <f t="shared" si="190"/>
        <v>103.09263881</v>
      </c>
      <c s="520">
        <f t="shared" si="190"/>
        <v>174.07613226999999</v>
      </c>
      <c s="520">
        <f t="shared" si="10"/>
        <v>2674.9866876520005</v>
      </c>
      <c s="704"/>
      <c s="520">
        <f t="shared" si="191" ref="FA19:FK19">+FA20+FA28+FA29+FA30+FA31+FA32</f>
        <v>5.3252035000000006</v>
      </c>
      <c s="520">
        <f t="shared" si="191"/>
        <v>15.604317850000001</v>
      </c>
      <c s="520">
        <f t="shared" si="191"/>
        <v>67.96495401</v>
      </c>
      <c s="520">
        <f t="shared" si="191"/>
        <v>54.273653529999997</v>
      </c>
      <c s="520">
        <f t="shared" si="191"/>
        <v>894.43222693999996</v>
      </c>
      <c s="520">
        <f t="shared" si="191"/>
        <v>1017.28980964</v>
      </c>
      <c s="520">
        <f t="shared" si="191"/>
        <v>319.40811986</v>
      </c>
      <c s="520">
        <f t="shared" si="191"/>
        <v>1029.2425913750001</v>
      </c>
      <c s="520">
        <f t="shared" si="191"/>
        <v>622.01049482999997</v>
      </c>
      <c s="520">
        <f t="shared" si="191"/>
        <v>435.57276536000001</v>
      </c>
      <c s="520">
        <f t="shared" si="191"/>
        <v>5.3793363699999999</v>
      </c>
      <c s="520">
        <f>+SUM(FA19:FK19)</f>
        <v>4466.5034732650001</v>
      </c>
    </row>
    <row r="20" spans="2:168" ht="15.75">
      <c r="B20" s="694" t="s">
        <v>680</v>
      </c>
      <c s="518">
        <f>+SUM(C21:C26)</f>
        <v>15.200893370000001</v>
      </c>
      <c s="518">
        <f t="shared" si="192" ref="D20:N20">+SUM(D21:D26)</f>
        <v>8.48777516</v>
      </c>
      <c s="518">
        <f t="shared" si="192"/>
        <v>60.66443168</v>
      </c>
      <c s="518">
        <f t="shared" si="192"/>
        <v>59.846803649999998</v>
      </c>
      <c s="518">
        <f t="shared" si="192"/>
        <v>14.834462740000001</v>
      </c>
      <c s="518">
        <f t="shared" si="192"/>
        <v>114.44532502000001</v>
      </c>
      <c s="518">
        <f t="shared" si="192"/>
        <v>-0.40757406999999996</v>
      </c>
      <c s="518">
        <f t="shared" si="192"/>
        <v>10.500375549999999</v>
      </c>
      <c s="518">
        <f t="shared" si="192"/>
        <v>30.117116010000004</v>
      </c>
      <c s="518">
        <f t="shared" si="192"/>
        <v>25.411289149999995</v>
      </c>
      <c s="518">
        <f t="shared" si="192"/>
        <v>145.91753839000003</v>
      </c>
      <c s="518">
        <f t="shared" si="192"/>
        <v>246.31191369000004</v>
      </c>
      <c s="518">
        <f t="shared" si="0"/>
        <v>731.33035034000022</v>
      </c>
      <c s="684"/>
      <c s="518">
        <f>+SUM(Q21:Q26)</f>
        <v>0.30618287</v>
      </c>
      <c s="518">
        <f t="shared" si="193" ref="R20:AB20">+SUM(R21:R26)</f>
        <v>4.6106983699999997</v>
      </c>
      <c s="518">
        <f t="shared" si="193"/>
        <v>29.81864521</v>
      </c>
      <c s="518">
        <f t="shared" si="193"/>
        <v>74.30536687</v>
      </c>
      <c s="518">
        <f t="shared" si="193"/>
        <v>-4.6205053100000004</v>
      </c>
      <c s="518">
        <f t="shared" si="193"/>
        <v>50.720504490000003</v>
      </c>
      <c s="518">
        <f t="shared" si="193"/>
        <v>75.548701860000008</v>
      </c>
      <c s="518">
        <f t="shared" si="193"/>
        <v>167.21571839000003</v>
      </c>
      <c s="518">
        <f t="shared" si="193"/>
        <v>736.65199858999995</v>
      </c>
      <c s="518">
        <f t="shared" si="193"/>
        <v>9.4074476300000001</v>
      </c>
      <c s="518">
        <f t="shared" si="193"/>
        <v>38.991704050000003</v>
      </c>
      <c s="518">
        <f t="shared" si="193"/>
        <v>314.28534207999996</v>
      </c>
      <c s="518">
        <f t="shared" si="1"/>
        <v>1497.2418051</v>
      </c>
      <c s="684"/>
      <c s="518">
        <f>+SUM(AE21:AE26)</f>
        <v>6.2171943000000001</v>
      </c>
      <c s="518">
        <f t="shared" si="194" ref="AF20:AP20">+SUM(AF21:AF26)</f>
        <v>804.94582783999999</v>
      </c>
      <c s="518">
        <f t="shared" si="194"/>
        <v>3.06663606</v>
      </c>
      <c s="518">
        <f t="shared" si="194"/>
        <v>51.299999999999997</v>
      </c>
      <c s="518">
        <f t="shared" si="194"/>
        <v>6.9482637199999999</v>
      </c>
      <c s="518">
        <f t="shared" si="194"/>
        <v>83.410437729999998</v>
      </c>
      <c s="518">
        <f t="shared" si="194"/>
        <v>312.73495394000003</v>
      </c>
      <c s="518">
        <f t="shared" si="194"/>
        <v>5.4878832900000001</v>
      </c>
      <c s="518">
        <f t="shared" si="194"/>
        <v>116.48043333000001</v>
      </c>
      <c s="518">
        <f t="shared" si="194"/>
        <v>65.16903868</v>
      </c>
      <c s="518">
        <f t="shared" si="194"/>
        <v>129.10744773000002</v>
      </c>
      <c s="518">
        <f t="shared" si="194"/>
        <v>348.55402187999999</v>
      </c>
      <c s="518">
        <f t="shared" si="2"/>
        <v>1933.4221385000001</v>
      </c>
      <c s="684"/>
      <c s="518">
        <f>+SUM(AS21:AS26)</f>
        <v>150.64907199999999</v>
      </c>
      <c s="518">
        <f t="shared" si="195" ref="AT20:BD20">+SUM(AT21:AT26)</f>
        <v>14.807373150000002</v>
      </c>
      <c s="518">
        <f t="shared" si="195"/>
        <v>30</v>
      </c>
      <c s="518">
        <f t="shared" si="195"/>
        <v>202.38580202</v>
      </c>
      <c s="518">
        <f t="shared" si="195"/>
        <v>23.25341456</v>
      </c>
      <c s="518">
        <f t="shared" si="195"/>
        <v>15.62184345</v>
      </c>
      <c s="518">
        <f t="shared" si="195"/>
        <v>72.46526215999998</v>
      </c>
      <c s="518">
        <f t="shared" si="195"/>
        <v>27.427588799999999</v>
      </c>
      <c s="518">
        <f t="shared" si="195"/>
        <v>114.03151216000001</v>
      </c>
      <c s="518">
        <f t="shared" si="195"/>
        <v>44.523136489999999</v>
      </c>
      <c s="518">
        <f t="shared" si="195"/>
        <v>96.663152999999994</v>
      </c>
      <c s="518">
        <f t="shared" si="195"/>
        <v>299.97205127000001</v>
      </c>
      <c s="518">
        <f t="shared" si="3"/>
        <v>1091.8002090599998</v>
      </c>
      <c s="684"/>
      <c s="518">
        <f>+SUM(BG21:BG26)</f>
        <v>6.6348232199999995</v>
      </c>
      <c s="518">
        <f t="shared" si="196" ref="BH20:BR20">+SUM(BH21:BH26)</f>
        <v>71.426471410000005</v>
      </c>
      <c s="518">
        <f t="shared" si="196"/>
        <v>87.393854340000004</v>
      </c>
      <c s="518">
        <f t="shared" si="196"/>
        <v>86.755455380000001</v>
      </c>
      <c s="518">
        <f t="shared" si="196"/>
        <v>50.882234969999999</v>
      </c>
      <c s="518">
        <f t="shared" si="196"/>
        <v>58.672638390000003</v>
      </c>
      <c s="518">
        <f t="shared" si="196"/>
        <v>71.161632429999997</v>
      </c>
      <c s="518">
        <f t="shared" si="196"/>
        <v>99.401531700000007</v>
      </c>
      <c s="518">
        <f t="shared" si="196"/>
        <v>41.152257239999997</v>
      </c>
      <c s="518">
        <f t="shared" si="196"/>
        <v>252.35787314500001</v>
      </c>
      <c s="518">
        <f t="shared" si="196"/>
        <v>128.22266368999999</v>
      </c>
      <c s="518">
        <f t="shared" si="196"/>
        <v>150.06717116999997</v>
      </c>
      <c s="518">
        <f t="shared" si="4"/>
        <v>1104.1286070850001</v>
      </c>
      <c s="684"/>
      <c s="518">
        <f>+SUM(BU21:BU26)</f>
        <v>13.067433709999998</v>
      </c>
      <c s="518">
        <f t="shared" si="197" ref="BV20:CF20">+SUM(BV21:BV26)</f>
        <v>42.450947620000001</v>
      </c>
      <c s="518">
        <f t="shared" si="197"/>
        <v>10.62312339</v>
      </c>
      <c s="518">
        <f t="shared" si="197"/>
        <v>61.11439876</v>
      </c>
      <c s="518">
        <f t="shared" si="197"/>
        <v>0.52694288</v>
      </c>
      <c s="518">
        <f t="shared" si="197"/>
        <v>23.316126819999997</v>
      </c>
      <c s="518">
        <f t="shared" si="197"/>
        <v>397.28493854999999</v>
      </c>
      <c s="518">
        <f t="shared" si="197"/>
        <v>15.999149690000001</v>
      </c>
      <c s="518">
        <f t="shared" si="197"/>
        <v>574.85110996000003</v>
      </c>
      <c s="518">
        <f t="shared" si="197"/>
        <v>32.230502180000002</v>
      </c>
      <c s="518">
        <f t="shared" si="197"/>
        <v>25.44783176</v>
      </c>
      <c s="518">
        <f t="shared" si="197"/>
        <v>447.31370122999999</v>
      </c>
      <c s="518">
        <f t="shared" si="5"/>
        <v>1644.2262065500004</v>
      </c>
      <c s="684"/>
      <c s="518">
        <f>+SUM(CI21:CI26)</f>
        <v>88.818778600000002</v>
      </c>
      <c s="518">
        <f t="shared" si="198" ref="CJ20:CT20">+SUM(CJ21:CJ26)</f>
        <v>23.704373299999997</v>
      </c>
      <c s="518">
        <f t="shared" si="198"/>
        <v>657.01158298999997</v>
      </c>
      <c s="518">
        <f t="shared" si="198"/>
        <v>4.0068172999999998</v>
      </c>
      <c s="518">
        <f t="shared" si="198"/>
        <v>710.67338241000004</v>
      </c>
      <c s="518">
        <f t="shared" si="198"/>
        <v>503.20804160999995</v>
      </c>
      <c s="518">
        <f t="shared" si="198"/>
        <v>276.76373516000001</v>
      </c>
      <c s="518">
        <f t="shared" si="198"/>
        <v>14.943067469999999</v>
      </c>
      <c s="518">
        <f t="shared" si="198"/>
        <v>77.619937149999998</v>
      </c>
      <c s="518">
        <f t="shared" si="198"/>
        <v>106.59905265999998</v>
      </c>
      <c s="518">
        <f t="shared" si="198"/>
        <v>140.25919909999999</v>
      </c>
      <c s="518">
        <f t="shared" si="198"/>
        <v>705.9557315909999</v>
      </c>
      <c s="518">
        <f t="shared" si="6"/>
        <v>3309.5636993409998</v>
      </c>
      <c s="684"/>
      <c s="518">
        <f>+SUM(CW21:CW26)</f>
        <v>56.245640359999996</v>
      </c>
      <c s="518">
        <f t="shared" si="199" ref="CX20:DH20">+SUM(CX21:CX26)</f>
        <v>6.0999999999999996</v>
      </c>
      <c s="518">
        <f t="shared" si="199"/>
        <v>1.0526377</v>
      </c>
      <c s="518">
        <f t="shared" si="199"/>
        <v>129.67734214999999</v>
      </c>
      <c s="518">
        <f t="shared" si="199"/>
        <v>1444.32803289</v>
      </c>
      <c s="518">
        <f t="shared" si="199"/>
        <v>288.08777544000003</v>
      </c>
      <c s="518">
        <f t="shared" si="199"/>
        <v>228.59322578000001</v>
      </c>
      <c s="518">
        <f t="shared" si="199"/>
        <v>105.84452228000001</v>
      </c>
      <c s="518">
        <f t="shared" si="199"/>
        <v>5.7508796900000005</v>
      </c>
      <c s="518">
        <f t="shared" si="199"/>
        <v>2021.5982850599999</v>
      </c>
      <c s="518">
        <f t="shared" si="199"/>
        <v>99.227709940000011</v>
      </c>
      <c s="518">
        <f t="shared" si="199"/>
        <v>3115.8987837300001</v>
      </c>
      <c s="518">
        <f t="shared" si="7"/>
        <v>7502.4048350200001</v>
      </c>
      <c s="684"/>
      <c s="518">
        <f>+SUM(DK21:DK26)</f>
        <v>0</v>
      </c>
      <c s="518">
        <f t="shared" si="200" ref="DL20:DV20">+SUM(DL21:DL26)</f>
        <v>28.61854202</v>
      </c>
      <c s="518">
        <f t="shared" si="200"/>
        <v>206.51946303</v>
      </c>
      <c s="518">
        <f t="shared" si="200"/>
        <v>174.84861017000003</v>
      </c>
      <c s="518">
        <f t="shared" si="200"/>
        <v>58.708595119999998</v>
      </c>
      <c s="518">
        <f t="shared" si="200"/>
        <v>41.435408469999999</v>
      </c>
      <c s="518">
        <f t="shared" si="200"/>
        <v>78.727919449999987</v>
      </c>
      <c s="518">
        <f t="shared" si="200"/>
        <v>1014.48637978</v>
      </c>
      <c s="518">
        <f t="shared" si="200"/>
        <v>144.59387298999999</v>
      </c>
      <c s="518">
        <f t="shared" si="200"/>
        <v>1287.0065838700002</v>
      </c>
      <c s="518">
        <f t="shared" si="200"/>
        <v>42.167386239999999</v>
      </c>
      <c s="518">
        <f t="shared" si="200"/>
        <v>1128.08695044</v>
      </c>
      <c s="518">
        <f t="shared" si="8"/>
        <v>4205.1997115799995</v>
      </c>
      <c s="684"/>
      <c s="518">
        <f>+SUM(DY21:DY26)</f>
        <v>2.0336362099999996</v>
      </c>
      <c s="518">
        <f t="shared" si="201" ref="DZ20:EJ20">+SUM(DZ21:DZ26)</f>
        <v>39.417943129999991</v>
      </c>
      <c s="518">
        <f t="shared" si="201"/>
        <v>843.15050354000005</v>
      </c>
      <c s="518">
        <f t="shared" si="201"/>
        <v>11.231856580000001</v>
      </c>
      <c s="518">
        <f t="shared" si="201"/>
        <v>107.79067334999999</v>
      </c>
      <c s="518">
        <f t="shared" si="201"/>
        <v>977.86192111000003</v>
      </c>
      <c s="518">
        <f t="shared" si="201"/>
        <v>252.40400923999999</v>
      </c>
      <c s="518">
        <f t="shared" si="201"/>
        <v>27.857887290000001</v>
      </c>
      <c s="518">
        <f t="shared" si="201"/>
        <v>4.5280015900000006</v>
      </c>
      <c s="518">
        <f t="shared" si="201"/>
        <v>9.8000000000000007</v>
      </c>
      <c s="518">
        <f t="shared" si="201"/>
        <v>73.082406450000008</v>
      </c>
      <c s="518">
        <f t="shared" si="201"/>
        <v>1875.9404607300003</v>
      </c>
      <c s="518">
        <f t="shared" si="9"/>
        <v>4225.0992992199999</v>
      </c>
      <c s="519"/>
      <c s="518">
        <f>+SUM(EM21:EM26)</f>
        <v>7.5186396299999991</v>
      </c>
      <c s="518">
        <f t="shared" si="202" ref="EN20:EU20">+SUM(EN21:EN26)</f>
        <v>8.3651797699999992</v>
      </c>
      <c s="518">
        <f t="shared" si="202"/>
        <v>28.609072919999999</v>
      </c>
      <c s="518">
        <f t="shared" si="202"/>
        <v>17.691794600000001</v>
      </c>
      <c s="518">
        <f t="shared" si="202"/>
        <v>11.897094170000001</v>
      </c>
      <c s="518">
        <f t="shared" si="202"/>
        <v>52.704133400000003</v>
      </c>
      <c s="518">
        <f t="shared" si="202"/>
        <v>156.46421849999999</v>
      </c>
      <c s="518">
        <f t="shared" si="202"/>
        <v>541.50142586000004</v>
      </c>
      <c s="518">
        <f t="shared" si="202"/>
        <v>510.92179149999998</v>
      </c>
      <c s="518">
        <f t="shared" si="203" ref="EV20:EX20">+SUM(EV21:EV26)</f>
        <v>45.419768289999993</v>
      </c>
      <c s="518">
        <f t="shared" si="203"/>
        <v>101.99089931</v>
      </c>
      <c s="518">
        <f t="shared" si="203"/>
        <v>155.45347898</v>
      </c>
      <c s="518">
        <f t="shared" si="10"/>
        <v>1638.5374969300001</v>
      </c>
      <c s="519"/>
      <c s="518">
        <f t="shared" si="204" ref="FA20:FK20">+SUM(FA21:FA26)</f>
        <v>4.505650890000001</v>
      </c>
      <c s="518">
        <f t="shared" si="204"/>
        <v>15.23879312</v>
      </c>
      <c s="518">
        <f t="shared" si="204"/>
        <v>67.914876509999999</v>
      </c>
      <c s="518">
        <f t="shared" si="204"/>
        <v>54.213579779999996</v>
      </c>
      <c s="518">
        <f t="shared" si="204"/>
        <v>816.34647566000001</v>
      </c>
      <c s="518">
        <f t="shared" si="204"/>
        <v>1012.08504036</v>
      </c>
      <c s="518">
        <f t="shared" si="204"/>
        <v>269.00616363</v>
      </c>
      <c s="518">
        <f t="shared" si="204"/>
        <v>1026.50444988</v>
      </c>
      <c s="518">
        <f t="shared" si="204"/>
        <v>622.01049482999997</v>
      </c>
      <c s="518">
        <f t="shared" si="204"/>
        <v>424.30123050000003</v>
      </c>
      <c s="518">
        <f t="shared" si="204"/>
        <v>4.7693668999999996</v>
      </c>
      <c s="518">
        <f>+SUM(FA20:FK20)</f>
        <v>4316.8961220599995</v>
      </c>
    </row>
    <row r="21" spans="2:168" ht="15.75">
      <c r="B21" s="696" t="s">
        <v>32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0.90212471999999999</v>
      </c>
      <c s="518">
        <v>0</v>
      </c>
      <c s="518">
        <v>0</v>
      </c>
      <c s="518">
        <v>0.57618636000000001</v>
      </c>
      <c s="518">
        <v>0.63273206999999987</v>
      </c>
      <c s="518">
        <f t="shared" si="0"/>
        <v>2.11104315</v>
      </c>
      <c s="519"/>
      <c s="518">
        <v>0</v>
      </c>
      <c s="518">
        <v>0</v>
      </c>
      <c s="518">
        <v>1.3363532299999998</v>
      </c>
      <c s="518">
        <v>0</v>
      </c>
      <c s="518">
        <v>0</v>
      </c>
      <c s="518">
        <v>0.50366173999999997</v>
      </c>
      <c s="518">
        <v>0.39191871999999994</v>
      </c>
      <c s="518">
        <v>0.12778276999999999</v>
      </c>
      <c s="518">
        <v>0</v>
      </c>
      <c s="518">
        <v>0</v>
      </c>
      <c s="518">
        <v>5</v>
      </c>
      <c s="518">
        <v>0.0049382699999999998</v>
      </c>
      <c s="518">
        <f t="shared" si="1"/>
        <v>7.3646547299999998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113.875561</v>
      </c>
      <c s="518">
        <v>1</v>
      </c>
      <c s="518">
        <f t="shared" si="2"/>
        <v>114.875561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4.79786</v>
      </c>
      <c s="518">
        <v>1.6528239300000001</v>
      </c>
      <c s="518">
        <v>0.029000000000000001</v>
      </c>
      <c s="518">
        <v>10.076212</v>
      </c>
      <c s="518">
        <v>0</v>
      </c>
      <c s="518">
        <v>0</v>
      </c>
      <c s="518">
        <v>1.4743101000000001</v>
      </c>
      <c s="518">
        <f t="shared" si="3"/>
        <v>18.030206029999999</v>
      </c>
      <c s="519"/>
      <c s="518">
        <v>6.6348232199999995</v>
      </c>
      <c s="518">
        <v>0</v>
      </c>
      <c s="518">
        <v>1.9360596000000001</v>
      </c>
      <c s="518">
        <v>18.476385030000003</v>
      </c>
      <c s="518">
        <v>0.568407</v>
      </c>
      <c s="518">
        <v>52.025382030000003</v>
      </c>
      <c s="518">
        <v>1.1616324299999998</v>
      </c>
      <c s="518">
        <v>3.7763673099999999</v>
      </c>
      <c s="518">
        <v>0</v>
      </c>
      <c s="518">
        <v>64.314047680000002</v>
      </c>
      <c s="518">
        <v>0.96859560999999994</v>
      </c>
      <c s="518">
        <v>25.451762460000001</v>
      </c>
      <c s="518">
        <f t="shared" si="4"/>
        <v>175.31346237</v>
      </c>
      <c s="519"/>
      <c s="518">
        <v>2.4307968300000002</v>
      </c>
      <c s="518">
        <v>0.50637399999999999</v>
      </c>
      <c s="518">
        <v>8.5654760799999998</v>
      </c>
      <c s="518">
        <v>2.2246747600000001</v>
      </c>
      <c s="518">
        <v>0.32644287999999999</v>
      </c>
      <c s="518">
        <v>23.316126819999997</v>
      </c>
      <c s="518">
        <v>17.563715330000001</v>
      </c>
      <c s="518">
        <v>0.60172808</v>
      </c>
      <c s="518">
        <v>1.4547116</v>
      </c>
      <c s="518">
        <v>23.84767854</v>
      </c>
      <c s="518">
        <v>18.821708299999997</v>
      </c>
      <c s="518">
        <v>136.12451535</v>
      </c>
      <c s="518">
        <f t="shared" si="5"/>
        <v>235.78394857000001</v>
      </c>
      <c s="519"/>
      <c s="518">
        <v>0</v>
      </c>
      <c s="518">
        <v>20.602501349999997</v>
      </c>
      <c s="518">
        <v>0.55463192000000006</v>
      </c>
      <c s="518">
        <v>1.8118183600000002</v>
      </c>
      <c s="518">
        <v>8.6845571600000007</v>
      </c>
      <c s="518">
        <v>501.12427422999997</v>
      </c>
      <c s="518">
        <v>0.070999999999999994</v>
      </c>
      <c s="518">
        <v>6.71335937</v>
      </c>
      <c s="518">
        <v>27.2953318</v>
      </c>
      <c s="518">
        <v>83.305333989999994</v>
      </c>
      <c s="518">
        <v>0.93796391000000001</v>
      </c>
      <c s="518">
        <v>2.2236789899999998</v>
      </c>
      <c s="518">
        <f t="shared" si="6"/>
        <v>653.32445108000013</v>
      </c>
      <c s="519"/>
      <c s="518">
        <v>2.6673434900000004</v>
      </c>
      <c s="518">
        <v>6.0999999999999996</v>
      </c>
      <c s="518">
        <v>1.0026377</v>
      </c>
      <c s="518">
        <v>78.35868773</v>
      </c>
      <c s="518">
        <v>501.13135499000003</v>
      </c>
      <c s="518">
        <v>2.1873531800000001</v>
      </c>
      <c s="518">
        <v>11.41252493</v>
      </c>
      <c s="518">
        <v>95.844522280000007</v>
      </c>
      <c s="518">
        <v>2.9766151600000001</v>
      </c>
      <c s="518">
        <v>17.405536380000001</v>
      </c>
      <c s="518">
        <v>0.29999999999999999</v>
      </c>
      <c s="518">
        <v>522.66555996</v>
      </c>
      <c s="518">
        <f t="shared" si="7"/>
        <v>1242.0521358000001</v>
      </c>
      <c s="519"/>
      <c s="518">
        <v>0</v>
      </c>
      <c s="518">
        <v>0.18098848000000001</v>
      </c>
      <c s="518">
        <v>3.3318232499999993</v>
      </c>
      <c s="518">
        <v>22.747087479999998</v>
      </c>
      <c s="518">
        <v>51.03041649</v>
      </c>
      <c s="518">
        <v>27.837373080000003</v>
      </c>
      <c s="518">
        <v>81.52524523999999</v>
      </c>
      <c s="518">
        <v>29.394984570000002</v>
      </c>
      <c s="518">
        <v>43.175716080000001</v>
      </c>
      <c s="518">
        <v>0</v>
      </c>
      <c s="518">
        <v>6.5288350700000004</v>
      </c>
      <c s="518">
        <v>52.056869049999996</v>
      </c>
      <c s="518">
        <f t="shared" si="8"/>
        <v>317.80933878999997</v>
      </c>
      <c s="519"/>
      <c s="518">
        <v>2.0008779199999998</v>
      </c>
      <c s="518">
        <v>38.892535409999994</v>
      </c>
      <c s="518">
        <v>706.57977407999999</v>
      </c>
      <c s="518">
        <v>0.093376649999999992</v>
      </c>
      <c s="518">
        <v>0.90073134999999993</v>
      </c>
      <c s="518">
        <v>8.9049651099999991</v>
      </c>
      <c s="518">
        <v>2.4040092400000002</v>
      </c>
      <c s="518">
        <v>2.4470747899999998</v>
      </c>
      <c s="518">
        <v>1.4208948599999998</v>
      </c>
      <c s="518">
        <v>0</v>
      </c>
      <c s="518">
        <v>30.327562100000002</v>
      </c>
      <c s="518">
        <v>559.14515314000016</v>
      </c>
      <c s="518">
        <f t="shared" si="9"/>
        <v>1353.1169546500003</v>
      </c>
      <c s="519"/>
      <c s="518">
        <v>5.4186396299999995</v>
      </c>
      <c s="518">
        <v>7.0934465499999995</v>
      </c>
      <c s="518">
        <v>10.913030359999999</v>
      </c>
      <c s="518">
        <v>4.5737945999999994</v>
      </c>
      <c s="518">
        <v>9.9218723600000001</v>
      </c>
      <c s="518">
        <v>51.022813490000004</v>
      </c>
      <c s="518">
        <v>12.501011779999999</v>
      </c>
      <c s="518">
        <v>30.02840076</v>
      </c>
      <c s="518">
        <v>510.92179149999998</v>
      </c>
      <c s="518">
        <v>10.57857291</v>
      </c>
      <c s="518">
        <v>85.935426980000003</v>
      </c>
      <c s="518">
        <v>10.193165780000003</v>
      </c>
      <c s="518">
        <f t="shared" si="10"/>
        <v>749.10196670000005</v>
      </c>
      <c s="519"/>
      <c s="518">
        <v>4.505650890000001</v>
      </c>
      <c s="518">
        <v>15.23879312</v>
      </c>
      <c s="518">
        <v>17.79394847</v>
      </c>
      <c s="518">
        <v>32.245322469999998</v>
      </c>
      <c s="518">
        <v>7.2015811899999997</v>
      </c>
      <c s="518">
        <v>9.9480121299999986</v>
      </c>
      <c s="518">
        <v>7.10410801</v>
      </c>
      <c s="518">
        <v>700</v>
      </c>
      <c s="518">
        <v>10.730319679999999</v>
      </c>
      <c s="518">
        <v>1.5762036399999999</v>
      </c>
      <c s="518">
        <v>0</v>
      </c>
      <c s="518">
        <f>+SUM(FA21:FK21)</f>
        <v>806.3439396</v>
      </c>
    </row>
    <row r="22" spans="2:168" ht="15.75">
      <c r="B22" s="696" t="s">
        <v>33</v>
      </c>
      <c s="518">
        <v>3.2153747599999996</v>
      </c>
      <c s="518">
        <v>8</v>
      </c>
      <c s="518">
        <v>39.830985699999999</v>
      </c>
      <c s="518">
        <v>30</v>
      </c>
      <c s="518">
        <v>-0.30279467999999998</v>
      </c>
      <c s="518">
        <v>70.629490610000005</v>
      </c>
      <c s="518">
        <v>-0.65966243999999996</v>
      </c>
      <c s="518">
        <v>0.38666591</v>
      </c>
      <c s="518">
        <v>27.388486050000001</v>
      </c>
      <c s="518">
        <v>18.312890479999997</v>
      </c>
      <c s="518">
        <v>7</v>
      </c>
      <c s="518">
        <v>168.38384290000002</v>
      </c>
      <c s="518">
        <f t="shared" si="0"/>
        <v>372.18527929000004</v>
      </c>
      <c s="519"/>
      <c s="518">
        <v>0.14811473999999999</v>
      </c>
      <c s="518">
        <v>1.8943629399999999</v>
      </c>
      <c s="518">
        <v>28.179948320000001</v>
      </c>
      <c s="518">
        <v>59.792914000000003</v>
      </c>
      <c s="518">
        <v>-0.011300000000000001</v>
      </c>
      <c s="518">
        <v>1.4327122699999999</v>
      </c>
      <c s="518">
        <v>74.116535850000005</v>
      </c>
      <c s="518">
        <v>157.06126904000001</v>
      </c>
      <c s="518">
        <v>99</v>
      </c>
      <c s="518">
        <v>5.5</v>
      </c>
      <c s="518">
        <v>15.310386000000001</v>
      </c>
      <c s="518">
        <v>65.304976179999997</v>
      </c>
      <c s="518">
        <f t="shared" si="1"/>
        <v>507.72991933999998</v>
      </c>
      <c s="519"/>
      <c s="518">
        <v>0</v>
      </c>
      <c s="518">
        <v>800</v>
      </c>
      <c s="518">
        <v>3.06663606</v>
      </c>
      <c s="518">
        <v>26.300000000000001</v>
      </c>
      <c s="518">
        <v>0.20000000000000001</v>
      </c>
      <c s="518">
        <v>70.410437729999998</v>
      </c>
      <c s="518">
        <v>103.99934929</v>
      </c>
      <c s="518">
        <v>1.0349999999999999</v>
      </c>
      <c s="518">
        <v>34.325928700000006</v>
      </c>
      <c s="518">
        <v>65.16903868</v>
      </c>
      <c s="518">
        <v>0</v>
      </c>
      <c s="518">
        <v>216.40501205000001</v>
      </c>
      <c s="518">
        <f t="shared" si="2"/>
        <v>1320.91140251</v>
      </c>
      <c s="519"/>
      <c s="518">
        <v>0.51200000000000001</v>
      </c>
      <c s="518">
        <v>0</v>
      </c>
      <c s="518">
        <v>0</v>
      </c>
      <c s="518">
        <v>162.38580202</v>
      </c>
      <c s="518">
        <v>4.7399190400000002</v>
      </c>
      <c s="518">
        <v>0.32398345000000001</v>
      </c>
      <c s="518">
        <v>45.679845829999998</v>
      </c>
      <c s="518">
        <v>0.45000000000000001</v>
      </c>
      <c s="518">
        <v>23.600000000000001</v>
      </c>
      <c s="518">
        <v>7</v>
      </c>
      <c s="518">
        <v>96.663152999999994</v>
      </c>
      <c s="518">
        <v>262.66272909999998</v>
      </c>
      <c s="518">
        <f t="shared" si="3"/>
        <v>604.01743243999999</v>
      </c>
      <c s="519"/>
      <c s="518">
        <v>0</v>
      </c>
      <c s="518">
        <v>26.426471409999998</v>
      </c>
      <c s="518">
        <v>20.457794740000001</v>
      </c>
      <c s="518">
        <v>9.132321880000001</v>
      </c>
      <c s="518">
        <v>-0.68617203000000004</v>
      </c>
      <c s="518">
        <v>-0.25812853000000002</v>
      </c>
      <c s="518">
        <v>0</v>
      </c>
      <c s="518">
        <v>95.125164390000009</v>
      </c>
      <c s="518">
        <v>18.467959999999998</v>
      </c>
      <c s="518">
        <v>164.81241496500002</v>
      </c>
      <c s="518">
        <v>73.460226380000009</v>
      </c>
      <c s="518">
        <v>95.752137109999993</v>
      </c>
      <c s="518">
        <f t="shared" si="4"/>
        <v>502.690190315</v>
      </c>
      <c s="519"/>
      <c s="518">
        <v>-19.5</v>
      </c>
      <c s="518">
        <v>4.9405637400000009</v>
      </c>
      <c s="518">
        <v>1.30019</v>
      </c>
      <c s="518">
        <v>0</v>
      </c>
      <c s="518">
        <v>0</v>
      </c>
      <c s="518">
        <v>0</v>
      </c>
      <c s="518">
        <v>10.092966300000001</v>
      </c>
      <c s="518">
        <v>9</v>
      </c>
      <c s="518">
        <v>391.05335836</v>
      </c>
      <c s="518">
        <v>7.8106448300000002</v>
      </c>
      <c s="518">
        <v>2.4366720900000001</v>
      </c>
      <c s="518">
        <v>89.389185879999985</v>
      </c>
      <c s="518">
        <f t="shared" si="5"/>
        <v>496.52358119999997</v>
      </c>
      <c s="519"/>
      <c s="518">
        <v>0</v>
      </c>
      <c s="518">
        <v>0.92132331999999995</v>
      </c>
      <c s="518">
        <v>-0.22532435000000001</v>
      </c>
      <c s="518">
        <v>0.19499894000000001</v>
      </c>
      <c s="518">
        <v>551.98882524999999</v>
      </c>
      <c s="518">
        <v>0</v>
      </c>
      <c s="518">
        <v>16.217257669999999</v>
      </c>
      <c s="518">
        <v>4.2831574899999998</v>
      </c>
      <c s="518">
        <v>48.286811</v>
      </c>
      <c s="518">
        <v>22.293718669999997</v>
      </c>
      <c s="518">
        <v>58.321235189999989</v>
      </c>
      <c s="518">
        <v>30.290038459999995</v>
      </c>
      <c s="518">
        <f t="shared" si="6"/>
        <v>732.57204163999995</v>
      </c>
      <c s="519"/>
      <c s="518">
        <v>0.017121200000000003</v>
      </c>
      <c s="518">
        <v>0</v>
      </c>
      <c s="518">
        <v>0.050000000000000003</v>
      </c>
      <c s="518">
        <v>25.27033286</v>
      </c>
      <c s="518">
        <v>0.069089149999999988</v>
      </c>
      <c s="518">
        <v>283.80000000000001</v>
      </c>
      <c s="518">
        <v>83.857029659999995</v>
      </c>
      <c s="518">
        <v>0</v>
      </c>
      <c s="518">
        <v>0</v>
      </c>
      <c s="518">
        <v>5.4169999999999998</v>
      </c>
      <c s="518">
        <v>42.627428130000006</v>
      </c>
      <c s="518">
        <v>268.02467380000002</v>
      </c>
      <c s="518">
        <f t="shared" si="7"/>
        <v>709.13267480000002</v>
      </c>
      <c s="519"/>
      <c s="518">
        <v>0</v>
      </c>
      <c s="518">
        <v>28.43755354</v>
      </c>
      <c s="518">
        <v>200.68057041</v>
      </c>
      <c s="518">
        <v>152.10152269000002</v>
      </c>
      <c s="518">
        <v>7.6781786300000006</v>
      </c>
      <c s="518">
        <v>3.7980353899999999</v>
      </c>
      <c s="518">
        <v>-2.7973257900000008</v>
      </c>
      <c s="518">
        <v>36.540546920000004</v>
      </c>
      <c s="518">
        <v>1.4181569100000002</v>
      </c>
      <c s="518">
        <v>177.00020980000002</v>
      </c>
      <c s="518">
        <v>25.838551169999999</v>
      </c>
      <c s="518">
        <v>717.66569343999993</v>
      </c>
      <c s="518">
        <f t="shared" si="8"/>
        <v>1348.36169311</v>
      </c>
      <c s="519"/>
      <c s="518">
        <v>0</v>
      </c>
      <c s="518">
        <v>0.52540772000000002</v>
      </c>
      <c s="518">
        <v>0.10000000000000001</v>
      </c>
      <c s="518">
        <v>11.06409292</v>
      </c>
      <c s="518">
        <v>52.969272189999998</v>
      </c>
      <c s="518">
        <v>18.754618579999999</v>
      </c>
      <c s="518">
        <v>250</v>
      </c>
      <c s="518">
        <v>14.96265425</v>
      </c>
      <c s="518">
        <v>3.0167823500000002</v>
      </c>
      <c s="518">
        <v>0</v>
      </c>
      <c s="518">
        <v>0.74891582999999995</v>
      </c>
      <c s="518">
        <v>493.85746963999998</v>
      </c>
      <c s="518">
        <f t="shared" si="9"/>
        <v>845.99921347999998</v>
      </c>
      <c s="519"/>
      <c s="518">
        <v>0</v>
      </c>
      <c s="518">
        <v>1.27173322</v>
      </c>
      <c s="518">
        <v>17.496042559999999</v>
      </c>
      <c s="518">
        <v>0</v>
      </c>
      <c s="518">
        <v>0</v>
      </c>
      <c s="518">
        <v>0.1092664</v>
      </c>
      <c s="518">
        <v>3.9632067200000001</v>
      </c>
      <c s="518">
        <v>511.47302510000003</v>
      </c>
      <c s="518">
        <v>0</v>
      </c>
      <c s="518">
        <v>34.615883529999998</v>
      </c>
      <c s="518">
        <v>6.3388229499999991</v>
      </c>
      <c s="518">
        <v>21.616469840000001</v>
      </c>
      <c s="518">
        <f t="shared" si="10"/>
        <v>596.88445032000004</v>
      </c>
      <c s="519"/>
      <c s="518">
        <v>0</v>
      </c>
      <c s="518">
        <v>0</v>
      </c>
      <c s="518">
        <v>0.12092804</v>
      </c>
      <c s="518">
        <v>5.1803909900000003</v>
      </c>
      <c s="518">
        <v>9.1448944700000006</v>
      </c>
      <c s="518">
        <v>0.57999999999999996</v>
      </c>
      <c s="518">
        <v>11.902055619999999</v>
      </c>
      <c s="518">
        <v>15.869999999999999</v>
      </c>
      <c s="518">
        <v>600.05669386</v>
      </c>
      <c s="518">
        <v>416.85747774999999</v>
      </c>
      <c s="518">
        <v>3.3936869000000001</v>
      </c>
      <c s="518">
        <f>+SUM(FA22:FK22)</f>
        <v>1063.1061276299999</v>
      </c>
    </row>
    <row r="23" spans="2:168" ht="15.75">
      <c r="B23" s="696" t="s">
        <v>34</v>
      </c>
      <c s="518">
        <v>11.985518610000002</v>
      </c>
      <c s="518">
        <v>0.48777516000000004</v>
      </c>
      <c s="518">
        <v>20.83344598</v>
      </c>
      <c s="518">
        <v>27.966326240000001</v>
      </c>
      <c s="518">
        <v>14.910877510000001</v>
      </c>
      <c s="518">
        <v>42.999164300000004</v>
      </c>
      <c s="518">
        <v>0</v>
      </c>
      <c s="518">
        <v>7.7535238900000003</v>
      </c>
      <c s="518">
        <v>2.5738179799999998</v>
      </c>
      <c s="518">
        <v>5.2943489500000007</v>
      </c>
      <c s="518">
        <v>138.20500398000001</v>
      </c>
      <c s="518">
        <v>77.295338720000004</v>
      </c>
      <c s="518">
        <f t="shared" si="0"/>
        <v>350.30514132000008</v>
      </c>
      <c s="519"/>
      <c s="518">
        <v>0</v>
      </c>
      <c s="518">
        <v>0.37175223000000002</v>
      </c>
      <c s="518">
        <v>0</v>
      </c>
      <c s="518">
        <v>14.28403919</v>
      </c>
      <c s="518">
        <v>-5.8853597099999995</v>
      </c>
      <c s="518">
        <v>48.784130480000002</v>
      </c>
      <c s="518">
        <v>0</v>
      </c>
      <c s="518">
        <v>9.6819586400000013</v>
      </c>
      <c s="518">
        <v>18.961298899999999</v>
      </c>
      <c s="518">
        <v>3.9074476300000001</v>
      </c>
      <c s="518">
        <v>16.494741309999998</v>
      </c>
      <c s="518">
        <v>248.69060202</v>
      </c>
      <c s="518">
        <f t="shared" si="1"/>
        <v>355.29061068999999</v>
      </c>
      <c s="519"/>
      <c s="518">
        <v>6.2171943000000001</v>
      </c>
      <c s="518">
        <v>0</v>
      </c>
      <c s="518">
        <v>0</v>
      </c>
      <c s="518">
        <v>25</v>
      </c>
      <c s="518">
        <v>6.7482637199999997</v>
      </c>
      <c s="518">
        <v>13</v>
      </c>
      <c s="518">
        <v>203.38519886999998</v>
      </c>
      <c s="518">
        <v>4.4528832899999999</v>
      </c>
      <c s="518">
        <v>82.154504630000005</v>
      </c>
      <c s="518">
        <v>0</v>
      </c>
      <c s="518">
        <v>14.283541560000002</v>
      </c>
      <c s="518">
        <v>129.75841409</v>
      </c>
      <c s="518">
        <f t="shared" si="2"/>
        <v>485.00000046000002</v>
      </c>
      <c s="519"/>
      <c s="518">
        <v>150.13707199999999</v>
      </c>
      <c s="518">
        <v>14.807373150000002</v>
      </c>
      <c s="518">
        <v>30</v>
      </c>
      <c s="518">
        <v>40</v>
      </c>
      <c s="518">
        <v>18.513495519999999</v>
      </c>
      <c s="518">
        <v>10.5</v>
      </c>
      <c s="518">
        <v>25</v>
      </c>
      <c s="518">
        <v>25</v>
      </c>
      <c s="518">
        <v>80.355300159999999</v>
      </c>
      <c s="518">
        <v>35.299999999999997</v>
      </c>
      <c s="518">
        <v>0</v>
      </c>
      <c s="518">
        <v>35.248399339999999</v>
      </c>
      <c s="518">
        <f t="shared" si="3"/>
        <v>464.86164016999999</v>
      </c>
      <c s="519"/>
      <c s="518">
        <v>0</v>
      </c>
      <c s="518">
        <v>45</v>
      </c>
      <c s="518">
        <v>65</v>
      </c>
      <c s="518">
        <v>59.146748469999999</v>
      </c>
      <c s="518">
        <v>51</v>
      </c>
      <c s="518">
        <v>5.8743298900000003</v>
      </c>
      <c s="518">
        <v>70</v>
      </c>
      <c s="518">
        <v>0.5</v>
      </c>
      <c s="518">
        <v>22.21396524</v>
      </c>
      <c s="518">
        <v>22.74698673</v>
      </c>
      <c s="518">
        <v>53.0326491</v>
      </c>
      <c s="518">
        <v>27.685320939999997</v>
      </c>
      <c s="518">
        <f t="shared" si="4"/>
        <v>422.20000037000005</v>
      </c>
      <c s="519"/>
      <c s="518">
        <v>30</v>
      </c>
      <c s="518">
        <v>36.302545019999997</v>
      </c>
      <c s="518">
        <v>0.75745731000000005</v>
      </c>
      <c s="518">
        <v>58.889724000000001</v>
      </c>
      <c s="518">
        <v>0.20050000000000001</v>
      </c>
      <c s="518">
        <v>0</v>
      </c>
      <c s="518">
        <v>0.82825692000000006</v>
      </c>
      <c s="518">
        <v>6.3974216100000003</v>
      </c>
      <c s="518">
        <v>182.34304</v>
      </c>
      <c s="518">
        <v>0.57217881000000015</v>
      </c>
      <c s="518">
        <v>4.1894513699999996</v>
      </c>
      <c s="518">
        <v>221.80000000000001</v>
      </c>
      <c s="518">
        <f t="shared" si="5"/>
        <v>542.28057504000003</v>
      </c>
      <c s="519"/>
      <c s="518">
        <v>88.818778600000002</v>
      </c>
      <c s="518">
        <v>2.1805486300000001</v>
      </c>
      <c s="518">
        <v>5</v>
      </c>
      <c s="518">
        <v>0</v>
      </c>
      <c s="518">
        <v>150</v>
      </c>
      <c s="518">
        <v>2.0837673799999998</v>
      </c>
      <c s="518">
        <v>9.333766279999999</v>
      </c>
      <c s="518">
        <v>3.9465506100000001</v>
      </c>
      <c s="518">
        <v>2.03779435</v>
      </c>
      <c s="518">
        <v>0</v>
      </c>
      <c s="518">
        <v>78.5</v>
      </c>
      <c s="518">
        <v>175.07243996099999</v>
      </c>
      <c s="518">
        <f t="shared" si="6"/>
        <v>516.97364581099998</v>
      </c>
      <c s="519"/>
      <c s="518">
        <v>53.561175669999997</v>
      </c>
      <c s="518">
        <v>0</v>
      </c>
      <c s="518">
        <v>0</v>
      </c>
      <c s="518">
        <v>26.048321560000002</v>
      </c>
      <c s="518">
        <v>300</v>
      </c>
      <c s="518">
        <v>2.1004222599999998</v>
      </c>
      <c s="518">
        <v>133.32367119</v>
      </c>
      <c s="518">
        <v>10</v>
      </c>
      <c s="518">
        <v>2.7742645300000004</v>
      </c>
      <c s="518">
        <v>0</v>
      </c>
      <c s="518">
        <v>56.300281810000001</v>
      </c>
      <c s="518">
        <v>284.16734247000005</v>
      </c>
      <c s="518">
        <f t="shared" si="7"/>
        <v>868.27547948999995</v>
      </c>
      <c s="519"/>
      <c s="518">
        <v>0</v>
      </c>
      <c s="518">
        <v>0</v>
      </c>
      <c s="518">
        <v>2.50706937</v>
      </c>
      <c s="518">
        <v>0</v>
      </c>
      <c s="518">
        <v>0</v>
      </c>
      <c s="518">
        <v>9.8000000000000007</v>
      </c>
      <c s="518">
        <v>0</v>
      </c>
      <c s="518">
        <v>0</v>
      </c>
      <c s="518">
        <v>100</v>
      </c>
      <c s="518">
        <v>0</v>
      </c>
      <c s="518">
        <v>9.8000000000000007</v>
      </c>
      <c s="518">
        <v>358.36438794999998</v>
      </c>
      <c s="518">
        <f t="shared" si="8"/>
        <v>480.47145731999996</v>
      </c>
      <c s="519"/>
      <c s="518">
        <v>0.032758290000000002</v>
      </c>
      <c s="518">
        <v>0</v>
      </c>
      <c s="518">
        <v>136.47072946</v>
      </c>
      <c s="518">
        <v>0.07438700999999999</v>
      </c>
      <c s="518">
        <v>53.92066981</v>
      </c>
      <c s="518">
        <v>1.6712595100000001</v>
      </c>
      <c s="518">
        <v>0</v>
      </c>
      <c s="518">
        <v>10.448158250000001</v>
      </c>
      <c s="518">
        <v>0.09032438000000001</v>
      </c>
      <c s="518">
        <v>9.8000000000000007</v>
      </c>
      <c s="518">
        <v>42.005928520000005</v>
      </c>
      <c s="518">
        <v>160</v>
      </c>
      <c s="518">
        <f t="shared" si="9"/>
        <v>414.51421522999999</v>
      </c>
      <c s="519"/>
      <c s="518">
        <v>2.1000000000000001</v>
      </c>
      <c s="518">
        <v>0</v>
      </c>
      <c s="518">
        <v>0</v>
      </c>
      <c s="518">
        <v>13.118</v>
      </c>
      <c s="518">
        <v>1.9752218100000001</v>
      </c>
      <c s="518">
        <v>0</v>
      </c>
      <c s="518">
        <v>140</v>
      </c>
      <c s="518">
        <v>0</v>
      </c>
      <c s="518">
        <v>0</v>
      </c>
      <c s="518">
        <v>0.22531185000000001</v>
      </c>
      <c s="518">
        <v>9.7166493800000016</v>
      </c>
      <c s="518">
        <v>123.64384336000001</v>
      </c>
      <c s="518">
        <f t="shared" si="10"/>
        <v>290.77902640000002</v>
      </c>
      <c s="519"/>
      <c s="518">
        <v>0</v>
      </c>
      <c s="518">
        <v>0</v>
      </c>
      <c s="518">
        <v>50</v>
      </c>
      <c s="518">
        <v>16.787866319999999</v>
      </c>
      <c s="518">
        <v>800</v>
      </c>
      <c s="518">
        <v>5.0644069699999994</v>
      </c>
      <c s="518">
        <v>250</v>
      </c>
      <c s="518">
        <v>2.63444988</v>
      </c>
      <c s="518">
        <v>11.223481289999999</v>
      </c>
      <c s="518">
        <v>5.8675491099999997</v>
      </c>
      <c s="518">
        <v>1.37568</v>
      </c>
      <c s="518">
        <f>+SUM(FA23:FK23)</f>
        <v>1142.9534335700002</v>
      </c>
    </row>
    <row r="24" spans="2:168" ht="17.1" customHeight="1">
      <c r="B24" s="696" t="s">
        <v>35</v>
      </c>
      <c s="518">
        <v>0</v>
      </c>
      <c s="518">
        <v>0</v>
      </c>
      <c s="518">
        <v>0</v>
      </c>
      <c s="518">
        <v>1.8804774099999999</v>
      </c>
      <c s="518">
        <v>0.22637990999999999</v>
      </c>
      <c s="518">
        <v>0.81667011</v>
      </c>
      <c s="518">
        <v>0.25208837000000001</v>
      </c>
      <c s="518">
        <v>1.4580610300000001</v>
      </c>
      <c s="518">
        <v>0.15481198000000002</v>
      </c>
      <c s="518">
        <v>1.8040497200000001</v>
      </c>
      <c s="518">
        <v>0.13634805</v>
      </c>
      <c s="518">
        <v>0</v>
      </c>
      <c s="518">
        <f t="shared" si="0"/>
        <v>6.7288865800000002</v>
      </c>
      <c s="519"/>
      <c s="518">
        <v>0.15806813</v>
      </c>
      <c s="518">
        <v>2.3445832000000002</v>
      </c>
      <c s="518">
        <v>0.30234366000000001</v>
      </c>
      <c s="518">
        <v>0.22841368000000001</v>
      </c>
      <c s="518">
        <v>1.2761543999999998</v>
      </c>
      <c s="518">
        <v>0</v>
      </c>
      <c s="518">
        <v>1.0402472899999999</v>
      </c>
      <c s="518">
        <v>0.34470793999999999</v>
      </c>
      <c s="518">
        <v>1.1120376900000002</v>
      </c>
      <c s="518">
        <v>0</v>
      </c>
      <c s="518">
        <v>2.18657674</v>
      </c>
      <c s="518">
        <v>0.28482561000000001</v>
      </c>
      <c s="518">
        <f t="shared" si="1"/>
        <v>9.2779583400000014</v>
      </c>
      <c s="519"/>
      <c s="518">
        <v>0</v>
      </c>
      <c s="518">
        <v>4.9458278399999998</v>
      </c>
      <c s="518">
        <v>0</v>
      </c>
      <c s="518">
        <v>0</v>
      </c>
      <c s="518">
        <v>0</v>
      </c>
      <c s="518">
        <v>0</v>
      </c>
      <c s="518">
        <v>5.3504057799999991</v>
      </c>
      <c s="518">
        <v>0</v>
      </c>
      <c s="518">
        <v>0</v>
      </c>
      <c s="518">
        <v>0</v>
      </c>
      <c s="518">
        <v>0.94834517000000007</v>
      </c>
      <c s="518">
        <v>1.39059574</v>
      </c>
      <c s="518">
        <f t="shared" si="2"/>
        <v>12.635174529999999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0.1325924</v>
      </c>
      <c s="518">
        <v>1.9485888</v>
      </c>
      <c s="518">
        <v>0</v>
      </c>
      <c s="518">
        <v>2.2231364899999999</v>
      </c>
      <c s="518">
        <v>0</v>
      </c>
      <c s="518">
        <v>0.58661273000000003</v>
      </c>
      <c s="518">
        <f t="shared" si="3"/>
        <v>4.8909304199999992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1.0310550000000001</v>
      </c>
      <c s="518">
        <v>0</v>
      </c>
      <c s="518">
        <v>0</v>
      </c>
      <c s="518">
        <v>0.47033199999999997</v>
      </c>
      <c s="518">
        <v>0.48442376999999998</v>
      </c>
      <c s="518">
        <v>0.7611926</v>
      </c>
      <c s="518">
        <v>1.17795066</v>
      </c>
      <c s="518">
        <f t="shared" si="4"/>
        <v>3.9249540299999999</v>
      </c>
      <c s="519"/>
      <c s="518">
        <v>0.13663687999999999</v>
      </c>
      <c s="518">
        <v>0.70146486000000008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0.83810174000000004</v>
      </c>
      <c s="519"/>
      <c s="518">
        <v>0</v>
      </c>
      <c s="518">
        <v>0</v>
      </c>
      <c s="518">
        <v>0</v>
      </c>
      <c s="518">
        <v>2</v>
      </c>
      <c s="518">
        <v>0</v>
      </c>
      <c s="518">
        <v>0</v>
      </c>
      <c s="518">
        <v>0</v>
      </c>
      <c s="518">
        <v>0</v>
      </c>
      <c s="518">
        <v>0</v>
      </c>
      <c s="518">
        <v>1</v>
      </c>
      <c s="518">
        <v>2.5</v>
      </c>
      <c s="518">
        <v>0</v>
      </c>
      <c s="518">
        <f t="shared" si="6"/>
        <v>5.5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0.20000000000000001</v>
      </c>
      <c s="518">
        <v>0</v>
      </c>
      <c s="518">
        <v>0</v>
      </c>
      <c s="518">
        <v>1.5720535099999999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1.7720535099999999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+SUM(FA24:FK24)</f>
        <v>0</v>
      </c>
    </row>
    <row r="25" spans="2:168" ht="15.75">
      <c r="B25" s="696" t="s">
        <v>36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617.57866200000001</v>
      </c>
      <c s="518">
        <v>0</v>
      </c>
      <c s="518">
        <v>0</v>
      </c>
      <c s="518">
        <v>0</v>
      </c>
      <c s="518">
        <f t="shared" si="1"/>
        <v>617.57866200000001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368.80000000000001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368.80000000000001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308</v>
      </c>
      <c s="518">
        <v>0</v>
      </c>
      <c s="518">
        <v>0</v>
      </c>
      <c s="518">
        <f t="shared" si="8"/>
        <v>308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308</v>
      </c>
      <c s="518">
        <v>0</v>
      </c>
      <c s="518">
        <v>0</v>
      </c>
      <c s="518">
        <v>0</v>
      </c>
      <c s="518">
        <f>+SUM(FA25:FK25)</f>
        <v>308</v>
      </c>
    </row>
    <row r="26" spans="2:168" ht="15.75">
      <c r="B26" s="696" t="s">
        <v>23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651.68227542</v>
      </c>
      <c s="518">
        <v>0</v>
      </c>
      <c s="518">
        <v>0</v>
      </c>
      <c s="518">
        <v>0</v>
      </c>
      <c s="518">
        <v>251.14171121000001</v>
      </c>
      <c s="518">
        <v>0</v>
      </c>
      <c s="518">
        <v>0</v>
      </c>
      <c s="518">
        <v>0</v>
      </c>
      <c s="518">
        <v>0</v>
      </c>
      <c s="518">
        <v>498.36957417999997</v>
      </c>
      <c s="518">
        <f t="shared" si="6"/>
        <v>1401.19356081</v>
      </c>
      <c s="519"/>
      <c s="518">
        <v>0</v>
      </c>
      <c s="518">
        <v>0</v>
      </c>
      <c s="518">
        <v>0</v>
      </c>
      <c s="518">
        <v>0</v>
      </c>
      <c s="518">
        <v>643.12758874999997</v>
      </c>
      <c s="518">
        <v>0</v>
      </c>
      <c s="518">
        <v>0</v>
      </c>
      <c s="518">
        <v>0</v>
      </c>
      <c s="518">
        <v>0</v>
      </c>
      <c s="518">
        <v>1998.7757486799999</v>
      </c>
      <c s="518">
        <v>0</v>
      </c>
      <c s="518">
        <v>2041.0412074999999</v>
      </c>
      <c s="518">
        <f t="shared" si="7"/>
        <v>4682.9445449300001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948.55084828999998</v>
      </c>
      <c s="518">
        <v>0</v>
      </c>
      <c s="518">
        <v>802.00637407000011</v>
      </c>
      <c s="518">
        <v>0</v>
      </c>
      <c s="518">
        <v>0</v>
      </c>
      <c s="518">
        <f t="shared" si="8"/>
        <v>1750.5572223600002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948.53107791000002</v>
      </c>
      <c s="518">
        <v>0</v>
      </c>
      <c s="518">
        <v>0</v>
      </c>
      <c s="518">
        <v>0</v>
      </c>
      <c s="518">
        <v>0</v>
      </c>
      <c s="518">
        <v>0</v>
      </c>
      <c s="518">
        <v>662.93783795000002</v>
      </c>
      <c s="518">
        <f t="shared" si="9"/>
        <v>1611.4689158599999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996.49262125999996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+SUM(FA26:FK26)</f>
        <v>996.49262125999996</v>
      </c>
    </row>
    <row r="27" spans="2:168" ht="15.95" customHeight="1">
      <c r="B27" s="697" t="s">
        <v>681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0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1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2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3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4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5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6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7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948.55084828999998</v>
      </c>
      <c s="710">
        <v>0</v>
      </c>
      <c s="710">
        <v>0</v>
      </c>
      <c s="710">
        <v>0</v>
      </c>
      <c s="710">
        <v>0</v>
      </c>
      <c s="702">
        <f t="shared" si="8"/>
        <v>948.55084828999998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9"/>
        <v>0</v>
      </c>
      <c s="705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10"/>
        <v>0</v>
      </c>
      <c s="705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>+SUM(FA27:FK27)</f>
        <v>0</v>
      </c>
    </row>
    <row r="28" spans="2:168" ht="15.75">
      <c r="B28" s="694" t="s">
        <v>37</v>
      </c>
      <c s="15">
        <v>71.489612170000001</v>
      </c>
      <c s="15">
        <v>1482.50024164</v>
      </c>
      <c s="15">
        <v>38.770908609999999</v>
      </c>
      <c s="15">
        <v>109.40957716500002</v>
      </c>
      <c s="15">
        <v>107.174987211</v>
      </c>
      <c s="15">
        <v>115.52522270400002</v>
      </c>
      <c s="15">
        <v>112.52771399</v>
      </c>
      <c s="15">
        <v>0</v>
      </c>
      <c s="15">
        <v>102.49997881</v>
      </c>
      <c s="15">
        <v>85.761771930000009</v>
      </c>
      <c s="15">
        <v>204.43596867999997</v>
      </c>
      <c s="15">
        <v>52.442223122999998</v>
      </c>
      <c s="15">
        <f t="shared" si="0"/>
        <v>2482.5382060330003</v>
      </c>
      <c s="16"/>
      <c s="15">
        <v>0</v>
      </c>
      <c s="15">
        <v>143.684128219</v>
      </c>
      <c s="15">
        <v>25.567675574999999</v>
      </c>
      <c s="15">
        <v>55.041710136000006</v>
      </c>
      <c s="15">
        <v>46.135739310000005</v>
      </c>
      <c s="15">
        <v>37.709183005999996</v>
      </c>
      <c s="15">
        <v>47.179304999000003</v>
      </c>
      <c s="15">
        <v>50.507222012</v>
      </c>
      <c s="15">
        <v>74.464970090000008</v>
      </c>
      <c s="15">
        <v>88.072930252999996</v>
      </c>
      <c s="15">
        <v>58.811057720000001</v>
      </c>
      <c s="15">
        <v>538.87528933999988</v>
      </c>
      <c s="15">
        <f t="shared" si="1"/>
        <v>1166.04921066</v>
      </c>
      <c s="16"/>
      <c s="15">
        <v>96.321706789999993</v>
      </c>
      <c s="15">
        <v>78.015388850000008</v>
      </c>
      <c s="15">
        <v>43.801066069999997</v>
      </c>
      <c s="15">
        <v>171.08097301999999</v>
      </c>
      <c s="15">
        <v>26.418786660000002</v>
      </c>
      <c s="15">
        <v>40.83857682</v>
      </c>
      <c s="15">
        <v>42.976591559999996</v>
      </c>
      <c s="15">
        <v>23.620857579999999</v>
      </c>
      <c s="15">
        <v>61.391233400000004</v>
      </c>
      <c s="15">
        <v>4.4421516800000003</v>
      </c>
      <c s="15">
        <v>150.7003077</v>
      </c>
      <c s="15">
        <v>104.42536863999999</v>
      </c>
      <c s="15">
        <f t="shared" si="2"/>
        <v>844.03300876999992</v>
      </c>
      <c s="16"/>
      <c s="15">
        <v>25.830272940000004</v>
      </c>
      <c s="15">
        <v>66.212985869999997</v>
      </c>
      <c s="15">
        <v>30.825042839999995</v>
      </c>
      <c s="15">
        <v>18.881828739999996</v>
      </c>
      <c s="15">
        <v>42.087781249999992</v>
      </c>
      <c s="15">
        <v>1522.9067264600001</v>
      </c>
      <c s="15">
        <v>27.326759150000001</v>
      </c>
      <c s="15">
        <v>9.7891519250000005</v>
      </c>
      <c s="15">
        <v>138.14299336599998</v>
      </c>
      <c s="15">
        <v>64.380936829999996</v>
      </c>
      <c s="15">
        <v>76.375244460000005</v>
      </c>
      <c s="15">
        <v>230.30797562999999</v>
      </c>
      <c s="15">
        <f t="shared" si="3"/>
        <v>2253.0676994609998</v>
      </c>
      <c s="16"/>
      <c s="15">
        <v>113.10258653999999</v>
      </c>
      <c s="15">
        <v>90.920615549999994</v>
      </c>
      <c s="15">
        <v>18.13418974</v>
      </c>
      <c s="15">
        <v>59.153473179999999</v>
      </c>
      <c s="15">
        <v>0.61571254999999991</v>
      </c>
      <c s="15">
        <v>6.8446381000000001</v>
      </c>
      <c s="15">
        <v>23.619892239999999</v>
      </c>
      <c s="15">
        <v>0.68280399999999997</v>
      </c>
      <c s="15">
        <v>11.46807364</v>
      </c>
      <c s="15">
        <v>0</v>
      </c>
      <c s="15">
        <v>32.977016219999996</v>
      </c>
      <c s="15">
        <v>235.03422240999998</v>
      </c>
      <c s="15">
        <f t="shared" si="4"/>
        <v>592.55322417000002</v>
      </c>
      <c s="16"/>
      <c s="15">
        <v>110.11354996</v>
      </c>
      <c s="15">
        <v>6.7196366900000006</v>
      </c>
      <c s="15">
        <v>3.8645809289999997</v>
      </c>
      <c s="15">
        <v>0.19530577499999999</v>
      </c>
      <c s="15">
        <v>36.226298010000001</v>
      </c>
      <c s="15">
        <v>5.0999999999999996</v>
      </c>
      <c s="15">
        <v>281.17264058000001</v>
      </c>
      <c s="15">
        <v>72.614338279999998</v>
      </c>
      <c s="15">
        <v>0.39221400000000001</v>
      </c>
      <c s="15">
        <v>13.349357970000002</v>
      </c>
      <c s="15">
        <v>3.5377962599999995</v>
      </c>
      <c s="15">
        <v>483.76989119299998</v>
      </c>
      <c s="15">
        <f t="shared" si="5"/>
        <v>1017.055609647</v>
      </c>
      <c s="16"/>
      <c s="15">
        <v>260.17492650700001</v>
      </c>
      <c s="15">
        <v>20.769827799999998</v>
      </c>
      <c s="15">
        <v>0</v>
      </c>
      <c s="15">
        <v>15.77232849</v>
      </c>
      <c s="15">
        <v>32.102650279999999</v>
      </c>
      <c s="15">
        <v>7.1927165799999999</v>
      </c>
      <c s="15">
        <v>49.867722479999998</v>
      </c>
      <c s="15">
        <v>0</v>
      </c>
      <c s="15">
        <v>1</v>
      </c>
      <c s="15">
        <v>17.156475853000003</v>
      </c>
      <c s="15">
        <v>30.776789909999998</v>
      </c>
      <c s="15">
        <v>239.13099173999998</v>
      </c>
      <c s="15">
        <f t="shared" si="6"/>
        <v>673.94442963999995</v>
      </c>
      <c s="16"/>
      <c s="15">
        <v>3.94294441</v>
      </c>
      <c s="15">
        <v>0</v>
      </c>
      <c s="15">
        <v>6.0474795299999995</v>
      </c>
      <c s="15">
        <v>0</v>
      </c>
      <c s="15">
        <v>4.1738746110000005</v>
      </c>
      <c s="15">
        <v>40.095494670000001</v>
      </c>
      <c s="15">
        <v>12.057923350000001</v>
      </c>
      <c s="15">
        <v>13.43048027</v>
      </c>
      <c s="15">
        <v>0</v>
      </c>
      <c s="15">
        <v>5.04652748</v>
      </c>
      <c s="15">
        <v>5.9284950299999997</v>
      </c>
      <c s="15">
        <v>84.43483479999999</v>
      </c>
      <c s="15">
        <f t="shared" si="7"/>
        <v>175.15805415099999</v>
      </c>
      <c s="16"/>
      <c s="15">
        <v>3.4056269500000003</v>
      </c>
      <c s="15">
        <v>195.72297442999999</v>
      </c>
      <c s="15">
        <v>0</v>
      </c>
      <c s="15">
        <v>38.137656679999999</v>
      </c>
      <c s="15">
        <v>15.7637599</v>
      </c>
      <c s="15">
        <v>0</v>
      </c>
      <c s="15">
        <v>0</v>
      </c>
      <c s="15">
        <v>6.5796027500000003</v>
      </c>
      <c s="15">
        <v>0</v>
      </c>
      <c s="15">
        <v>5.4601331200000001</v>
      </c>
      <c s="15">
        <v>0.47848779800000002</v>
      </c>
      <c s="15">
        <v>38.593849269999993</v>
      </c>
      <c s="15">
        <f t="shared" si="8"/>
        <v>304.14209089799999</v>
      </c>
      <c s="16"/>
      <c s="15">
        <v>16.434202199999998</v>
      </c>
      <c s="15">
        <v>0.050077499999999997</v>
      </c>
      <c s="15">
        <v>2.1398167999999997</v>
      </c>
      <c s="15">
        <v>0</v>
      </c>
      <c s="15">
        <v>1.8034301399999999</v>
      </c>
      <c s="15">
        <v>4.7786572130000007</v>
      </c>
      <c s="15">
        <v>10.075055870000002</v>
      </c>
      <c s="15">
        <v>0.26843026000000003</v>
      </c>
      <c s="15">
        <v>0</v>
      </c>
      <c s="15">
        <v>0.22130806</v>
      </c>
      <c s="15">
        <v>2.7004368300000001</v>
      </c>
      <c s="15">
        <v>159.10748441999999</v>
      </c>
      <c s="15">
        <f t="shared" si="9"/>
        <v>197.57889929300001</v>
      </c>
      <c s="16"/>
      <c s="15">
        <v>6.3409542400000003</v>
      </c>
      <c s="15">
        <v>0</v>
      </c>
      <c s="15">
        <v>140.23750000000001</v>
      </c>
      <c s="15">
        <v>3.4040511600000003</v>
      </c>
      <c s="15">
        <v>41.515000000000001</v>
      </c>
      <c s="15">
        <v>4.3390885499999996</v>
      </c>
      <c s="15">
        <v>0.44740564199999999</v>
      </c>
      <c s="15">
        <v>3.86312626</v>
      </c>
      <c s="15">
        <v>0.30284200999999999</v>
      </c>
      <c s="15">
        <v>41.117228149999995</v>
      </c>
      <c s="15">
        <v>1.1017395000000001</v>
      </c>
      <c s="15">
        <v>18.622653289999999</v>
      </c>
      <c s="15">
        <f t="shared" si="10"/>
        <v>261.29158880200004</v>
      </c>
      <c s="16"/>
      <c s="15">
        <v>0.81955261000000001</v>
      </c>
      <c s="15">
        <v>0.36552472999999996</v>
      </c>
      <c s="15">
        <v>0.050077499999999997</v>
      </c>
      <c s="15">
        <v>0.060073750000000002</v>
      </c>
      <c s="15">
        <v>78.085751279999997</v>
      </c>
      <c s="15">
        <v>5.2047692799999998</v>
      </c>
      <c s="15">
        <v>50</v>
      </c>
      <c s="15">
        <v>2.7381414949999998</v>
      </c>
      <c s="15">
        <v>0</v>
      </c>
      <c s="15">
        <v>8.0747296300000002</v>
      </c>
      <c s="15">
        <v>0.60996947000000001</v>
      </c>
      <c s="15">
        <f>+SUM(FA28:FK28)</f>
        <v>146.00858974499999</v>
      </c>
    </row>
    <row r="29" spans="2:168" ht="16.5">
      <c r="B29" s="694" t="s">
        <v>738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7.5</v>
      </c>
      <c s="15">
        <v>41.149999999999999</v>
      </c>
      <c s="15">
        <v>0</v>
      </c>
      <c s="15">
        <v>0</v>
      </c>
      <c s="15">
        <f t="shared" si="0"/>
        <v>48.649999999999999</v>
      </c>
      <c s="16"/>
      <c s="15">
        <v>87</v>
      </c>
      <c s="15">
        <v>23.340599999999998</v>
      </c>
      <c s="15">
        <v>0</v>
      </c>
      <c s="15">
        <v>0</v>
      </c>
      <c s="15">
        <v>430</v>
      </c>
      <c s="15">
        <v>0</v>
      </c>
      <c s="15">
        <v>3.53335664</v>
      </c>
      <c s="15">
        <v>37.630681969999998</v>
      </c>
      <c s="15">
        <v>15.39401123</v>
      </c>
      <c s="15">
        <v>23.326698842999999</v>
      </c>
      <c s="15">
        <v>103.79439185</v>
      </c>
      <c s="15">
        <v>11.343166310000001</v>
      </c>
      <c s="15">
        <f t="shared" si="1"/>
        <v>735.36290684300002</v>
      </c>
      <c s="16"/>
      <c s="15">
        <v>13.115405650000001</v>
      </c>
      <c s="15">
        <v>1.45088368</v>
      </c>
      <c s="15">
        <v>0</v>
      </c>
      <c s="15">
        <v>38.435532120000005</v>
      </c>
      <c s="15">
        <v>31.318360569999999</v>
      </c>
      <c s="15">
        <v>75.742378409999986</v>
      </c>
      <c s="15">
        <v>0</v>
      </c>
      <c s="15">
        <v>0.23200000000000001</v>
      </c>
      <c s="15">
        <v>3.47376752</v>
      </c>
      <c s="15">
        <v>0</v>
      </c>
      <c s="15">
        <v>34</v>
      </c>
      <c s="15">
        <v>182.10997152999997</v>
      </c>
      <c s="15">
        <f t="shared" si="2"/>
        <v>379.87829947999995</v>
      </c>
      <c s="16"/>
      <c s="15">
        <v>2.0943488100000001</v>
      </c>
      <c s="15">
        <v>830</v>
      </c>
      <c s="15">
        <v>47</v>
      </c>
      <c s="15">
        <v>24</v>
      </c>
      <c s="15">
        <v>37</v>
      </c>
      <c s="15">
        <v>128.45594326</v>
      </c>
      <c s="15">
        <v>0</v>
      </c>
      <c s="15">
        <v>15.315293529999998</v>
      </c>
      <c s="15">
        <v>0</v>
      </c>
      <c s="15">
        <v>0</v>
      </c>
      <c s="15">
        <v>111.91002028999999</v>
      </c>
      <c s="15">
        <v>0</v>
      </c>
      <c s="15">
        <f t="shared" si="3"/>
        <v>1195.77560589</v>
      </c>
      <c s="16"/>
      <c s="15">
        <v>0</v>
      </c>
      <c s="15">
        <v>0</v>
      </c>
      <c s="15">
        <v>55.299669710000003</v>
      </c>
      <c s="15">
        <v>49.556664940000005</v>
      </c>
      <c s="15">
        <v>12.56937804</v>
      </c>
      <c s="15">
        <v>18.2815096</v>
      </c>
      <c s="15">
        <v>0</v>
      </c>
      <c s="15">
        <v>1.88059193</v>
      </c>
      <c s="15">
        <v>0</v>
      </c>
      <c s="15">
        <v>524.58609993999994</v>
      </c>
      <c s="15">
        <v>67.970653229999996</v>
      </c>
      <c s="15">
        <v>50.542916269999999</v>
      </c>
      <c s="15">
        <f t="shared" si="4"/>
        <v>780.68748366</v>
      </c>
      <c s="16"/>
      <c s="15">
        <v>197.92010500999999</v>
      </c>
      <c s="15">
        <v>112.34401</v>
      </c>
      <c s="15">
        <v>1.8088614000000001</v>
      </c>
      <c s="15">
        <v>0</v>
      </c>
      <c s="15">
        <v>19.3036961</v>
      </c>
      <c s="15">
        <v>44.152000000000001</v>
      </c>
      <c s="15">
        <v>2.68093279</v>
      </c>
      <c s="15">
        <v>514.51154494000002</v>
      </c>
      <c s="15">
        <v>112.59092271</v>
      </c>
      <c s="15">
        <v>498.28691909200001</v>
      </c>
      <c s="15">
        <v>0</v>
      </c>
      <c s="15">
        <v>0</v>
      </c>
      <c s="15">
        <f t="shared" si="5"/>
        <v>1503.598992042</v>
      </c>
      <c s="16"/>
      <c s="15">
        <v>0</v>
      </c>
      <c s="15">
        <v>0.75278118000000005</v>
      </c>
      <c s="15">
        <v>0</v>
      </c>
      <c s="15">
        <v>-0.54911531999999996</v>
      </c>
      <c s="15">
        <v>9.6972979919999922</v>
      </c>
      <c s="15">
        <v>0</v>
      </c>
      <c s="15">
        <v>0</v>
      </c>
      <c s="15">
        <v>0</v>
      </c>
      <c s="15">
        <v>0</v>
      </c>
      <c s="15">
        <v>25</v>
      </c>
      <c s="15">
        <v>0</v>
      </c>
      <c s="15">
        <v>10.420999999999999</v>
      </c>
      <c s="15">
        <f t="shared" si="6"/>
        <v>45.321963851999989</v>
      </c>
      <c s="16"/>
      <c s="15">
        <v>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25</v>
      </c>
      <c s="15">
        <v>0</v>
      </c>
      <c s="15">
        <v>0</v>
      </c>
      <c s="15">
        <v>0</v>
      </c>
      <c s="15">
        <v>0</v>
      </c>
      <c s="15">
        <f t="shared" si="7"/>
        <v>124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45.770000000000003</v>
      </c>
      <c s="15">
        <f t="shared" si="8"/>
        <v>45.770000000000003</v>
      </c>
      <c s="16"/>
      <c s="15">
        <v>3.1415999999999999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3.1415999999999999</v>
      </c>
      <c s="16"/>
      <c s="15">
        <v>0</v>
      </c>
      <c s="15">
        <v>0</v>
      </c>
      <c s="15">
        <v>0</v>
      </c>
      <c s="15">
        <v>0</v>
      </c>
      <c s="15">
        <v>659.29117134000001</v>
      </c>
      <c s="15">
        <v>0</v>
      </c>
      <c s="15">
        <v>100</v>
      </c>
      <c s="15">
        <v>0</v>
      </c>
      <c s="15">
        <v>15.866430579999999</v>
      </c>
      <c s="15">
        <v>0</v>
      </c>
      <c s="15">
        <v>0</v>
      </c>
      <c s="15">
        <v>0</v>
      </c>
      <c s="15">
        <f t="shared" si="10"/>
        <v>775.15760192000005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0.40195622999999997</v>
      </c>
      <c s="15">
        <v>0</v>
      </c>
      <c s="15">
        <v>0</v>
      </c>
      <c s="15">
        <v>3.1968052299999998</v>
      </c>
      <c s="15">
        <v>0</v>
      </c>
      <c s="15">
        <f>+SUM(FA29:FK29)</f>
        <v>3.59876146</v>
      </c>
    </row>
    <row r="30" spans="2:168" ht="18">
      <c r="B30" s="694" t="s">
        <v>739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2000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2000</v>
      </c>
      <c s="16"/>
      <c s="15">
        <v>0</v>
      </c>
      <c s="15">
        <v>0</v>
      </c>
      <c s="15">
        <v>750</v>
      </c>
      <c s="15">
        <v>0</v>
      </c>
      <c s="15">
        <v>750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1500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1000</v>
      </c>
      <c s="15">
        <v>0</v>
      </c>
      <c s="15">
        <v>1000</v>
      </c>
      <c s="15">
        <v>0</v>
      </c>
      <c s="15">
        <v>0</v>
      </c>
      <c s="15">
        <v>750</v>
      </c>
      <c s="15">
        <f t="shared" si="3"/>
        <v>2750</v>
      </c>
      <c s="16"/>
      <c s="15">
        <v>1000</v>
      </c>
      <c s="15">
        <v>670.56582880999997</v>
      </c>
      <c s="15">
        <v>0</v>
      </c>
      <c s="15">
        <v>0</v>
      </c>
      <c s="15">
        <v>1000</v>
      </c>
      <c s="15">
        <v>1000</v>
      </c>
      <c s="15">
        <v>0</v>
      </c>
      <c s="15">
        <v>0</v>
      </c>
      <c s="15">
        <v>0</v>
      </c>
      <c s="15">
        <v>2500</v>
      </c>
      <c s="15">
        <v>300</v>
      </c>
      <c s="15">
        <v>0</v>
      </c>
      <c s="15">
        <f t="shared" si="4"/>
        <v>6470.5658288100003</v>
      </c>
      <c s="16"/>
      <c s="15">
        <v>3000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3000</v>
      </c>
      <c s="16"/>
      <c s="15">
        <v>1000</v>
      </c>
      <c s="15">
        <v>0</v>
      </c>
      <c s="15">
        <v>0</v>
      </c>
      <c s="15">
        <v>0</v>
      </c>
      <c s="15">
        <v>0</v>
      </c>
      <c s="15">
        <v>1125</v>
      </c>
      <c s="15">
        <v>0</v>
      </c>
      <c s="15">
        <v>0</v>
      </c>
      <c s="15">
        <v>2000</v>
      </c>
      <c s="15">
        <v>0</v>
      </c>
      <c s="15">
        <v>0</v>
      </c>
      <c s="15">
        <v>0</v>
      </c>
      <c s="15">
        <f t="shared" si="6"/>
        <v>4125</v>
      </c>
      <c s="16"/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1004.9419919999999</v>
      </c>
      <c s="15">
        <v>0</v>
      </c>
      <c s="15">
        <v>0</v>
      </c>
      <c s="15">
        <v>0</v>
      </c>
      <c s="15">
        <v>0</v>
      </c>
      <c s="15">
        <f t="shared" si="7"/>
        <v>1404.941992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+SUM(FA30:FK30)</f>
        <v>0</v>
      </c>
    </row>
    <row r="31" spans="2:168" ht="16.5" customHeight="1">
      <c r="B31" s="698" t="s">
        <v>682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1000</v>
      </c>
      <c s="15">
        <v>0</v>
      </c>
      <c s="15">
        <v>0</v>
      </c>
      <c s="15">
        <v>0</v>
      </c>
      <c s="15">
        <f t="shared" si="1"/>
        <v>1000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25</v>
      </c>
      <c s="15">
        <f t="shared" si="4"/>
        <v>25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+SUM(FA31:FK31)</f>
        <v>0</v>
      </c>
    </row>
    <row r="32" spans="2:168" ht="18.95" customHeight="1">
      <c r="B32" s="694" t="s">
        <v>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1200</v>
      </c>
      <c s="15">
        <v>0</v>
      </c>
      <c s="15">
        <v>0</v>
      </c>
      <c s="15">
        <v>0</v>
      </c>
      <c s="15">
        <v>700</v>
      </c>
      <c s="15">
        <f t="shared" si="0"/>
        <v>1900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700</v>
      </c>
      <c s="15">
        <v>0</v>
      </c>
      <c s="15">
        <v>0</v>
      </c>
      <c s="15">
        <v>0</v>
      </c>
      <c s="15">
        <v>500</v>
      </c>
      <c s="15">
        <f t="shared" si="1"/>
        <v>1600</v>
      </c>
      <c s="16"/>
      <c s="15">
        <v>0</v>
      </c>
      <c s="15">
        <v>0</v>
      </c>
      <c s="15">
        <v>0</v>
      </c>
      <c s="15">
        <v>0</v>
      </c>
      <c s="15">
        <v>400</v>
      </c>
      <c s="15">
        <v>1000</v>
      </c>
      <c s="15">
        <v>0</v>
      </c>
      <c s="15">
        <v>0</v>
      </c>
      <c s="15">
        <v>0</v>
      </c>
      <c s="15">
        <v>0</v>
      </c>
      <c s="15">
        <v>0</v>
      </c>
      <c s="15">
        <v>935</v>
      </c>
      <c s="15">
        <f t="shared" si="2"/>
        <v>2335</v>
      </c>
      <c s="16"/>
      <c s="15">
        <v>500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0</v>
      </c>
      <c s="15">
        <v>0</v>
      </c>
      <c s="15">
        <v>325</v>
      </c>
      <c s="15">
        <v>0</v>
      </c>
      <c s="15">
        <v>900</v>
      </c>
      <c s="15">
        <f t="shared" si="3"/>
        <v>2125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400</v>
      </c>
      <c s="16"/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295</v>
      </c>
      <c s="15">
        <v>0</v>
      </c>
      <c s="15">
        <v>0</v>
      </c>
      <c s="15">
        <v>0</v>
      </c>
      <c s="15">
        <f t="shared" si="5"/>
        <v>695</v>
      </c>
      <c s="16"/>
      <c s="15">
        <v>0</v>
      </c>
      <c s="15">
        <v>0</v>
      </c>
      <c s="15">
        <v>200</v>
      </c>
      <c s="15">
        <v>0</v>
      </c>
      <c s="15">
        <v>0</v>
      </c>
      <c s="15">
        <v>0</v>
      </c>
      <c s="15">
        <v>180</v>
      </c>
      <c s="15">
        <v>0</v>
      </c>
      <c s="15">
        <v>65</v>
      </c>
      <c s="15">
        <v>0</v>
      </c>
      <c s="15">
        <v>0</v>
      </c>
      <c s="15">
        <v>0</v>
      </c>
      <c s="15">
        <f t="shared" si="6"/>
        <v>445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+SUM(FA32:FK32)</f>
        <v>0</v>
      </c>
    </row>
    <row r="33" spans="2:168" ht="15.75">
      <c r="B33" s="690" t="s">
        <v>97</v>
      </c>
      <c s="20">
        <f>+C34+C35</f>
        <v>71.916181824252163</v>
      </c>
      <c s="20">
        <f t="shared" si="205" ref="D33:N33">+D34+D35</f>
        <v>171.91786314284889</v>
      </c>
      <c s="20">
        <f t="shared" si="205"/>
        <v>31.310150824296102</v>
      </c>
      <c s="20">
        <f t="shared" si="205"/>
        <v>47.479287569279634</v>
      </c>
      <c s="20">
        <f t="shared" si="205"/>
        <v>45.174890406801595</v>
      </c>
      <c s="20">
        <f t="shared" si="205"/>
        <v>148.65682925886665</v>
      </c>
      <c s="20">
        <f t="shared" si="205"/>
        <v>112.98072296234182</v>
      </c>
      <c s="20">
        <f t="shared" si="205"/>
        <v>110.53026212849467</v>
      </c>
      <c s="20">
        <f t="shared" si="205"/>
        <v>134.81070680094803</v>
      </c>
      <c s="20">
        <f t="shared" si="205"/>
        <v>374.85018151302876</v>
      </c>
      <c s="20">
        <f t="shared" si="205"/>
        <v>286.0621067223725</v>
      </c>
      <c s="20">
        <f t="shared" si="205"/>
        <v>493.18265867567777</v>
      </c>
      <c s="20">
        <f t="shared" si="0"/>
        <v>2028.8718418292087</v>
      </c>
      <c s="574"/>
      <c s="20">
        <f>+Q34+Q35</f>
        <v>62.452301317830717</v>
      </c>
      <c s="20">
        <f t="shared" si="206" ref="R33:AB33">+R34+R35</f>
        <v>393.02055336898479</v>
      </c>
      <c s="20">
        <f t="shared" si="206"/>
        <v>160.63644129584756</v>
      </c>
      <c s="20">
        <f t="shared" si="206"/>
        <v>196.72755124581221</v>
      </c>
      <c s="20">
        <f t="shared" si="206"/>
        <v>249.16679307688324</v>
      </c>
      <c s="20">
        <f t="shared" si="206"/>
        <v>255.00489173969686</v>
      </c>
      <c s="20">
        <f t="shared" si="206"/>
        <v>45.944896055994008</v>
      </c>
      <c s="20">
        <f t="shared" si="206"/>
        <v>50.281744562858563</v>
      </c>
      <c s="20">
        <f t="shared" si="206"/>
        <v>115.42177605346419</v>
      </c>
      <c s="20">
        <f t="shared" si="206"/>
        <v>390.07316894030129</v>
      </c>
      <c s="20">
        <f t="shared" si="206"/>
        <v>302.2807340851187</v>
      </c>
      <c s="20">
        <f t="shared" si="206"/>
        <v>740.15879642478194</v>
      </c>
      <c s="20">
        <f t="shared" si="1"/>
        <v>2961.169648167574</v>
      </c>
      <c s="574"/>
      <c s="20">
        <f>+AE34+AE35</f>
        <v>129.20149306088189</v>
      </c>
      <c s="20">
        <f t="shared" si="207" ref="AF33:AP33">+AF34+AF35</f>
        <v>540.42051401661138</v>
      </c>
      <c s="20">
        <f t="shared" si="207"/>
        <v>807.93409886000006</v>
      </c>
      <c s="20">
        <f t="shared" si="207"/>
        <v>275.25214923502472</v>
      </c>
      <c s="20">
        <f t="shared" si="207"/>
        <v>-49.28401446370772</v>
      </c>
      <c s="20">
        <f t="shared" si="207"/>
        <v>-86.338716438652341</v>
      </c>
      <c s="20">
        <f t="shared" si="207"/>
        <v>-51.231159627751353</v>
      </c>
      <c s="20">
        <f t="shared" si="207"/>
        <v>43.508733962616702</v>
      </c>
      <c s="20">
        <f t="shared" si="207"/>
        <v>97.398399887259416</v>
      </c>
      <c s="20">
        <f t="shared" si="207"/>
        <v>433.61955032428477</v>
      </c>
      <c s="20">
        <f t="shared" si="207"/>
        <v>530.61447139559573</v>
      </c>
      <c s="20">
        <f t="shared" si="207"/>
        <v>1100.7686231041846</v>
      </c>
      <c s="20">
        <f t="shared" si="2"/>
        <v>3771.8641433163475</v>
      </c>
      <c s="574"/>
      <c s="20">
        <f>+AS34+AS35</f>
        <v>948.09608544296987</v>
      </c>
      <c s="20">
        <f t="shared" si="208" ref="AT33:BD33">+AT34+AT35</f>
        <v>302.48078396180154</v>
      </c>
      <c s="20">
        <f t="shared" si="208"/>
        <v>908.28957570300156</v>
      </c>
      <c s="20">
        <f t="shared" si="208"/>
        <v>1268.6463822642561</v>
      </c>
      <c s="20">
        <f t="shared" si="208"/>
        <v>576.35215473884364</v>
      </c>
      <c s="20">
        <f t="shared" si="208"/>
        <v>617.85635966159077</v>
      </c>
      <c s="20">
        <f t="shared" si="208"/>
        <v>119.3975591668376</v>
      </c>
      <c s="20">
        <f t="shared" si="208"/>
        <v>1287.8423196832723</v>
      </c>
      <c s="20">
        <f t="shared" si="208"/>
        <v>1510.4193410100002</v>
      </c>
      <c s="20">
        <f t="shared" si="208"/>
        <v>556.71035962999963</v>
      </c>
      <c s="20">
        <f t="shared" si="208"/>
        <v>522.74518881999961</v>
      </c>
      <c s="20">
        <f t="shared" si="208"/>
        <v>527.32678006999947</v>
      </c>
      <c s="20">
        <f t="shared" si="3"/>
        <v>9146.1628901525728</v>
      </c>
      <c s="574"/>
      <c s="20">
        <f>+BG34+BG35</f>
        <v>1002.9831796119998</v>
      </c>
      <c s="20">
        <f t="shared" si="209" ref="BH33:BR33">+BH34+BH35</f>
        <v>1076.8005552504007</v>
      </c>
      <c s="20">
        <f t="shared" si="209"/>
        <v>894.66758625699981</v>
      </c>
      <c s="20">
        <f t="shared" si="209"/>
        <v>278.54208751259995</v>
      </c>
      <c s="20">
        <f t="shared" si="209"/>
        <v>140.62038801460005</v>
      </c>
      <c s="20">
        <f t="shared" si="209"/>
        <v>-12.274739586400052</v>
      </c>
      <c s="20">
        <f t="shared" si="209"/>
        <v>-66.470335326599894</v>
      </c>
      <c s="20">
        <f t="shared" si="209"/>
        <v>30.082291707800007</v>
      </c>
      <c s="20">
        <f t="shared" si="209"/>
        <v>96.892145236600072</v>
      </c>
      <c s="20">
        <f t="shared" si="209"/>
        <v>485.21785322580001</v>
      </c>
      <c s="20">
        <f t="shared" si="209"/>
        <v>26.389714540199996</v>
      </c>
      <c s="20">
        <f t="shared" si="209"/>
        <v>-80.379835092200011</v>
      </c>
      <c s="20">
        <f t="shared" si="4"/>
        <v>3873.0708913518006</v>
      </c>
      <c s="574"/>
      <c s="20">
        <f>+BU34+BU35</f>
        <v>-171.67526541340007</v>
      </c>
      <c s="20">
        <f t="shared" si="210" ref="BV33:CF33">+BV34+BV35</f>
        <v>-287.19075212440003</v>
      </c>
      <c s="20">
        <f t="shared" si="210"/>
        <v>174.0533172083999</v>
      </c>
      <c s="20">
        <f t="shared" si="210"/>
        <v>-72.374348259200062</v>
      </c>
      <c s="20">
        <f t="shared" si="210"/>
        <v>166.26857120919993</v>
      </c>
      <c s="20">
        <f t="shared" si="210"/>
        <v>351.07667011899997</v>
      </c>
      <c s="20">
        <f t="shared" si="210"/>
        <v>-144.26417812180006</v>
      </c>
      <c s="20">
        <f t="shared" si="210"/>
        <v>-20.456917488600038</v>
      </c>
      <c s="20">
        <f t="shared" si="210"/>
        <v>-164.22502559520001</v>
      </c>
      <c s="20">
        <f t="shared" si="210"/>
        <v>116.30664190060003</v>
      </c>
      <c s="20">
        <f t="shared" si="210"/>
        <v>249.89060457840003</v>
      </c>
      <c s="20">
        <f t="shared" si="210"/>
        <v>242.64178544099971</v>
      </c>
      <c s="20">
        <f t="shared" si="5"/>
        <v>440.0511034539993</v>
      </c>
      <c s="574"/>
      <c s="20">
        <f>+CI34+CI35</f>
        <v>360.99093097000008</v>
      </c>
      <c s="20">
        <f t="shared" si="211" ref="CJ33:CT33">+CJ34+CJ35</f>
        <v>27.805038975999992</v>
      </c>
      <c s="20">
        <f t="shared" si="211"/>
        <v>1122.7439583181995</v>
      </c>
      <c s="20">
        <f t="shared" si="211"/>
        <v>-859.79791557980002</v>
      </c>
      <c s="20">
        <f t="shared" si="211"/>
        <v>-65.406365840800106</v>
      </c>
      <c s="20">
        <f t="shared" si="211"/>
        <v>-41.58287801520023</v>
      </c>
      <c s="20">
        <f t="shared" si="211"/>
        <v>5.5105773891999732</v>
      </c>
      <c s="20">
        <f t="shared" si="211"/>
        <v>82.948528867799965</v>
      </c>
      <c s="20">
        <f t="shared" si="211"/>
        <v>592.9594332600002</v>
      </c>
      <c s="20">
        <f t="shared" si="211"/>
        <v>-237.62949098352925</v>
      </c>
      <c s="20">
        <f t="shared" si="211"/>
        <v>39.714082911739666</v>
      </c>
      <c s="20">
        <f t="shared" si="211"/>
        <v>656.52802491271837</v>
      </c>
      <c s="20">
        <f t="shared" si="6"/>
        <v>1684.7839251863281</v>
      </c>
      <c s="574"/>
      <c s="20">
        <f>+CW34+CW35</f>
        <v>-270.85283315772966</v>
      </c>
      <c s="20">
        <f t="shared" si="212" ref="CX33:DH33">+CX34+CX35</f>
        <v>409.92641279356951</v>
      </c>
      <c s="20">
        <f t="shared" si="212"/>
        <v>115.36064478947185</v>
      </c>
      <c s="20">
        <f t="shared" si="212"/>
        <v>57.55999218119095</v>
      </c>
      <c s="20">
        <f t="shared" si="212"/>
        <v>-42.893023925176422</v>
      </c>
      <c s="20">
        <f t="shared" si="212"/>
        <v>607.55410635203054</v>
      </c>
      <c s="20">
        <f t="shared" si="212"/>
        <v>-64.111407807970423</v>
      </c>
      <c s="20">
        <f t="shared" si="212"/>
        <v>103.53834271272123</v>
      </c>
      <c s="20">
        <f t="shared" si="212"/>
        <v>277.14714007880127</v>
      </c>
      <c s="20">
        <f t="shared" si="212"/>
        <v>-144.27631096030044</v>
      </c>
      <c s="20">
        <f t="shared" si="212"/>
        <v>168.42189317282885</v>
      </c>
      <c s="20">
        <f t="shared" si="212"/>
        <v>294.04152550257851</v>
      </c>
      <c s="20">
        <f t="shared" si="7"/>
        <v>1511.4164817320159</v>
      </c>
      <c s="574"/>
      <c s="20">
        <f>+DK34+DK35</f>
        <v>87.749940537201311</v>
      </c>
      <c s="20">
        <f t="shared" si="213" ref="DL33:DV33">+DL34+DL35</f>
        <v>37.470486846397954</v>
      </c>
      <c s="20">
        <f t="shared" si="213"/>
        <v>197.37799027357522</v>
      </c>
      <c s="20">
        <f t="shared" si="213"/>
        <v>151.13685252689879</v>
      </c>
      <c s="20">
        <f t="shared" si="213"/>
        <v>75.604552229472205</v>
      </c>
      <c s="20">
        <f t="shared" si="213"/>
        <v>488.17078632770972</v>
      </c>
      <c s="20">
        <f t="shared" si="213"/>
        <v>241.98073873919105</v>
      </c>
      <c s="20">
        <f t="shared" si="213"/>
        <v>67.352246925691603</v>
      </c>
      <c s="20">
        <f t="shared" si="213"/>
        <v>10.245061255949338</v>
      </c>
      <c s="20">
        <f t="shared" si="213"/>
        <v>-258.60851436799891</v>
      </c>
      <c s="20">
        <f t="shared" si="213"/>
        <v>194.19698615656699</v>
      </c>
      <c s="20">
        <f t="shared" si="213"/>
        <v>355.30250122360883</v>
      </c>
      <c s="20">
        <f t="shared" si="8"/>
        <v>1647.9796286742639</v>
      </c>
      <c s="574"/>
      <c s="20">
        <f>+DY34+DY35</f>
        <v>50.800098058797666</v>
      </c>
      <c s="20">
        <f t="shared" si="214" ref="DZ33:EJ33">+DZ34+DZ35</f>
        <v>-85.095506712242056</v>
      </c>
      <c s="20">
        <f t="shared" si="214"/>
        <v>64.993440395484527</v>
      </c>
      <c s="20">
        <f t="shared" si="214"/>
        <v>-44.63280440568721</v>
      </c>
      <c s="20">
        <f t="shared" si="214"/>
        <v>96.282524841681038</v>
      </c>
      <c s="20">
        <f t="shared" si="214"/>
        <v>-120.13661125265128</v>
      </c>
      <c s="20">
        <f t="shared" si="214"/>
        <v>81.48952841412401</v>
      </c>
      <c s="20">
        <f t="shared" si="214"/>
        <v>122.51006849125304</v>
      </c>
      <c s="20">
        <f t="shared" si="214"/>
        <v>15.882604248019049</v>
      </c>
      <c s="20">
        <f t="shared" si="214"/>
        <v>25.191445139526213</v>
      </c>
      <c s="20">
        <f t="shared" si="214"/>
        <v>-25.957580368446628</v>
      </c>
      <c s="20">
        <f t="shared" si="214"/>
        <v>-1.7128707567909203</v>
      </c>
      <c s="20">
        <f t="shared" si="9"/>
        <v>179.61433609306746</v>
      </c>
      <c s="574"/>
      <c s="20">
        <f>+EM34+EM35</f>
        <v>-40.329403504722556</v>
      </c>
      <c s="20">
        <f t="shared" si="215" ref="EN33:EU33">+EN34+EN35</f>
        <v>48.913780861869043</v>
      </c>
      <c s="20">
        <f t="shared" si="215"/>
        <v>318.7818475646834</v>
      </c>
      <c s="20">
        <f t="shared" si="215"/>
        <v>68.241472006153657</v>
      </c>
      <c s="20">
        <f t="shared" si="215"/>
        <v>47.981825835858835</v>
      </c>
      <c s="20">
        <f t="shared" si="215"/>
        <v>-17.961547580637703</v>
      </c>
      <c s="20">
        <f t="shared" si="215"/>
        <v>273.70450770248101</v>
      </c>
      <c s="20">
        <f t="shared" si="215"/>
        <v>91.252648420089301</v>
      </c>
      <c s="20">
        <f t="shared" si="215"/>
        <v>-0.50998455405753873</v>
      </c>
      <c s="20">
        <f t="shared" si="216" ref="EV33:EX33">+EV34+EV35</f>
        <v>46.930860603582417</v>
      </c>
      <c s="20">
        <f t="shared" si="216"/>
        <v>28.706501371562368</v>
      </c>
      <c s="20">
        <f t="shared" si="216"/>
        <v>470.43577098745834</v>
      </c>
      <c s="20">
        <f t="shared" si="10"/>
        <v>1336.1482797143206</v>
      </c>
      <c s="574"/>
      <c s="20">
        <f t="shared" si="217" ref="FA33:FK33">+FA34+FA35</f>
        <v>3035.5227246622021</v>
      </c>
      <c s="20">
        <f t="shared" si="217"/>
        <v>22.345605930431329</v>
      </c>
      <c s="20">
        <f t="shared" si="217"/>
        <v>47.446988601354263</v>
      </c>
      <c s="20">
        <f t="shared" si="217"/>
        <v>700.40691066253726</v>
      </c>
      <c s="20">
        <f t="shared" si="217"/>
        <v>80.012077606413357</v>
      </c>
      <c s="20">
        <f t="shared" si="217"/>
        <v>72.977785083933298</v>
      </c>
      <c s="20">
        <f t="shared" si="217"/>
        <v>184.29804020986742</v>
      </c>
      <c s="20">
        <f t="shared" si="217"/>
        <v>74.045657562984076</v>
      </c>
      <c s="20">
        <f t="shared" si="217"/>
        <v>41.179031690963299</v>
      </c>
      <c s="20">
        <f t="shared" si="217"/>
        <v>67.862655733977761</v>
      </c>
      <c s="20">
        <f t="shared" si="217"/>
        <v>360.56378850832084</v>
      </c>
      <c s="20">
        <f>+SUM(FA33:FK33)</f>
        <v>4686.6612662529851</v>
      </c>
    </row>
    <row r="34" spans="2:168" ht="15">
      <c r="B34" s="691" t="s">
        <v>695</v>
      </c>
      <c s="711">
        <v>34.952897589999992</v>
      </c>
      <c s="711">
        <v>36.397560329999997</v>
      </c>
      <c s="711">
        <v>93.303832739999962</v>
      </c>
      <c s="711">
        <v>120.64296230999999</v>
      </c>
      <c s="711">
        <v>44.044416790000007</v>
      </c>
      <c s="711">
        <v>140.18472266000001</v>
      </c>
      <c s="711">
        <v>72.770829179999993</v>
      </c>
      <c s="711">
        <v>61.38846015</v>
      </c>
      <c s="711">
        <v>118.74320681</v>
      </c>
      <c s="711">
        <v>348.40346144000011</v>
      </c>
      <c s="711">
        <v>285.78537929999999</v>
      </c>
      <c s="711">
        <v>220.27245505999994</v>
      </c>
      <c s="15">
        <f t="shared" si="0"/>
        <v>1576.8901843599999</v>
      </c>
      <c s="16"/>
      <c s="711">
        <v>23.462959029999993</v>
      </c>
      <c s="711">
        <v>336.35946837999995</v>
      </c>
      <c s="711">
        <v>183.10860031000004</v>
      </c>
      <c s="711">
        <v>208.98689524999998</v>
      </c>
      <c s="711">
        <v>205.22869817999998</v>
      </c>
      <c s="711">
        <v>278.52923601000003</v>
      </c>
      <c s="711">
        <v>38.314800380000008</v>
      </c>
      <c s="711">
        <v>75.19518454</v>
      </c>
      <c s="711">
        <v>38.62300428999999</v>
      </c>
      <c s="711">
        <v>433.01701696999999</v>
      </c>
      <c s="711">
        <v>269.19734591000002</v>
      </c>
      <c s="711">
        <v>695.20976586999996</v>
      </c>
      <c s="15">
        <f t="shared" si="1"/>
        <v>2785.2329751199995</v>
      </c>
      <c s="16"/>
      <c s="711">
        <v>24.772047440000009</v>
      </c>
      <c s="711">
        <v>538.70933196999999</v>
      </c>
      <c s="711">
        <v>545.76009328000009</v>
      </c>
      <c s="711">
        <v>222.80814028999998</v>
      </c>
      <c s="711">
        <v>27.95009967</v>
      </c>
      <c s="711">
        <v>17.89530559</v>
      </c>
      <c s="711">
        <v>23.466138580000003</v>
      </c>
      <c s="711">
        <v>28.075716369999995</v>
      </c>
      <c s="711">
        <v>16.99818294</v>
      </c>
      <c s="711">
        <v>19.133638589999997</v>
      </c>
      <c s="711">
        <v>582.29783608000002</v>
      </c>
      <c s="711">
        <v>1016.8850908400001</v>
      </c>
      <c s="15">
        <f t="shared" si="2"/>
        <v>3064.7516216400004</v>
      </c>
      <c s="16"/>
      <c s="711">
        <v>663.73226992000002</v>
      </c>
      <c s="711">
        <v>368.49900347000005</v>
      </c>
      <c s="711">
        <v>842.43453324999996</v>
      </c>
      <c s="711">
        <v>347.04452146</v>
      </c>
      <c s="711">
        <v>534.97762299999999</v>
      </c>
      <c s="711">
        <v>608.42063364000001</v>
      </c>
      <c s="711">
        <v>189.12619405999999</v>
      </c>
      <c s="711">
        <v>779.70201760000009</v>
      </c>
      <c s="711">
        <v>175.48169903000002</v>
      </c>
      <c s="711">
        <v>577.02191971999991</v>
      </c>
      <c s="711">
        <v>493.13124876000001</v>
      </c>
      <c s="711">
        <v>485.07284889999988</v>
      </c>
      <c s="15">
        <f t="shared" si="3"/>
        <v>6064.6445128099986</v>
      </c>
      <c s="16"/>
      <c s="711">
        <v>915.61146416999998</v>
      </c>
      <c s="711">
        <v>3070.5682305000005</v>
      </c>
      <c s="711">
        <v>1466.8538937399999</v>
      </c>
      <c s="711">
        <v>348.53799550000002</v>
      </c>
      <c s="711">
        <v>541.37172386999998</v>
      </c>
      <c s="711">
        <v>18.761662690000001</v>
      </c>
      <c s="711">
        <v>12.760282009999999</v>
      </c>
      <c s="711">
        <v>16.639358649999995</v>
      </c>
      <c s="711">
        <v>25.700770609999999</v>
      </c>
      <c s="711">
        <v>24.705543210000002</v>
      </c>
      <c s="711">
        <v>27.558129610000002</v>
      </c>
      <c s="711">
        <v>52.284145379999991</v>
      </c>
      <c s="15">
        <f t="shared" si="4"/>
        <v>6521.3531999400002</v>
      </c>
      <c s="16"/>
      <c s="711">
        <v>10.26622143</v>
      </c>
      <c s="711">
        <v>5.8143633600000006</v>
      </c>
      <c s="711">
        <v>20.29425372</v>
      </c>
      <c s="711">
        <v>15.74661901</v>
      </c>
      <c s="711">
        <v>14.12727887</v>
      </c>
      <c s="711">
        <v>13.29381463</v>
      </c>
      <c s="711">
        <v>18.595190719999998</v>
      </c>
      <c s="711">
        <v>21.1018668</v>
      </c>
      <c s="711">
        <v>23.641603189999998</v>
      </c>
      <c s="711">
        <v>242.86668355</v>
      </c>
      <c s="711">
        <v>256.07234463999998</v>
      </c>
      <c s="711">
        <v>326.63159066000003</v>
      </c>
      <c s="15">
        <f t="shared" si="5"/>
        <v>968.45183057999998</v>
      </c>
      <c s="16"/>
      <c s="711">
        <v>255.86731441000001</v>
      </c>
      <c s="711">
        <v>12.169662409999999</v>
      </c>
      <c s="711">
        <v>143.40951766000001</v>
      </c>
      <c s="711">
        <v>23.707183639999997</v>
      </c>
      <c s="711">
        <v>11.424509</v>
      </c>
      <c s="711">
        <v>12.868720250000003</v>
      </c>
      <c s="711">
        <v>28.734422410000001</v>
      </c>
      <c s="711">
        <v>105.71095506000002</v>
      </c>
      <c s="711">
        <v>94.145199750000032</v>
      </c>
      <c s="711">
        <v>213.36355367000004</v>
      </c>
      <c s="711">
        <v>35.617862930000001</v>
      </c>
      <c s="711">
        <v>185.37291189000001</v>
      </c>
      <c s="15">
        <f t="shared" si="6"/>
        <v>1122.3918130800002</v>
      </c>
      <c s="16"/>
      <c s="711">
        <v>54.363582580000013</v>
      </c>
      <c s="711">
        <v>100.65089768999997</v>
      </c>
      <c s="711">
        <v>98.628605358615872</v>
      </c>
      <c s="711">
        <v>42.074589730000014</v>
      </c>
      <c s="711">
        <v>22.258708810000012</v>
      </c>
      <c s="711">
        <v>515.55022472000007</v>
      </c>
      <c s="711">
        <v>56.891131872145962</v>
      </c>
      <c s="711">
        <v>44.690392170000003</v>
      </c>
      <c s="711">
        <v>64.26038638041922</v>
      </c>
      <c s="711">
        <v>58.713924253507152</v>
      </c>
      <c s="711">
        <v>67.575034980529551</v>
      </c>
      <c s="711">
        <v>175.48909399416505</v>
      </c>
      <c s="15">
        <f t="shared" si="7"/>
        <v>1301.1465725393832</v>
      </c>
      <c s="16"/>
      <c s="711">
        <v>25.980013679999999</v>
      </c>
      <c s="711">
        <v>46.69369889</v>
      </c>
      <c s="711">
        <v>95.946257779999996</v>
      </c>
      <c s="711">
        <v>243.07903405154747</v>
      </c>
      <c s="711">
        <v>242.34676640161393</v>
      </c>
      <c s="711">
        <v>236.1791426928236</v>
      </c>
      <c s="711">
        <v>267.49598580510775</v>
      </c>
      <c s="711">
        <v>49.887225283275626</v>
      </c>
      <c s="711">
        <v>48.479721922514898</v>
      </c>
      <c s="711">
        <v>23.985608230185633</v>
      </c>
      <c s="711">
        <v>53.095420225945873</v>
      </c>
      <c s="711">
        <v>300.09681441360937</v>
      </c>
      <c s="15">
        <f t="shared" si="8"/>
        <v>1633.2656893766241</v>
      </c>
      <c s="16"/>
      <c s="711">
        <v>17.527585331246691</v>
      </c>
      <c s="711">
        <v>36.119985546210003</v>
      </c>
      <c s="711">
        <v>93.407044146088509</v>
      </c>
      <c s="711">
        <v>31.684118160000001</v>
      </c>
      <c s="711">
        <v>246.15255426726196</v>
      </c>
      <c s="711">
        <v>78.72433261761006</v>
      </c>
      <c s="711">
        <v>104.43837233057494</v>
      </c>
      <c s="711">
        <v>90.392393427544675</v>
      </c>
      <c s="711">
        <v>69.105755635486901</v>
      </c>
      <c s="711">
        <v>24.832921729999999</v>
      </c>
      <c s="711">
        <v>50.871333095590018</v>
      </c>
      <c s="711">
        <v>100.2700534819227</v>
      </c>
      <c s="15">
        <f t="shared" si="9"/>
        <v>943.52644976953627</v>
      </c>
      <c s="16"/>
      <c s="711">
        <v>49.837005729999994</v>
      </c>
      <c s="711">
        <v>36.97937743</v>
      </c>
      <c s="711">
        <v>329.08710515925884</v>
      </c>
      <c s="711">
        <v>107.21715182426519</v>
      </c>
      <c s="711">
        <v>59.494907550000015</v>
      </c>
      <c s="711">
        <v>20.022057450000002</v>
      </c>
      <c s="711">
        <v>73.921574963058262</v>
      </c>
      <c s="711">
        <v>48.972382821806079</v>
      </c>
      <c s="711">
        <v>37.672333592243163</v>
      </c>
      <c s="711">
        <v>69.769960882780666</v>
      </c>
      <c s="711">
        <v>68.821151580000006</v>
      </c>
      <c s="711">
        <v>159.76211148952061</v>
      </c>
      <c s="15">
        <f t="shared" si="10"/>
        <v>1061.5571204729326</v>
      </c>
      <c s="16"/>
      <c s="711">
        <v>3178.4990304430262</v>
      </c>
      <c s="711">
        <v>21.343470840203427</v>
      </c>
      <c s="711">
        <v>38.669789509999987</v>
      </c>
      <c s="711">
        <v>750.51768507638144</v>
      </c>
      <c s="711">
        <v>274.3482293564133</v>
      </c>
      <c s="711">
        <v>70.579291493933411</v>
      </c>
      <c s="711">
        <v>228.78616906986741</v>
      </c>
      <c s="711">
        <v>120.5056846729841</v>
      </c>
      <c s="711">
        <v>48.018990720963352</v>
      </c>
      <c s="711">
        <v>91.451761933977821</v>
      </c>
      <c s="711">
        <v>179.60740790832068</v>
      </c>
      <c s="15">
        <f>+SUM(FA34:FK34)</f>
        <v>5002.3275110260711</v>
      </c>
    </row>
    <row r="35" spans="2:168" ht="15">
      <c r="B35" s="692" t="s">
        <v>98</v>
      </c>
      <c s="15">
        <v>36.963284234252171</v>
      </c>
      <c s="15">
        <v>135.52030281284888</v>
      </c>
      <c s="15">
        <v>-61.99368191570386</v>
      </c>
      <c s="15">
        <v>-73.163674740720353</v>
      </c>
      <c s="15">
        <v>1.1304736168015879</v>
      </c>
      <c s="15">
        <v>8.4721065988666453</v>
      </c>
      <c s="15">
        <v>40.20989378234183</v>
      </c>
      <c s="15">
        <v>49.141801978494669</v>
      </c>
      <c s="15">
        <v>16.067499990948022</v>
      </c>
      <c s="15">
        <v>26.446720073028668</v>
      </c>
      <c s="15">
        <v>0.27672742237248826</v>
      </c>
      <c s="15">
        <v>272.91020361567786</v>
      </c>
      <c s="15">
        <f t="shared" si="0"/>
        <v>451.98165746920859</v>
      </c>
      <c s="16"/>
      <c s="15">
        <v>38.989342287830723</v>
      </c>
      <c s="15">
        <v>56.661084988984854</v>
      </c>
      <c s="15">
        <v>-22.472159014152474</v>
      </c>
      <c s="15">
        <v>-12.259344004187767</v>
      </c>
      <c s="15">
        <v>43.938094896883264</v>
      </c>
      <c s="15">
        <v>-23.524344270303189</v>
      </c>
      <c s="15">
        <v>7.6300956759939993</v>
      </c>
      <c s="15">
        <v>-24.91343997714144</v>
      </c>
      <c s="15">
        <v>76.798771763464202</v>
      </c>
      <c s="15">
        <v>-42.943848029698714</v>
      </c>
      <c s="15">
        <v>33.083388175118664</v>
      </c>
      <c s="15">
        <v>44.949030554781928</v>
      </c>
      <c s="15">
        <f t="shared" si="1"/>
        <v>175.93667304757403</v>
      </c>
      <c s="16"/>
      <c s="15">
        <v>104.42944562088186</v>
      </c>
      <c s="15">
        <v>1.7111820466113432</v>
      </c>
      <c s="15">
        <v>262.17400557999997</v>
      </c>
      <c s="15">
        <v>52.444008945024741</v>
      </c>
      <c s="15">
        <v>-77.23411413370772</v>
      </c>
      <c s="15">
        <v>-104.23402202865235</v>
      </c>
      <c s="15">
        <v>-74.697298207751359</v>
      </c>
      <c s="15">
        <v>15.433017592616709</v>
      </c>
      <c s="15">
        <v>80.400216947259409</v>
      </c>
      <c s="15">
        <v>414.4859117342848</v>
      </c>
      <c s="15">
        <v>-51.683364684404253</v>
      </c>
      <c s="15">
        <v>83.883532264184495</v>
      </c>
      <c s="15">
        <f t="shared" si="2"/>
        <v>707.11252167634768</v>
      </c>
      <c s="16"/>
      <c s="15">
        <v>284.36381552296984</v>
      </c>
      <c s="15">
        <v>-66.018219508198541</v>
      </c>
      <c s="15">
        <v>65.855042453001602</v>
      </c>
      <c s="15">
        <v>921.60186080425615</v>
      </c>
      <c s="15">
        <v>41.374531738843643</v>
      </c>
      <c s="15">
        <v>9.4357260215907814</v>
      </c>
      <c s="15">
        <v>-69.728634893162393</v>
      </c>
      <c s="15">
        <v>508.14030208327222</v>
      </c>
      <c s="15">
        <v>1334.9376419800001</v>
      </c>
      <c s="15">
        <v>-20.311560090000285</v>
      </c>
      <c s="15">
        <v>29.61394005999955</v>
      </c>
      <c s="15">
        <v>42.253931169999596</v>
      </c>
      <c s="15">
        <f t="shared" si="3"/>
        <v>3081.5183773425729</v>
      </c>
      <c s="16"/>
      <c s="15">
        <v>87.371715441999868</v>
      </c>
      <c s="15">
        <v>-1993.7676752495997</v>
      </c>
      <c s="15">
        <v>-572.18630748300006</v>
      </c>
      <c s="15">
        <v>-69.995907987400059</v>
      </c>
      <c s="15">
        <v>-400.75133585539993</v>
      </c>
      <c s="15">
        <v>-31.036402276400054</v>
      </c>
      <c s="15">
        <v>-79.230617336599892</v>
      </c>
      <c s="15">
        <v>13.442933057800012</v>
      </c>
      <c s="15">
        <v>71.191374626600066</v>
      </c>
      <c s="15">
        <v>460.51231001579998</v>
      </c>
      <c s="15">
        <v>-1.1684150698000053</v>
      </c>
      <c s="15">
        <v>-132.6639804722</v>
      </c>
      <c s="15">
        <f t="shared" si="4"/>
        <v>-2648.2823085882005</v>
      </c>
      <c s="16"/>
      <c s="15">
        <v>-181.94148684340007</v>
      </c>
      <c s="15">
        <v>-293.00511548440005</v>
      </c>
      <c s="15">
        <v>153.7590634883999</v>
      </c>
      <c s="15">
        <v>-88.120967269200065</v>
      </c>
      <c s="15">
        <v>152.14129233919994</v>
      </c>
      <c s="15">
        <v>337.78285548899999</v>
      </c>
      <c s="15">
        <v>-162.85936884180006</v>
      </c>
      <c s="15">
        <v>-41.558784288600037</v>
      </c>
      <c s="15">
        <v>-187.86662878520002</v>
      </c>
      <c s="15">
        <v>-126.56004164939998</v>
      </c>
      <c s="15">
        <v>-6.1817400615999532</v>
      </c>
      <c s="15">
        <v>-83.989805219000317</v>
      </c>
      <c s="15">
        <f t="shared" si="5"/>
        <v>-528.40072712600067</v>
      </c>
      <c s="16"/>
      <c s="15">
        <v>105.12361656000007</v>
      </c>
      <c s="15">
        <v>15.635376565999991</v>
      </c>
      <c s="15">
        <v>979.33444065819947</v>
      </c>
      <c s="15">
        <v>-883.50509921980006</v>
      </c>
      <c s="15">
        <v>-76.830874840800107</v>
      </c>
      <c s="15">
        <v>-54.451598265200232</v>
      </c>
      <c s="15">
        <v>-23.223845020800027</v>
      </c>
      <c s="15">
        <v>-22.762426192200053</v>
      </c>
      <c s="15">
        <v>498.81423351000012</v>
      </c>
      <c s="15">
        <v>-450.9930446535293</v>
      </c>
      <c s="15">
        <v>4.0962199817396652</v>
      </c>
      <c s="15">
        <v>471.15511302271835</v>
      </c>
      <c s="15">
        <f t="shared" si="6"/>
        <v>562.39211210632789</v>
      </c>
      <c s="16"/>
      <c s="15">
        <v>-325.21641573772968</v>
      </c>
      <c s="15">
        <v>309.27551510356955</v>
      </c>
      <c s="15">
        <v>16.732039430855977</v>
      </c>
      <c s="15">
        <v>15.485402451190936</v>
      </c>
      <c s="15">
        <v>-65.151732735176438</v>
      </c>
      <c s="15">
        <v>92.00388163203047</v>
      </c>
      <c s="15">
        <v>-121.00253968011639</v>
      </c>
      <c s="15">
        <v>58.847950542721222</v>
      </c>
      <c s="15">
        <v>212.88675369838205</v>
      </c>
      <c s="15">
        <v>-202.99023521380758</v>
      </c>
      <c s="15">
        <v>100.84685819229931</v>
      </c>
      <c s="15">
        <v>118.55243150841346</v>
      </c>
      <c s="15">
        <f t="shared" si="7"/>
        <v>210.26990919263289</v>
      </c>
      <c s="16"/>
      <c s="15">
        <v>61.769926857201312</v>
      </c>
      <c s="15">
        <v>-9.2232120436020466</v>
      </c>
      <c s="15">
        <v>101.43173249357524</v>
      </c>
      <c s="15">
        <v>-91.942181524648674</v>
      </c>
      <c s="15">
        <v>-166.74221417214173</v>
      </c>
      <c s="15">
        <v>251.99164363488609</v>
      </c>
      <c s="15">
        <v>-25.515247065916697</v>
      </c>
      <c s="15">
        <v>17.465021642415977</v>
      </c>
      <c s="15">
        <v>-38.23466066656556</v>
      </c>
      <c s="15">
        <v>-282.59412259818453</v>
      </c>
      <c s="15">
        <v>141.10156593062112</v>
      </c>
      <c s="15">
        <v>55.205686809999492</v>
      </c>
      <c s="15">
        <f t="shared" si="8"/>
        <v>14.713939297639996</v>
      </c>
      <c s="16"/>
      <c s="15">
        <v>33.272512727550975</v>
      </c>
      <c s="15">
        <v>-121.21549225845206</v>
      </c>
      <c s="15">
        <v>-28.413603750603983</v>
      </c>
      <c s="15">
        <v>-76.316922565687207</v>
      </c>
      <c s="15">
        <v>-149.87002942558092</v>
      </c>
      <c s="15">
        <v>-198.86094387026134</v>
      </c>
      <c s="15">
        <v>-22.948843916450926</v>
      </c>
      <c s="15">
        <v>32.117675063708361</v>
      </c>
      <c s="15">
        <v>-53.223151387467851</v>
      </c>
      <c s="15">
        <v>0.35852340952621375</v>
      </c>
      <c s="15">
        <v>-76.828913464036646</v>
      </c>
      <c s="15">
        <v>-101.98292423871362</v>
      </c>
      <c s="15">
        <f t="shared" si="9"/>
        <v>-763.91211367646883</v>
      </c>
      <c s="16"/>
      <c s="15">
        <v>-90.166409234722551</v>
      </c>
      <c s="15">
        <v>11.934403431869043</v>
      </c>
      <c s="15">
        <v>-10.305257594575437</v>
      </c>
      <c s="15">
        <v>-38.97567981811153</v>
      </c>
      <c s="15">
        <v>-11.51308171414118</v>
      </c>
      <c s="15">
        <v>-37.983605030637705</v>
      </c>
      <c s="15">
        <v>199.78293273942273</v>
      </c>
      <c s="15">
        <v>42.280265598283222</v>
      </c>
      <c s="15">
        <v>-38.182318146300702</v>
      </c>
      <c s="15">
        <v>-22.839100279198249</v>
      </c>
      <c s="15">
        <v>-40.114650208437638</v>
      </c>
      <c s="15">
        <v>310.67365949793776</v>
      </c>
      <c s="15">
        <f t="shared" si="10"/>
        <v>274.5911592413878</v>
      </c>
      <c s="16"/>
      <c s="15">
        <v>-142.97630578082396</v>
      </c>
      <c s="15">
        <v>1.0021350902279025</v>
      </c>
      <c s="15">
        <v>8.7771990913542766</v>
      </c>
      <c s="15">
        <v>-50.110774413844183</v>
      </c>
      <c s="15">
        <v>-194.33615174999994</v>
      </c>
      <c s="15">
        <v>2.3984935899998945</v>
      </c>
      <c s="15">
        <v>-44.488128859999996</v>
      </c>
      <c s="15">
        <v>-46.460027110000034</v>
      </c>
      <c s="15">
        <v>-6.839959030000049</v>
      </c>
      <c s="15">
        <v>-23.58910620000006</v>
      </c>
      <c s="15">
        <v>180.95638060000016</v>
      </c>
      <c s="15">
        <f>+SUM(FA35:FK35)</f>
        <v>-315.66624477308602</v>
      </c>
    </row>
    <row r="36" spans="2:168" ht="15.75">
      <c r="B36" s="690" t="s">
        <v>40</v>
      </c>
      <c s="20">
        <f>+C37+C39+C40+C41+C42</f>
        <v>-498.32628305413522</v>
      </c>
      <c s="20">
        <f t="shared" si="218" ref="D36">+D37+D39+D40+D41+D42</f>
        <v>375.37547316401964</v>
      </c>
      <c s="20">
        <f t="shared" si="219" ref="E36">+E37+E39+E40+E41+E42</f>
        <v>394.94632165421524</v>
      </c>
      <c s="20">
        <f t="shared" si="220" ref="F36">+F37+F39+F40+F41+F42</f>
        <v>214.97149683806583</v>
      </c>
      <c s="20">
        <f t="shared" si="221" ref="G36">+G37+G39+G40+G41+G42</f>
        <v>-190.16956436803014</v>
      </c>
      <c s="20">
        <f t="shared" si="222" ref="H36">+H37+H39+H40+H41+H42</f>
        <v>186.58146668604641</v>
      </c>
      <c s="20">
        <f t="shared" si="223" ref="I36">+I37+I39+I40+I41+I42</f>
        <v>62.940405962719439</v>
      </c>
      <c s="20">
        <f t="shared" si="224" ref="J36">+J37+J39+J40+J41+J42</f>
        <v>870.71766929430351</v>
      </c>
      <c s="20">
        <f t="shared" si="225" ref="K36">+K37+K39+K40+K41+K42</f>
        <v>280.54608180386111</v>
      </c>
      <c s="20">
        <f t="shared" si="226" ref="L36">+L37+L39+L40+L41+L42</f>
        <v>357.63372192410088</v>
      </c>
      <c s="20">
        <f t="shared" si="227" ref="M36">+M37+M39+M40+M41+M42</f>
        <v>230.78352471259629</v>
      </c>
      <c s="20">
        <f t="shared" si="228" ref="N36">+N37+N39+N40+N41+N42</f>
        <v>831.37341039973148</v>
      </c>
      <c s="20">
        <f t="shared" si="0"/>
        <v>3117.3737250174945</v>
      </c>
      <c s="574"/>
      <c s="20">
        <f>+Q37+Q39+Q40+Q41+Q42</f>
        <v>-297.40999317268421</v>
      </c>
      <c s="20">
        <f t="shared" si="229" ref="R36">+R37+R39+R40+R41+R42</f>
        <v>648.17415221793897</v>
      </c>
      <c s="20">
        <f t="shared" si="230" ref="S36">+S37+S39+S40+S41+S42</f>
        <v>55.527431350606747</v>
      </c>
      <c s="20">
        <f t="shared" si="231" ref="T36">+T37+T39+T40+T41+T42</f>
        <v>476.08406819570803</v>
      </c>
      <c s="20">
        <f t="shared" si="232" ref="U36">+U37+U39+U40+U41+U42</f>
        <v>282.62245137977487</v>
      </c>
      <c s="20">
        <f t="shared" si="233" ref="V36">+V37+V39+V40+V41+V42</f>
        <v>-503.92439808744564</v>
      </c>
      <c s="20">
        <f t="shared" si="234" ref="W36">+W37+W39+W40+W41+W42</f>
        <v>718.48532734562673</v>
      </c>
      <c s="20">
        <f t="shared" si="235" ref="X36">+X37+X39+X40+X41+X42</f>
        <v>167.2503017071098</v>
      </c>
      <c s="20">
        <f t="shared" si="236" ref="Y36">+Y37+Y39+Y40+Y41+Y42</f>
        <v>219.6670166648438</v>
      </c>
      <c s="20">
        <f t="shared" si="237" ref="Z36">+Z37+Z39+Z40+Z41+Z42</f>
        <v>302.13093979371644</v>
      </c>
      <c s="20">
        <f t="shared" si="238" ref="AA36">+AA37+AA39+AA40+AA41+AA42</f>
        <v>203.57323106599378</v>
      </c>
      <c s="20">
        <f t="shared" si="239" ref="AB36">+AB37+AB39+AB40+AB41+AB42</f>
        <v>409.48834201771405</v>
      </c>
      <c s="20">
        <f t="shared" si="1"/>
        <v>2681.668870478903</v>
      </c>
      <c s="574"/>
      <c s="20">
        <f>+AE37+AE39+AE40+AE41+AE42</f>
        <v>-233.40371216090188</v>
      </c>
      <c s="20">
        <f t="shared" si="240" ref="AF36">+AF37+AF39+AF40+AF41+AF42</f>
        <v>-275.64476229454283</v>
      </c>
      <c s="20">
        <f t="shared" si="241" ref="AG36">+AG37+AG39+AG40+AG41+AG42</f>
        <v>-180.08449238093095</v>
      </c>
      <c s="20">
        <f t="shared" si="242" ref="AH36">+AH37+AH39+AH40+AH41+AH42</f>
        <v>-79.774902062211609</v>
      </c>
      <c s="20">
        <f t="shared" si="243" ref="AI36">+AI37+AI39+AI40+AI41+AI42</f>
        <v>252.2076286333712</v>
      </c>
      <c s="20">
        <f t="shared" si="244" ref="AJ36">+AJ37+AJ39+AJ40+AJ41+AJ42</f>
        <v>-75.733680966654816</v>
      </c>
      <c s="20">
        <f t="shared" si="245" ref="AK36">+AK37+AK39+AK40+AK41+AK42</f>
        <v>-426.27425133831298</v>
      </c>
      <c s="20">
        <f t="shared" si="246" ref="AL36">+AL37+AL39+AL40+AL41+AL42</f>
        <v>490.41203375892593</v>
      </c>
      <c s="20">
        <f t="shared" si="247" ref="AM36">+AM37+AM39+AM40+AM41+AM42</f>
        <v>338.92552693688697</v>
      </c>
      <c s="20">
        <f t="shared" si="248" ref="AN36">+AN37+AN39+AN40+AN41+AN42</f>
        <v>497.75897517687253</v>
      </c>
      <c s="20">
        <f t="shared" si="249" ref="AO36">+AO37+AO39+AO40+AO41+AO42</f>
        <v>510.00383021308119</v>
      </c>
      <c s="20">
        <f t="shared" si="250" ref="AP36">+AP37+AP39+AP40+AP41+AP42</f>
        <v>1903.8713961870819</v>
      </c>
      <c s="20">
        <f t="shared" si="2"/>
        <v>2722.2635897026648</v>
      </c>
      <c s="574"/>
      <c s="20">
        <f>+AS37+AS39+AS40+AS41+AS42</f>
        <v>-1077.125864353781</v>
      </c>
      <c s="20">
        <f t="shared" si="251" ref="AT36">+AT37+AT39+AT40+AT41+AT42</f>
        <v>73.398947695924534</v>
      </c>
      <c s="20">
        <f t="shared" si="252" ref="AU36">+AU37+AU39+AU40+AU41+AU42</f>
        <v>-20.511897311989628</v>
      </c>
      <c s="20">
        <f t="shared" si="253" ref="AV36">+AV37+AV39+AV40+AV41+AV42</f>
        <v>201.90923894212574</v>
      </c>
      <c s="20">
        <f t="shared" si="254" ref="AW36">+AW37+AW39+AW40+AW41+AW42</f>
        <v>657.59234249029635</v>
      </c>
      <c s="20">
        <f t="shared" si="255" ref="AX36">+AX37+AX39+AX40+AX41+AX42</f>
        <v>-56.497757060484275</v>
      </c>
      <c s="20">
        <f t="shared" si="256" ref="AY36">+AY37+AY39+AY40+AY41+AY42</f>
        <v>109.60077785417279</v>
      </c>
      <c s="20">
        <f t="shared" si="257" ref="AZ36">+AZ37+AZ39+AZ40+AZ41+AZ42</f>
        <v>0.92389875828707169</v>
      </c>
      <c s="20">
        <f t="shared" si="258" ref="BA36">+BA37+BA39+BA40+BA41+BA42</f>
        <v>-42.577991291012466</v>
      </c>
      <c s="20">
        <f t="shared" si="259" ref="BB36">+BB37+BB39+BB40+BB41+BB42</f>
        <v>66.757854414267428</v>
      </c>
      <c s="20">
        <f t="shared" si="260" ref="BC36">+BC37+BC39+BC40+BC41+BC42</f>
        <v>991.71681951581627</v>
      </c>
      <c s="20">
        <f t="shared" si="261" ref="BD36">+BD37+BD39+BD40+BD41+BD42</f>
        <v>767.41292827789653</v>
      </c>
      <c s="20">
        <f t="shared" si="3"/>
        <v>1672.5992979315195</v>
      </c>
      <c s="574"/>
      <c s="20">
        <f>+BG37+BG39+BG40+BG41+BG42</f>
        <v>-306.38551337008687</v>
      </c>
      <c s="20">
        <f t="shared" si="262" ref="BH36">+BH37+BH39+BH40+BH41+BH42</f>
        <v>-624.81114387666696</v>
      </c>
      <c s="20">
        <f t="shared" si="263" ref="BI36">+BI37+BI39+BI40+BI41+BI42</f>
        <v>-45.423187733261074</v>
      </c>
      <c s="20">
        <f t="shared" si="264" ref="BJ36">+BJ37+BJ39+BJ40+BJ41+BJ42</f>
        <v>3.3040745899325259</v>
      </c>
      <c s="20">
        <f t="shared" si="265" ref="BK36">+BK37+BK39+BK40+BK41+BK42</f>
        <v>1647.0615251757856</v>
      </c>
      <c s="20">
        <f t="shared" si="266" ref="BL36">+BL37+BL39+BL40+BL41+BL42</f>
        <v>797.40213654878403</v>
      </c>
      <c s="20">
        <f t="shared" si="267" ref="BM36">+BM37+BM39+BM40+BM41+BM42</f>
        <v>-136.90637008428433</v>
      </c>
      <c s="20">
        <f t="shared" si="268" ref="BN36">+BN37+BN39+BN40+BN41+BN42</f>
        <v>407.53712239507888</v>
      </c>
      <c s="20">
        <f t="shared" si="269" ref="BO36">+BO37+BO39+BO40+BO41+BO42</f>
        <v>-484.55990832043119</v>
      </c>
      <c s="20">
        <f t="shared" si="270" ref="BP36">+BP37+BP39+BP40+BP41+BP42</f>
        <v>-322.03641141399748</v>
      </c>
      <c s="20">
        <f t="shared" si="271" ref="BQ36">+BQ37+BQ39+BQ40+BQ41+BQ42</f>
        <v>-596.9057359200433</v>
      </c>
      <c s="20">
        <f t="shared" si="272" ref="BR36">+BR37+BR39+BR40+BR41+BR42</f>
        <v>571.29506302363393</v>
      </c>
      <c s="20">
        <f t="shared" si="4"/>
        <v>909.57165101444366</v>
      </c>
      <c s="574"/>
      <c s="20">
        <f>+BU37+BU39+BU40+BU41+BU42</f>
        <v>-225.71862286207161</v>
      </c>
      <c s="20">
        <f t="shared" si="273" ref="BV36">+BV37+BV39+BV40+BV41+BV42</f>
        <v>-139.70604791768079</v>
      </c>
      <c s="20">
        <f t="shared" si="274" ref="BW36">+BW37+BW39+BW40+BW41+BW42</f>
        <v>193.23369265410827</v>
      </c>
      <c s="20">
        <f t="shared" si="275" ref="BX36">+BX37+BX39+BX40+BX41+BX42</f>
        <v>-95.418986440131505</v>
      </c>
      <c s="20">
        <f t="shared" si="276" ref="BY36">+BY37+BY39+BY40+BY41+BY42</f>
        <v>61.604796590647076</v>
      </c>
      <c s="20">
        <f t="shared" si="277" ref="BZ36">+BZ37+BZ39+BZ40+BZ41+BZ42</f>
        <v>87.918137484729954</v>
      </c>
      <c s="20">
        <f t="shared" si="278" ref="CA36">+CA37+CA39+CA40+CA41+CA42</f>
        <v>122.20000555326118</v>
      </c>
      <c s="20">
        <f t="shared" si="279" ref="CB36">+CB37+CB39+CB40+CB41+CB42</f>
        <v>-119.41021757785705</v>
      </c>
      <c s="20">
        <f t="shared" si="280" ref="CC36">+CC37+CC39+CC40+CC41+CC42</f>
        <v>113.93169178275947</v>
      </c>
      <c s="20">
        <f t="shared" si="281" ref="CD36">+CD37+CD39+CD40+CD41+CD42</f>
        <v>223.24027100621851</v>
      </c>
      <c s="20">
        <f t="shared" si="282" ref="CE36">+CE37+CE39+CE40+CE41+CE42</f>
        <v>-285.14809702262278</v>
      </c>
      <c s="20">
        <f t="shared" si="283" ref="CF36">+CF37+CF39+CF40+CF41+CF42</f>
        <v>1770.5048653959109</v>
      </c>
      <c s="20">
        <f t="shared" si="5"/>
        <v>1707.2314886472716</v>
      </c>
      <c s="574"/>
      <c s="20">
        <f>+CI37+CI39+CI40+CI41+CI42</f>
        <v>-453.04694967925548</v>
      </c>
      <c s="20">
        <f t="shared" si="284" ref="CJ36">+CJ37+CJ39+CJ40+CJ41+CJ42</f>
        <v>-550.07882533694749</v>
      </c>
      <c s="20">
        <f t="shared" si="285" ref="CK36">+CK37+CK39+CK40+CK41+CK42</f>
        <v>699.42406291402358</v>
      </c>
      <c s="20">
        <f t="shared" si="286" ref="CL36">+CL37+CL39+CL40+CL41+CL42</f>
        <v>-259.98912460492335</v>
      </c>
      <c s="20">
        <f t="shared" si="287" ref="CM36">+CM37+CM39+CM40+CM41+CM42</f>
        <v>376.17700412832704</v>
      </c>
      <c s="20">
        <f t="shared" si="288" ref="CN36">+CN37+CN39+CN40+CN41+CN42</f>
        <v>35.749466896864959</v>
      </c>
      <c s="20">
        <f t="shared" si="289" ref="CO36">+CO37+CO39+CO40+CO41+CO42</f>
        <v>-53.5593489105391</v>
      </c>
      <c s="20">
        <f t="shared" si="290" ref="CP36">+CP37+CP39+CP40+CP41+CP42</f>
        <v>-38.100119396436469</v>
      </c>
      <c s="20">
        <f t="shared" si="291" ref="CQ36">+CQ37+CQ39+CQ40+CQ41+CQ42</f>
        <v>115.0933526111758</v>
      </c>
      <c s="20">
        <f t="shared" si="292" ref="CR36">+CR37+CR39+CR40+CR41+CR42</f>
        <v>-837.03709466449982</v>
      </c>
      <c s="20">
        <f t="shared" si="293" ref="CS36">+CS37+CS39+CS40+CS41+CS42</f>
        <v>134.26115471129887</v>
      </c>
      <c s="20">
        <f t="shared" si="294" ref="CT36">+CT37+CT39+CT40+CT41+CT42</f>
        <v>841.98276235506921</v>
      </c>
      <c s="20">
        <f t="shared" si="6"/>
        <v>10.876341024157682</v>
      </c>
      <c s="574"/>
      <c s="20">
        <f>+CW37+CW39+CW40+CW41+CW42</f>
        <v>-194.09327043090971</v>
      </c>
      <c s="20">
        <f t="shared" si="295" ref="CX36">+CX37+CX39+CX40+CX41+CX42</f>
        <v>-747.7741847990211</v>
      </c>
      <c s="20">
        <f t="shared" si="296" ref="CY36">+CY37+CY39+CY40+CY41+CY42</f>
        <v>229.94892820548623</v>
      </c>
      <c s="20">
        <f t="shared" si="297" ref="CZ36">+CZ37+CZ39+CZ40+CZ41+CZ42</f>
        <v>1218.3765680697595</v>
      </c>
      <c s="20">
        <f t="shared" si="298" ref="DA36">+DA37+DA39+DA40+DA41+DA42</f>
        <v>-106.67983895314939</v>
      </c>
      <c s="20">
        <f t="shared" si="299" ref="DB36">+DB37+DB39+DB40+DB41+DB42</f>
        <v>690.25196453481612</v>
      </c>
      <c s="20">
        <f t="shared" si="300" ref="DC36">+DC37+DC39+DC40+DC41+DC42</f>
        <v>674.40891192249615</v>
      </c>
      <c s="20">
        <f t="shared" si="301" ref="DD36">+DD37+DD39+DD40+DD41+DD42</f>
        <v>-364.79389263957933</v>
      </c>
      <c s="20">
        <f t="shared" si="302" ref="DE36">+DE37+DE39+DE40+DE41+DE42</f>
        <v>-277.49802724965593</v>
      </c>
      <c s="20">
        <f t="shared" si="303" ref="DF36">+DF37+DF39+DF40+DF41+DF42</f>
        <v>-314.51740420305276</v>
      </c>
      <c s="20">
        <f t="shared" si="304" ref="DG36">+DG37+DG39+DG40+DG41+DG42</f>
        <v>531.83585718027507</v>
      </c>
      <c s="20">
        <f t="shared" si="305" ref="DH36">+DH37+DH39+DH40+DH41+DH42</f>
        <v>94.190526322524605</v>
      </c>
      <c s="20">
        <f t="shared" si="7"/>
        <v>1433.6561379599896</v>
      </c>
      <c s="574"/>
      <c s="20">
        <f>+DK37+DK39+DK40+DK41+DK42</f>
        <v>88.90508634037775</v>
      </c>
      <c s="20">
        <f t="shared" si="306" ref="DL36">+DL37+DL39+DL40+DL41+DL42</f>
        <v>-46.042432673922235</v>
      </c>
      <c s="20">
        <f t="shared" si="307" ref="DM36">+DM37+DM39+DM40+DM41+DM42</f>
        <v>-2.2942036970726818</v>
      </c>
      <c s="20">
        <f t="shared" si="308" ref="DN36">+DN37+DN39+DN40+DN41+DN42</f>
        <v>-574.54099521420164</v>
      </c>
      <c s="20">
        <f t="shared" si="309" ref="DO36">+DO37+DO39+DO40+DO41+DO42</f>
        <v>332.84661325233213</v>
      </c>
      <c s="20">
        <f t="shared" si="310" ref="DP36">+DP37+DP39+DP40+DP41+DP42</f>
        <v>-27.42344227815552</v>
      </c>
      <c s="20">
        <f t="shared" si="311" ref="DQ36">+DQ37+DQ39+DQ40+DQ41+DQ42</f>
        <v>-60.855484321101436</v>
      </c>
      <c s="20">
        <f t="shared" si="312" ref="DR36">+DR37+DR39+DR40+DR41+DR42</f>
        <v>180.8963642839762</v>
      </c>
      <c s="20">
        <f t="shared" si="313" ref="DS36">+DS37+DS39+DS40+DS41+DS42</f>
        <v>-414.13628393724935</v>
      </c>
      <c s="20">
        <f t="shared" si="314" ref="DT36">+DT37+DT39+DT40+DT41+DT42</f>
        <v>-208.76612162765085</v>
      </c>
      <c s="20">
        <f t="shared" si="315" ref="DU36">+DU37+DU39+DU40+DU41+DU42</f>
        <v>105.56051699170055</v>
      </c>
      <c s="20">
        <f t="shared" si="316" ref="DV36">+DV37+DV39+DV40+DV41+DV42</f>
        <v>730.48774796571456</v>
      </c>
      <c s="20">
        <f t="shared" si="8"/>
        <v>104.63736508474756</v>
      </c>
      <c s="574"/>
      <c s="20">
        <f>+DY37+DY39+DY40+DY41+DY42</f>
        <v>162.8146593564756</v>
      </c>
      <c s="20">
        <f t="shared" si="317" ref="DZ36">+DZ37+DZ39+DZ40+DZ41+DZ42</f>
        <v>181.07068106713731</v>
      </c>
      <c s="20">
        <f t="shared" si="318" ref="EA36">+EA37+EA39+EA40+EA41+EA42</f>
        <v>-440.14424324978785</v>
      </c>
      <c s="20">
        <f t="shared" si="319" ref="EB36">+EB37+EB39+EB40+EB41+EB42</f>
        <v>454.33505120649193</v>
      </c>
      <c s="20">
        <f t="shared" si="320" ref="EC36">+EC37+EC39+EC40+EC41+EC42</f>
        <v>-154.6505876789941</v>
      </c>
      <c s="20">
        <f t="shared" si="321" ref="ED36">+ED37+ED39+ED40+ED41+ED42</f>
        <v>-46.976754578757586</v>
      </c>
      <c s="20">
        <f t="shared" si="322" ref="EE36">+EE37+EE39+EE40+EE41+EE42</f>
        <v>-139.92908699875207</v>
      </c>
      <c s="20">
        <f t="shared" si="323" ref="EF36">+EF37+EF39+EF40+EF41+EF42</f>
        <v>-10.063170564110365</v>
      </c>
      <c s="20">
        <f t="shared" si="324" ref="EG36">+EG37+EG39+EG40+EG41+EG42</f>
        <v>-570.22086151592544</v>
      </c>
      <c s="20">
        <f t="shared" si="325" ref="EH36">+EH37+EH39+EH40+EH41+EH42</f>
        <v>-122.39082130763251</v>
      </c>
      <c s="20">
        <f t="shared" si="326" ref="EI36">+EI37+EI39+EI40+EI41+EI42</f>
        <v>62.696449751785281</v>
      </c>
      <c s="20">
        <f t="shared" si="327" ref="EJ36">+EJ37+EJ39+EJ40+EJ41+EJ42</f>
        <v>-307.3512894247674</v>
      </c>
      <c s="20">
        <f t="shared" si="9"/>
        <v>-930.80997393683731</v>
      </c>
      <c s="574"/>
      <c s="20">
        <f>+EM37+EM39+EM40+EM41+EM42</f>
        <v>-453.35228363646411</v>
      </c>
      <c s="20">
        <f t="shared" si="328" ref="EN36">+EN37+EN39+EN40+EN41+EN42</f>
        <v>372.2250151152673</v>
      </c>
      <c s="20">
        <f t="shared" si="329" ref="EO36">+EO37+EO39+EO40+EO41+EO42</f>
        <v>-534.27338434862986</v>
      </c>
      <c s="20">
        <f t="shared" si="330" ref="EP36">+EP37+EP39+EP40+EP41+EP42</f>
        <v>-234.67823701793327</v>
      </c>
      <c s="20">
        <f t="shared" si="331" ref="EQ36">+EQ37+EQ39+EQ40+EQ41+EQ42</f>
        <v>181.05434286148738</v>
      </c>
      <c s="20">
        <f t="shared" si="332" ref="ER36">+ER37+ER39+ER40+ER41+ER42</f>
        <v>69.412311628256887</v>
      </c>
      <c s="20">
        <f t="shared" si="333" ref="ES36">+ES37+ES39+ES40+ES41+ES42</f>
        <v>-6.8115626866445744</v>
      </c>
      <c s="20">
        <f t="shared" si="334" ref="ET36">+ET37+ET39+ET40+ET41+ET42</f>
        <v>-104.64929870922967</v>
      </c>
      <c s="20">
        <f t="shared" si="335" ref="EU36:EX36">+EU37+EU39+EU40+EU41+EU42</f>
        <v>258.37471676243734</v>
      </c>
      <c s="20">
        <f t="shared" si="335"/>
        <v>410.58499449505121</v>
      </c>
      <c s="20">
        <f t="shared" si="335"/>
        <v>1002.626740300135</v>
      </c>
      <c s="20">
        <f t="shared" si="335"/>
        <v>413.67027125024049</v>
      </c>
      <c s="20">
        <f t="shared" si="10"/>
        <v>1374.1836260139739</v>
      </c>
      <c s="574"/>
      <c s="20">
        <f t="shared" si="336" ref="FA36:FK36">+FA37+FA39+FA40+FA41+FA42</f>
        <v>154.73247746557968</v>
      </c>
      <c s="20">
        <f t="shared" si="336"/>
        <v>16.690688231961843</v>
      </c>
      <c s="20">
        <f t="shared" si="336"/>
        <v>-123.71418482105273</v>
      </c>
      <c s="20">
        <f t="shared" si="336"/>
        <v>90.317169047487113</v>
      </c>
      <c s="20">
        <f t="shared" si="336"/>
        <v>-379.28066465549887</v>
      </c>
      <c s="20">
        <f t="shared" si="336"/>
        <v>-403.04606119792453</v>
      </c>
      <c s="20">
        <f t="shared" si="336"/>
        <v>60.136768854371709</v>
      </c>
      <c s="20">
        <f t="shared" si="336"/>
        <v>-311.17171037157169</v>
      </c>
      <c s="20">
        <f t="shared" si="336"/>
        <v>-68.897919005358744</v>
      </c>
      <c s="20">
        <f t="shared" si="336"/>
        <v>-34.737637993960263</v>
      </c>
      <c s="20">
        <f t="shared" si="336"/>
        <v>293.4020111664355</v>
      </c>
      <c s="20">
        <f>+SUM(FA36:FK36)</f>
        <v>-705.56906327953106</v>
      </c>
    </row>
    <row r="37" spans="2:168" ht="15">
      <c r="B37" s="692" t="s">
        <v>99</v>
      </c>
      <c s="15">
        <v>-500.94129050423032</v>
      </c>
      <c s="15">
        <v>480.17005695136021</v>
      </c>
      <c s="15">
        <v>1073.2511605915549</v>
      </c>
      <c s="15">
        <v>242.04365302540612</v>
      </c>
      <c s="15">
        <v>233.83986354930997</v>
      </c>
      <c s="15">
        <v>-151.43778311440292</v>
      </c>
      <c s="15">
        <v>296.14144002005952</v>
      </c>
      <c s="15">
        <v>860.58522739164312</v>
      </c>
      <c s="15">
        <v>373.87008553120091</v>
      </c>
      <c s="15">
        <v>505.30978624144126</v>
      </c>
      <c s="15">
        <v>492.36677405313219</v>
      </c>
      <c s="15">
        <v>849.16477889386385</v>
      </c>
      <c s="15">
        <f t="shared" si="0"/>
        <v>4754.3637526303382</v>
      </c>
      <c s="16"/>
      <c s="15">
        <v>-176.54393873197097</v>
      </c>
      <c s="15">
        <v>706.66103272798819</v>
      </c>
      <c s="15">
        <v>74.485563180655745</v>
      </c>
      <c s="15">
        <v>688.90010746976168</v>
      </c>
      <c s="15">
        <v>347.58292058982511</v>
      </c>
      <c s="15">
        <v>-484.7470322666245</v>
      </c>
      <c s="15">
        <v>832.73797566240808</v>
      </c>
      <c s="15">
        <v>305.62351868716235</v>
      </c>
      <c s="15">
        <v>382.01607892489068</v>
      </c>
      <c s="15">
        <v>414.59448672376391</v>
      </c>
      <c s="15">
        <v>260.62896185513455</v>
      </c>
      <c s="15">
        <v>497.38471835924071</v>
      </c>
      <c s="15">
        <f t="shared" si="1"/>
        <v>3849.3243931822353</v>
      </c>
      <c s="16"/>
      <c s="15">
        <v>-20.676387364596298</v>
      </c>
      <c s="15">
        <v>15.722748385463145</v>
      </c>
      <c s="15">
        <v>-120.18437349093729</v>
      </c>
      <c s="15">
        <v>84.352091323788784</v>
      </c>
      <c s="15">
        <v>261.59625357987176</v>
      </c>
      <c s="15">
        <v>74.947010728844504</v>
      </c>
      <c s="15">
        <v>-700.5525018663127</v>
      </c>
      <c s="15">
        <v>581.89904549892674</v>
      </c>
      <c s="15">
        <v>451.19135790688529</v>
      </c>
      <c s="15">
        <v>630.78122761687382</v>
      </c>
      <c s="15">
        <v>561.85222414308089</v>
      </c>
      <c s="15">
        <v>2023.0268120782212</v>
      </c>
      <c s="15">
        <f t="shared" si="2"/>
        <v>3843.9555085401098</v>
      </c>
      <c s="16"/>
      <c s="15">
        <v>-999.02217612377979</v>
      </c>
      <c s="15">
        <v>158.8421738569684</v>
      </c>
      <c s="15">
        <v>339.53862771800954</v>
      </c>
      <c s="15">
        <v>246.47402285212553</v>
      </c>
      <c s="15">
        <v>306.17237854029213</v>
      </c>
      <c s="15">
        <v>-48.525134890480174</v>
      </c>
      <c s="15">
        <v>175.1684833841708</v>
      </c>
      <c s="15">
        <v>36.053027948288772</v>
      </c>
      <c s="15">
        <v>46.46990895898832</v>
      </c>
      <c s="15">
        <v>117.27142506426749</v>
      </c>
      <c s="15">
        <v>1049.3386161158153</v>
      </c>
      <c s="15">
        <v>783.52199562789747</v>
      </c>
      <c s="15">
        <f t="shared" si="3"/>
        <v>2211.303349052564</v>
      </c>
      <c s="16"/>
      <c s="15">
        <v>-257.15068529008767</v>
      </c>
      <c s="15">
        <v>-574.11918359666663</v>
      </c>
      <c s="15">
        <v>17.512874106739325</v>
      </c>
      <c s="15">
        <v>112.36368614993461</v>
      </c>
      <c s="15">
        <v>1642.4913170957832</v>
      </c>
      <c s="15">
        <v>926.19930575554065</v>
      </c>
      <c s="15">
        <v>-99.224260385893885</v>
      </c>
      <c s="15">
        <v>485.57136585668894</v>
      </c>
      <c s="15">
        <v>-415.21002692917472</v>
      </c>
      <c s="15">
        <v>-214.40962035168766</v>
      </c>
      <c s="15">
        <v>-475.56619648165258</v>
      </c>
      <c s="15">
        <v>564.4371499720254</v>
      </c>
      <c s="15">
        <f t="shared" si="4"/>
        <v>1712.8957259015492</v>
      </c>
      <c s="16"/>
      <c s="15">
        <v>-184.18308781576994</v>
      </c>
      <c s="15">
        <v>-105.78909143524507</v>
      </c>
      <c s="15">
        <v>273.23959512845386</v>
      </c>
      <c s="15">
        <v>6.4062772082606489</v>
      </c>
      <c s="15">
        <v>104.13512057903723</v>
      </c>
      <c s="15">
        <v>97.830600983121755</v>
      </c>
      <c s="15">
        <v>197.25286140165184</v>
      </c>
      <c s="15">
        <v>-352.80520916946625</v>
      </c>
      <c s="15">
        <v>108.19214282115094</v>
      </c>
      <c s="15">
        <v>246.8046494546104</v>
      </c>
      <c s="15">
        <v>-238.91181142423341</v>
      </c>
      <c s="15">
        <v>1685.4221252547895</v>
      </c>
      <c s="15">
        <f t="shared" si="5"/>
        <v>1837.5941729863616</v>
      </c>
      <c s="16"/>
      <c s="15">
        <v>-541.50509894135121</v>
      </c>
      <c s="15">
        <v>-474.31502372296103</v>
      </c>
      <c s="15">
        <v>535.67250382681846</v>
      </c>
      <c s="15">
        <v>-66.540988796529859</v>
      </c>
      <c s="15">
        <v>500.47039604496644</v>
      </c>
      <c s="15">
        <v>37.526416607007874</v>
      </c>
      <c s="15">
        <v>84.994614507850187</v>
      </c>
      <c s="15">
        <v>4.1789295502477914</v>
      </c>
      <c s="15">
        <v>227.88683545127293</v>
      </c>
      <c s="15">
        <v>-726.90124803610672</v>
      </c>
      <c s="15">
        <v>136.14879310694235</v>
      </c>
      <c s="15">
        <v>902.82334208643385</v>
      </c>
      <c s="15">
        <f t="shared" si="6"/>
        <v>620.43947168459101</v>
      </c>
      <c s="16"/>
      <c s="15">
        <v>-152.54405382278699</v>
      </c>
      <c s="15">
        <v>-715.40077383062919</v>
      </c>
      <c s="15">
        <v>-128.57928054612498</v>
      </c>
      <c s="15">
        <v>1222.9107260723952</v>
      </c>
      <c s="15">
        <v>-95.623791099000584</v>
      </c>
      <c s="15">
        <v>660.37570903320704</v>
      </c>
      <c s="15">
        <v>718.23677880088815</v>
      </c>
      <c s="15">
        <v>-390.27957618119046</v>
      </c>
      <c s="15">
        <v>-213.6335876329791</v>
      </c>
      <c s="15">
        <v>-292.62845216811962</v>
      </c>
      <c s="15">
        <v>523.94881686512099</v>
      </c>
      <c s="15">
        <v>50.44388498446196</v>
      </c>
      <c s="15">
        <f t="shared" si="7"/>
        <v>1187.2264004752421</v>
      </c>
      <c s="16"/>
      <c s="15">
        <v>152.99414894428062</v>
      </c>
      <c s="15">
        <v>-229.89044400392268</v>
      </c>
      <c s="15">
        <v>54.726348197898893</v>
      </c>
      <c s="15">
        <v>-314.67601256715847</v>
      </c>
      <c s="15">
        <v>320.595252262332</v>
      </c>
      <c s="15">
        <v>-9.2069198766035232</v>
      </c>
      <c s="15">
        <v>-10.37238815127057</v>
      </c>
      <c s="15">
        <v>102.10211023594407</v>
      </c>
      <c s="15">
        <v>-385.71493381591222</v>
      </c>
      <c s="15">
        <v>-167.81219934605753</v>
      </c>
      <c s="15">
        <v>106.66770867498612</v>
      </c>
      <c s="15">
        <v>795.02839448344787</v>
      </c>
      <c s="15">
        <f t="shared" si="8"/>
        <v>414.44106503796462</v>
      </c>
      <c s="16"/>
      <c s="15">
        <v>230.13630852938346</v>
      </c>
      <c s="15">
        <v>432.48398296422818</v>
      </c>
      <c s="15">
        <v>-253.29252031334204</v>
      </c>
      <c s="15">
        <v>568.54863212352734</v>
      </c>
      <c s="15">
        <v>-32.127540052471502</v>
      </c>
      <c s="15">
        <v>16.783537071239593</v>
      </c>
      <c s="15">
        <v>-49.00553956544141</v>
      </c>
      <c s="15">
        <v>101.85665172371131</v>
      </c>
      <c s="15">
        <v>-377.5583618059253</v>
      </c>
      <c s="15">
        <v>15.50255756236902</v>
      </c>
      <c s="15">
        <v>1.7907755359297255</v>
      </c>
      <c s="15">
        <v>-194.39983143004605</v>
      </c>
      <c s="15">
        <f t="shared" si="9"/>
        <v>460.71865234316232</v>
      </c>
      <c s="16"/>
      <c s="15">
        <v>-349.49964835615799</v>
      </c>
      <c s="15">
        <v>257.0399475299767</v>
      </c>
      <c s="15">
        <v>-490.3995433686282</v>
      </c>
      <c s="15">
        <v>-101.356806312952</v>
      </c>
      <c s="15">
        <v>125.13204226149026</v>
      </c>
      <c s="15">
        <v>261.48759914012436</v>
      </c>
      <c s="15">
        <v>94.699323201486308</v>
      </c>
      <c s="15">
        <v>-75.878204649229914</v>
      </c>
      <c s="15">
        <v>197.57465951002467</v>
      </c>
      <c s="15">
        <v>372.9035131574642</v>
      </c>
      <c s="15">
        <v>765.54162667013327</v>
      </c>
      <c s="15">
        <v>308.59284518024106</v>
      </c>
      <c s="15">
        <f t="shared" si="10"/>
        <v>1365.8373539639729</v>
      </c>
      <c s="16"/>
      <c s="15">
        <v>289.8066866555809</v>
      </c>
      <c s="15">
        <v>22.198710811959629</v>
      </c>
      <c s="15">
        <v>180.13300529834819</v>
      </c>
      <c s="15">
        <v>56.113862462000924</v>
      </c>
      <c s="15">
        <v>-233.04770358941212</v>
      </c>
      <c s="15">
        <v>-164.05374002976416</v>
      </c>
      <c s="15">
        <v>175.75983956509231</v>
      </c>
      <c s="15">
        <v>-254.60376935032673</v>
      </c>
      <c s="15">
        <v>131.46940273451588</v>
      </c>
      <c s="15">
        <v>-25.688227981871933</v>
      </c>
      <c s="15">
        <v>327.37294066100941</v>
      </c>
      <c s="15">
        <f>+SUM(FA37:FK37)</f>
        <v>505.46100723713232</v>
      </c>
    </row>
    <row r="38" spans="2:168" ht="15">
      <c r="B38" s="692" t="s">
        <v>204</v>
      </c>
      <c s="15">
        <v>-644.59510268975055</v>
      </c>
      <c s="15">
        <v>516.57462185249938</v>
      </c>
      <c s="15">
        <v>200.16688611890299</v>
      </c>
      <c s="15">
        <v>411.552262611983</v>
      </c>
      <c s="15">
        <v>88.594488566470432</v>
      </c>
      <c s="15">
        <v>-143.08366033774337</v>
      </c>
      <c s="15">
        <v>91.234177926449888</v>
      </c>
      <c s="15">
        <v>471.2406940717708</v>
      </c>
      <c s="15">
        <v>-2.4098629318417579</v>
      </c>
      <c s="15">
        <v>483.6931358602742</v>
      </c>
      <c s="15">
        <v>234.35940663326585</v>
      </c>
      <c s="15">
        <v>-1016.2836387198299</v>
      </c>
      <c s="15">
        <f t="shared" si="0"/>
        <v>691.04340896245094</v>
      </c>
      <c s="16"/>
      <c s="15">
        <v>-7.0209057138549724</v>
      </c>
      <c s="15">
        <v>79.034855669120361</v>
      </c>
      <c s="15">
        <v>-374.35802601402088</v>
      </c>
      <c s="15">
        <v>1.5848910387081787</v>
      </c>
      <c s="15">
        <v>227.75575270714046</v>
      </c>
      <c s="15">
        <v>-319.72174363872273</v>
      </c>
      <c s="15">
        <v>424.41446577465825</v>
      </c>
      <c s="15">
        <v>185.26654970840457</v>
      </c>
      <c s="15">
        <v>268.82802940750935</v>
      </c>
      <c s="15">
        <v>411.66413584990312</v>
      </c>
      <c s="15">
        <v>-58.645232777674892</v>
      </c>
      <c s="15">
        <v>-170.55136617830112</v>
      </c>
      <c s="15">
        <f t="shared" si="1"/>
        <v>668.25140583286975</v>
      </c>
      <c s="16"/>
      <c s="15">
        <v>-554.16968087701753</v>
      </c>
      <c s="15">
        <v>-663.00390301365439</v>
      </c>
      <c s="15">
        <v>-161.17037037389957</v>
      </c>
      <c s="15">
        <v>-179.32444090386804</v>
      </c>
      <c s="15">
        <v>-122.28171546459816</v>
      </c>
      <c s="15">
        <v>362.06698769250443</v>
      </c>
      <c s="15">
        <v>-517.84418458569758</v>
      </c>
      <c s="15">
        <v>90.942335239392833</v>
      </c>
      <c s="15">
        <v>-178.89577822643651</v>
      </c>
      <c s="15">
        <v>399.95002045545255</v>
      </c>
      <c s="15">
        <v>678.94119420126299</v>
      </c>
      <c s="15">
        <v>2053.4420656620223</v>
      </c>
      <c s="15">
        <f t="shared" si="2"/>
        <v>1208.6525298054635</v>
      </c>
      <c s="16"/>
      <c s="15">
        <v>-1037.6444751930903</v>
      </c>
      <c s="15">
        <v>-433.11104888407272</v>
      </c>
      <c s="15">
        <v>625.59738467801458</v>
      </c>
      <c s="15">
        <v>46.561509502120884</v>
      </c>
      <c s="15">
        <v>-146.36850289970607</v>
      </c>
      <c s="15">
        <v>420.91969470952222</v>
      </c>
      <c s="15">
        <v>266.41601353084036</v>
      </c>
      <c s="15">
        <v>255.75677871828009</v>
      </c>
      <c s="15">
        <v>-426.60893748899662</v>
      </c>
      <c s="15">
        <v>-192.53463434175012</v>
      </c>
      <c s="15">
        <v>479.82456711782845</v>
      </c>
      <c s="15">
        <v>847.32688577789122</v>
      </c>
      <c s="15">
        <f t="shared" si="3"/>
        <v>706.13523522688195</v>
      </c>
      <c s="16"/>
      <c s="15">
        <v>732.61926285391792</v>
      </c>
      <c s="15">
        <v>-122.93683832867725</v>
      </c>
      <c s="15">
        <v>571.78239235774913</v>
      </c>
      <c s="15">
        <v>241.82891813492756</v>
      </c>
      <c s="15">
        <v>-955.2550507222154</v>
      </c>
      <c s="15">
        <v>1139.1496368087921</v>
      </c>
      <c s="15">
        <v>-798.5623497402903</v>
      </c>
      <c s="15">
        <v>-66.446501874923115</v>
      </c>
      <c s="15">
        <v>-168.93716005342776</v>
      </c>
      <c s="15">
        <v>445.67526654633912</v>
      </c>
      <c s="15">
        <v>190.48238624995031</v>
      </c>
      <c s="15">
        <v>-320.55896632636814</v>
      </c>
      <c s="15">
        <f t="shared" si="4"/>
        <v>888.84099590577443</v>
      </c>
      <c s="16"/>
      <c s="15">
        <v>144.77213890792018</v>
      </c>
      <c s="15">
        <v>363.64538021232534</v>
      </c>
      <c s="15">
        <v>37.991480364111112</v>
      </c>
      <c s="15">
        <v>-39.022043461131148</v>
      </c>
      <c s="15">
        <v>-48.594277162686069</v>
      </c>
      <c s="15">
        <v>-10.234282525266281</v>
      </c>
      <c s="15">
        <v>-126.7593589067443</v>
      </c>
      <c s="15">
        <v>-140.79330708785722</v>
      </c>
      <c s="15">
        <v>-113.64853589723714</v>
      </c>
      <c s="15">
        <v>207.63404968621774</v>
      </c>
      <c s="15">
        <v>-526.61995904262653</v>
      </c>
      <c s="15">
        <v>970.29270480590958</v>
      </c>
      <c s="15">
        <f t="shared" si="5"/>
        <v>718.66398989293521</v>
      </c>
      <c s="16"/>
      <c s="15">
        <v>21.142430950746757</v>
      </c>
      <c s="15">
        <v>-196.28329251135131</v>
      </c>
      <c s="15">
        <v>304.85689208313443</v>
      </c>
      <c s="15">
        <v>-66.893476531628608</v>
      </c>
      <c s="15">
        <v>416.57373009832378</v>
      </c>
      <c s="15">
        <v>-121.85101308313301</v>
      </c>
      <c s="15">
        <v>76.865677569461127</v>
      </c>
      <c s="15">
        <v>21.149836293560597</v>
      </c>
      <c s="15">
        <v>-246.51439104882365</v>
      </c>
      <c s="15">
        <v>-189.56315840909315</v>
      </c>
      <c s="15">
        <v>169.42489000569094</v>
      </c>
      <c s="15">
        <v>-67.503560262735846</v>
      </c>
      <c s="15">
        <f t="shared" si="6"/>
        <v>121.40456515415207</v>
      </c>
      <c s="16"/>
      <c s="15">
        <v>182.20386603250472</v>
      </c>
      <c s="15">
        <v>-141.69849637902468</v>
      </c>
      <c s="15">
        <v>-343.39222994451444</v>
      </c>
      <c s="15">
        <v>232.65134748399942</v>
      </c>
      <c s="15">
        <v>-122.49792240739157</v>
      </c>
      <c s="15">
        <v>62.694092124811505</v>
      </c>
      <c s="15">
        <v>131.91555246249982</v>
      </c>
      <c s="15">
        <v>-91.341569279579971</v>
      </c>
      <c s="15">
        <v>78.698408621191561</v>
      </c>
      <c s="15">
        <v>21.286423475436322</v>
      </c>
      <c s="15">
        <v>-289.3311585197273</v>
      </c>
      <c s="15">
        <v>824.19514117753124</v>
      </c>
      <c s="15">
        <f t="shared" si="7"/>
        <v>545.38345484773663</v>
      </c>
      <c s="16"/>
      <c s="15">
        <v>-4.3091900546590978</v>
      </c>
      <c s="15">
        <v>-3.5924886039020976</v>
      </c>
      <c s="15">
        <v>-34.684475647059344</v>
      </c>
      <c s="15">
        <v>-122.13706431420559</v>
      </c>
      <c s="15">
        <v>-105.65265946766925</v>
      </c>
      <c s="15">
        <v>110.46758206883305</v>
      </c>
      <c s="15">
        <v>-162.88509004810703</v>
      </c>
      <c s="15">
        <v>-31.061397935995046</v>
      </c>
      <c s="15">
        <v>355.55516370274245</v>
      </c>
      <c s="15">
        <v>-128.96278921065004</v>
      </c>
      <c s="15">
        <v>-219.70511323530002</v>
      </c>
      <c s="15">
        <v>204.76891759207638</v>
      </c>
      <c s="15">
        <f t="shared" si="8"/>
        <v>-142.19860515389564</v>
      </c>
      <c s="16"/>
      <c s="15">
        <v>212.44934993647473</v>
      </c>
      <c s="15">
        <v>204.69449393413652</v>
      </c>
      <c s="15">
        <v>-215.5171149297928</v>
      </c>
      <c s="15">
        <v>245.84224454649643</v>
      </c>
      <c s="15">
        <v>-184.28372253900062</v>
      </c>
      <c s="15">
        <v>40.984064921243316</v>
      </c>
      <c s="15">
        <v>-372.9490076857511</v>
      </c>
      <c s="15">
        <v>-101.48601966711169</v>
      </c>
      <c s="15">
        <v>-195.30110825593181</v>
      </c>
      <c s="15">
        <v>25.639685842377219</v>
      </c>
      <c s="15">
        <v>42.418984503776414</v>
      </c>
      <c s="15">
        <v>258.85633367523792</v>
      </c>
      <c s="15">
        <f t="shared" si="9"/>
        <v>-38.651815717845466</v>
      </c>
      <c s="16"/>
      <c s="15">
        <v>-119.50957695931675</v>
      </c>
      <c s="15">
        <v>254.63108450526397</v>
      </c>
      <c s="15">
        <v>-392.28791643862553</v>
      </c>
      <c s="15">
        <v>-260.66579988793944</v>
      </c>
      <c s="15">
        <v>-183.52415018851468</v>
      </c>
      <c s="15">
        <v>-119.28879026173922</v>
      </c>
      <c s="15">
        <v>216.66516005335063</v>
      </c>
      <c s="15">
        <v>-1.3472743132166443</v>
      </c>
      <c s="15">
        <v>28.436026746414768</v>
      </c>
      <c s="15">
        <v>-87.441277234939889</v>
      </c>
      <c s="15">
        <v>334.27239892013745</v>
      </c>
      <c s="15">
        <v>-441.83600726975783</v>
      </c>
      <c s="15">
        <f t="shared" si="10"/>
        <v>-771.89612232888317</v>
      </c>
      <c s="16"/>
      <c s="15">
        <v>234.38565326558864</v>
      </c>
      <c s="15">
        <v>195.16551849195503</v>
      </c>
      <c s="15">
        <v>16.961604068948645</v>
      </c>
      <c s="15">
        <v>28.455254534424057</v>
      </c>
      <c s="15">
        <v>-219.59838382549913</v>
      </c>
      <c s="15">
        <v>-281.54618238793688</v>
      </c>
      <c s="15">
        <v>-47.559021535610668</v>
      </c>
      <c s="15">
        <v>33.974615008418141</v>
      </c>
      <c s="15">
        <v>-49.611797935346317</v>
      </c>
      <c s="15">
        <v>-490.08319981396994</v>
      </c>
      <c s="15">
        <v>394.04102317166974</v>
      </c>
      <c s="15">
        <f>+SUM(FA38:FK38)</f>
        <v>-185.41491695735874</v>
      </c>
    </row>
    <row r="39" spans="2:168" ht="15">
      <c r="B39" s="692" t="s">
        <v>735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317.37621432999998</v>
      </c>
      <c s="15">
        <v>82</v>
      </c>
      <c s="15">
        <v>50</v>
      </c>
      <c s="15">
        <v>14.707757739999977</v>
      </c>
      <c s="15">
        <v>100</v>
      </c>
      <c s="15">
        <f t="shared" si="5"/>
        <v>564.08397206999996</v>
      </c>
      <c s="16"/>
      <c s="15">
        <v>0</v>
      </c>
      <c s="15">
        <v>0</v>
      </c>
      <c s="15">
        <v>165</v>
      </c>
      <c s="15">
        <v>-15</v>
      </c>
      <c s="15">
        <v>-10</v>
      </c>
      <c s="15">
        <v>0</v>
      </c>
      <c s="15">
        <v>0</v>
      </c>
      <c s="15">
        <v>0</v>
      </c>
      <c s="15">
        <v>5.8999999999999773</v>
      </c>
      <c s="15">
        <v>0</v>
      </c>
      <c s="15">
        <v>-5.8999999999999773</v>
      </c>
      <c s="15">
        <v>-2.4553199999999151</v>
      </c>
      <c s="15">
        <f t="shared" si="6"/>
        <v>137.54468000000008</v>
      </c>
      <c s="16"/>
      <c s="15">
        <v>0</v>
      </c>
      <c s="15">
        <v>100</v>
      </c>
      <c s="15">
        <v>157.82502049999994</v>
      </c>
      <c s="15">
        <v>-93.247636800000237</v>
      </c>
      <c s="15">
        <v>-10</v>
      </c>
      <c s="15">
        <v>-4.0519089199999598</v>
      </c>
      <c s="15">
        <v>9.4423327099999597</v>
      </c>
      <c s="15">
        <v>35.200000000000045</v>
      </c>
      <c s="15">
        <v>-59.5</v>
      </c>
      <c s="15">
        <v>-19.840745799999922</v>
      </c>
      <c s="15">
        <v>0</v>
      </c>
      <c s="15">
        <v>-2.0229610600000569</v>
      </c>
      <c s="15">
        <f t="shared" si="7"/>
        <v>113.80410062999977</v>
      </c>
      <c s="16"/>
      <c s="15">
        <v>0</v>
      </c>
      <c s="15">
        <v>25.020995110000058</v>
      </c>
      <c s="15">
        <v>-3.4443299800000204</v>
      </c>
      <c s="15">
        <v>-160.80557047000002</v>
      </c>
      <c s="15">
        <v>12.883596629999943</v>
      </c>
      <c s="15">
        <v>-2.3247807499999453</v>
      </c>
      <c s="15">
        <v>-1</v>
      </c>
      <c s="15">
        <v>23</v>
      </c>
      <c s="15">
        <v>-30.024564490000103</v>
      </c>
      <c s="15">
        <v>-0.18573880000008103</v>
      </c>
      <c s="15">
        <v>-2</v>
      </c>
      <c s="15">
        <v>0</v>
      </c>
      <c s="15">
        <f t="shared" si="8"/>
        <v>-138.88039275000017</v>
      </c>
      <c s="16"/>
      <c s="15">
        <v>-1</v>
      </c>
      <c s="15">
        <v>-49.466373649999923</v>
      </c>
      <c s="15">
        <v>-2</v>
      </c>
      <c s="15">
        <v>-5.754091639999956</v>
      </c>
      <c s="15">
        <v>-4.5157743199999913</v>
      </c>
      <c s="15">
        <v>-1.5280115399999659</v>
      </c>
      <c s="15">
        <v>-2.6279543399999739</v>
      </c>
      <c s="15">
        <v>34.992549989999929</v>
      </c>
      <c s="15">
        <v>-32.763777669999968</v>
      </c>
      <c s="15">
        <v>0</v>
      </c>
      <c s="15">
        <v>0</v>
      </c>
      <c s="15">
        <v>0</v>
      </c>
      <c s="15">
        <f t="shared" si="9"/>
        <v>-64.663433169999848</v>
      </c>
      <c s="16"/>
      <c s="15">
        <v>0</v>
      </c>
      <c s="15">
        <v>48.297835729999974</v>
      </c>
      <c s="15">
        <v>-2.5</v>
      </c>
      <c s="15">
        <v>-14.40432852999993</v>
      </c>
      <c s="15">
        <v>-12</v>
      </c>
      <c s="15">
        <v>25</v>
      </c>
      <c s="15">
        <v>-14</v>
      </c>
      <c s="15">
        <v>4.1978236900000638</v>
      </c>
      <c s="15">
        <v>77.5</v>
      </c>
      <c s="15">
        <v>14</v>
      </c>
      <c s="15">
        <v>167.5</v>
      </c>
      <c s="15">
        <v>-91.456476769999995</v>
      </c>
      <c s="15">
        <f t="shared" si="10"/>
        <v>202.13485412000011</v>
      </c>
      <c s="16"/>
      <c s="15">
        <v>-81</v>
      </c>
      <c s="15">
        <v>0</v>
      </c>
      <c s="15">
        <v>-309.97466900000006</v>
      </c>
      <c s="15">
        <v>-17.245778330000007</v>
      </c>
      <c s="15">
        <v>-8.25</v>
      </c>
      <c s="15">
        <v>-23.111364530000003</v>
      </c>
      <c s="15">
        <v>-22.85714286000001</v>
      </c>
      <c s="15">
        <v>-47.857142859999954</v>
      </c>
      <c s="15">
        <v>-52.35714286000001</v>
      </c>
      <c s="15">
        <v>-24.35714286000001</v>
      </c>
      <c s="15">
        <v>-71.448796889999983</v>
      </c>
      <c s="15">
        <f>+SUM(FA39:FK39)</f>
        <v>-658.4591801900001</v>
      </c>
    </row>
    <row r="40" spans="2:168" ht="17.25">
      <c r="B40" s="692" t="s">
        <v>740</v>
      </c>
      <c s="15">
        <v>-88.830316110000012</v>
      </c>
      <c s="15">
        <v>-73.278761010000395</v>
      </c>
      <c s="15">
        <v>-692.52901615999951</v>
      </c>
      <c s="15">
        <v>-107.99633341000001</v>
      </c>
      <c s="15">
        <v>-50.113605139999962</v>
      </c>
      <c s="15">
        <v>-76.85112992024122</v>
      </c>
      <c s="15">
        <v>-134.97521128</v>
      </c>
      <c s="15">
        <v>-119.55173531999947</v>
      </c>
      <c s="15">
        <v>-129.44818094999937</v>
      </c>
      <c s="15">
        <v>-164.36024154000029</v>
      </c>
      <c s="15">
        <v>-134.58065645000147</v>
      </c>
      <c s="15">
        <v>-160.45859316599683</v>
      </c>
      <c s="15">
        <f t="shared" si="0"/>
        <v>-1932.9737804562383</v>
      </c>
      <c s="16"/>
      <c s="15">
        <v>-153.27260359000064</v>
      </c>
      <c s="15">
        <v>-49.938695339999413</v>
      </c>
      <c s="15">
        <v>-99.079946659999166</v>
      </c>
      <c s="15">
        <v>-94.337854104004009</v>
      </c>
      <c s="15">
        <v>-87.072284040000341</v>
      </c>
      <c s="15">
        <v>-92.821013915995422</v>
      </c>
      <c s="15">
        <v>-151.67446314673163</v>
      </c>
      <c s="15">
        <v>-171.18503181000261</v>
      </c>
      <c s="15">
        <v>-150.09087708999704</v>
      </c>
      <c s="15">
        <v>-135.6453617599978</v>
      </c>
      <c s="15">
        <v>-125.2468625000032</v>
      </c>
      <c s="15">
        <v>-81.30061896563933</v>
      </c>
      <c s="15">
        <f t="shared" si="1"/>
        <v>-1391.6656129223707</v>
      </c>
      <c s="16"/>
      <c s="15">
        <v>-99.193916231286153</v>
      </c>
      <c s="15">
        <v>-73.801050530006023</v>
      </c>
      <c s="15">
        <v>-153.76837855999372</v>
      </c>
      <c s="15">
        <v>-67.970036720000422</v>
      </c>
      <c s="15">
        <v>-99.428131940000554</v>
      </c>
      <c s="15">
        <v>-118.00330993999918</v>
      </c>
      <c s="15">
        <v>-149.68193345000029</v>
      </c>
      <c s="15">
        <v>-95.361600710000857</v>
      </c>
      <c s="15">
        <v>-121.86198843999819</v>
      </c>
      <c s="15">
        <v>-139.53099501000128</v>
      </c>
      <c s="15">
        <v>-79.814459939999779</v>
      </c>
      <c s="15">
        <v>-109.93001982113924</v>
      </c>
      <c s="15">
        <f t="shared" si="2"/>
        <v>-1308.3458212924256</v>
      </c>
      <c s="16"/>
      <c s="15">
        <v>-66.121017970001247</v>
      </c>
      <c s="15">
        <v>-59.852988701043785</v>
      </c>
      <c s="15">
        <v>-51.574694439999405</v>
      </c>
      <c s="15">
        <v>-8.2689936999996405</v>
      </c>
      <c s="15">
        <v>-13.728039419995611</v>
      </c>
      <c s="15">
        <v>-4.3154513900042275</v>
      </c>
      <c s="15">
        <v>-54.99900228999806</v>
      </c>
      <c s="15">
        <v>-47.371140140001643</v>
      </c>
      <c s="15">
        <v>-56.42970629000078</v>
      </c>
      <c s="15">
        <v>-44.986819520000012</v>
      </c>
      <c s="15">
        <v>-45.437908959999049</v>
      </c>
      <c s="15">
        <v>-34.176999410001002</v>
      </c>
      <c s="15">
        <f t="shared" si="3"/>
        <v>-487.26276223104458</v>
      </c>
      <c s="16"/>
      <c s="15">
        <v>-36.872108699999131</v>
      </c>
      <c s="15">
        <v>-39.313292210000213</v>
      </c>
      <c s="15">
        <v>-107.85662529000038</v>
      </c>
      <c s="15">
        <v>-35.974244350002266</v>
      </c>
      <c s="15">
        <v>-69.397784609997615</v>
      </c>
      <c s="15">
        <v>-109.24169885675641</v>
      </c>
      <c s="15">
        <v>-64.988147548390572</v>
      </c>
      <c s="15">
        <v>-88.603035861610238</v>
      </c>
      <c s="15">
        <v>-68.978386251256296</v>
      </c>
      <c s="15">
        <v>-81.001114942309812</v>
      </c>
      <c s="15">
        <v>-55.322537108390748</v>
      </c>
      <c s="15">
        <v>-5.4084942383914267</v>
      </c>
      <c s="15">
        <f t="shared" si="4"/>
        <v>-762.95746996710523</v>
      </c>
      <c s="16"/>
      <c s="15">
        <v>-41.323858746301681</v>
      </c>
      <c s="15">
        <v>-27.328407422435816</v>
      </c>
      <c s="15">
        <v>-43.502705274345544</v>
      </c>
      <c s="15">
        <v>-42.416604168391984</v>
      </c>
      <c s="15">
        <v>-79.78776571839029</v>
      </c>
      <c s="15">
        <v>-53.241906298391768</v>
      </c>
      <c s="15">
        <v>-67.317901858390627</v>
      </c>
      <c s="15">
        <v>-75.296360848390862</v>
      </c>
      <c s="15">
        <v>-64.915108118391458</v>
      </c>
      <c s="15">
        <v>-72.292668818391917</v>
      </c>
      <c s="15">
        <v>-63.117063168389279</v>
      </c>
      <c s="15">
        <v>56.22433570112139</v>
      </c>
      <c s="15">
        <f t="shared" si="5"/>
        <v>-574.31601473908972</v>
      </c>
      <c s="16"/>
      <c s="15">
        <v>-42.419730827904516</v>
      </c>
      <c s="15">
        <v>-33.031882538391699</v>
      </c>
      <c s="15">
        <v>-13.780606738389508</v>
      </c>
      <c s="15">
        <v>-29.914794948393421</v>
      </c>
      <c s="15">
        <v>-93.517939716639489</v>
      </c>
      <c s="15">
        <v>-92.760490350142959</v>
      </c>
      <c s="15">
        <v>-111.26513052838925</v>
      </c>
      <c s="15">
        <v>-35.787423866684264</v>
      </c>
      <c s="15">
        <v>-59.777028560097108</v>
      </c>
      <c s="15">
        <v>-107.43916458839317</v>
      </c>
      <c s="15">
        <v>-60.323166725643659</v>
      </c>
      <c s="15">
        <v>-22.507473521364261</v>
      </c>
      <c s="15">
        <f t="shared" si="6"/>
        <v>-702.52483291043336</v>
      </c>
      <c s="16"/>
      <c s="15">
        <v>-52.373977808122788</v>
      </c>
      <c s="15">
        <v>-47.322292328392166</v>
      </c>
      <c s="15">
        <v>-5.8649778683886211</v>
      </c>
      <c s="15">
        <v>120.36885426160836</v>
      </c>
      <c s="15">
        <v>49.228785701607251</v>
      </c>
      <c s="15">
        <v>-72.044520168390875</v>
      </c>
      <c s="15">
        <v>-65.186553058391894</v>
      </c>
      <c s="15">
        <v>10.401874881610865</v>
      </c>
      <c s="15">
        <v>-25.368773019831963</v>
      </c>
      <c s="15">
        <v>-15.571277881777917</v>
      </c>
      <c s="15">
        <v>41.943086175153951</v>
      </c>
      <c s="15">
        <v>36.602246898062901</v>
      </c>
      <c s="15">
        <f t="shared" si="7"/>
        <v>-25.187524215252893</v>
      </c>
      <c s="16"/>
      <c s="15">
        <v>20.91875934609709</v>
      </c>
      <c s="15">
        <v>116.41917726000025</v>
      </c>
      <c s="15">
        <v>-18.611640344971477</v>
      </c>
      <c s="15">
        <v>-18.66940894704328</v>
      </c>
      <c s="15">
        <v>-17.30847709999955</v>
      </c>
      <c s="15">
        <v>-37.905288431552094</v>
      </c>
      <c s="15">
        <v>-51.146485009830997</v>
      </c>
      <c s="15">
        <v>79.773468818032086</v>
      </c>
      <c s="15">
        <v>-36.051377951336804</v>
      </c>
      <c s="15">
        <v>-19.695194221593226</v>
      </c>
      <c s="15">
        <v>-8.8394424332856261</v>
      </c>
      <c s="15">
        <v>19.757125972266806</v>
      </c>
      <c s="15">
        <f t="shared" si="8"/>
        <v>28.641216956783182</v>
      </c>
      <c s="16"/>
      <c s="15">
        <v>-23.746929722907964</v>
      </c>
      <c s="15">
        <v>-125.7005086270907</v>
      </c>
      <c s="15">
        <v>-123.12050941644588</v>
      </c>
      <c s="15">
        <v>-55.769806367035471</v>
      </c>
      <c s="15">
        <v>-109.95031610652262</v>
      </c>
      <c s="15">
        <v>-74.309398329997407</v>
      </c>
      <c s="15">
        <v>-60.959149143310754</v>
      </c>
      <c s="15">
        <v>-46.562074577821363</v>
      </c>
      <c s="15">
        <v>-51.828356750000239</v>
      </c>
      <c s="15">
        <v>-96.900211790001435</v>
      </c>
      <c s="15">
        <v>77.120559205855386</v>
      </c>
      <c s="15">
        <v>-14.289989784721286</v>
      </c>
      <c s="15">
        <f t="shared" si="9"/>
        <v>-706.01669140999957</v>
      </c>
      <c s="16"/>
      <c s="15">
        <v>-50.887092280306035</v>
      </c>
      <c s="15">
        <v>-41.051287144709306</v>
      </c>
      <c s="15">
        <v>-50.774608980001574</v>
      </c>
      <c s="15">
        <v>-37.658794174981495</v>
      </c>
      <c s="15">
        <v>-23.622767400002829</v>
      </c>
      <c s="15">
        <v>-133.87081251186737</v>
      </c>
      <c s="15">
        <v>-92.433588888131226</v>
      </c>
      <c s="15">
        <v>-2.3577187500004868</v>
      </c>
      <c s="15">
        <v>-25.749535747586322</v>
      </c>
      <c s="15">
        <v>-28.111189662412897</v>
      </c>
      <c s="15">
        <v>-17.620171369998445</v>
      </c>
      <c s="15">
        <v>26.861842839999468</v>
      </c>
      <c s="15">
        <f t="shared" si="10"/>
        <v>-477.27572406999843</v>
      </c>
      <c s="16"/>
      <c s="15">
        <v>-103.5022371900011</v>
      </c>
      <c s="15">
        <v>-88.540392579997928</v>
      </c>
      <c s="15">
        <v>-44.219379119400855</v>
      </c>
      <c s="15">
        <v>-16.834752084513866</v>
      </c>
      <c s="15">
        <v>-33.90217906608666</v>
      </c>
      <c s="15">
        <v>-38.362010638160427</v>
      </c>
      <c s="15">
        <v>-66.858908850720582</v>
      </c>
      <c s="15">
        <v>-21.036586161244969</v>
      </c>
      <c s="15">
        <v>-29.065026879874694</v>
      </c>
      <c s="15">
        <v>-1.2497811520882465</v>
      </c>
      <c s="15">
        <v>23.231652395426238</v>
      </c>
      <c s="15">
        <f>+SUM(FA40:FK40)</f>
        <v>-420.33960132666311</v>
      </c>
    </row>
    <row r="41" spans="2:168" ht="15">
      <c r="B41" s="692" t="s">
        <v>731</v>
      </c>
      <c s="15">
        <v>91.445323560095119</v>
      </c>
      <c s="15">
        <v>-31.515822777340187</v>
      </c>
      <c s="15">
        <v>14.224177222659838</v>
      </c>
      <c s="15">
        <v>80.924177222659708</v>
      </c>
      <c s="15">
        <v>-373.89582277734013</v>
      </c>
      <c s="15">
        <v>414.87037972069055</v>
      </c>
      <c s="15">
        <v>-98.225822777340085</v>
      </c>
      <c s="15">
        <v>129.68417722265986</v>
      </c>
      <c s="15">
        <v>36.124177222659554</v>
      </c>
      <c s="15">
        <v>16.684177222659912</v>
      </c>
      <c s="15">
        <v>-127.00259289053443</v>
      </c>
      <c s="15">
        <v>142.66722467186443</v>
      </c>
      <c s="15">
        <f t="shared" si="0"/>
        <v>295.98375284339414</v>
      </c>
      <c s="16"/>
      <c s="15">
        <v>32.406549149287407</v>
      </c>
      <c s="15">
        <v>-8.5481851700498321</v>
      </c>
      <c s="15">
        <v>80.121814829950168</v>
      </c>
      <c s="15">
        <v>-118.47818517004964</v>
      </c>
      <c s="15">
        <v>22.111814829950095</v>
      </c>
      <c s="15">
        <v>73.643648095174314</v>
      </c>
      <c s="15">
        <v>37.4218148299503</v>
      </c>
      <c s="15">
        <v>32.811814829950073</v>
      </c>
      <c s="15">
        <v>-12.258185170049838</v>
      </c>
      <c s="15">
        <v>23.181814829950305</v>
      </c>
      <c s="15">
        <v>68.191131710862436</v>
      </c>
      <c s="15">
        <v>-6.5957573758873504</v>
      </c>
      <c s="15">
        <f t="shared" si="1"/>
        <v>224.0100902190384</v>
      </c>
      <c s="16"/>
      <c s="15">
        <v>-113.53340856501941</v>
      </c>
      <c s="15">
        <v>-217.56646014999998</v>
      </c>
      <c s="15">
        <v>93.868259670000029</v>
      </c>
      <c s="15">
        <v>-96.156956665999971</v>
      </c>
      <c s="15">
        <v>90.039506993499998</v>
      </c>
      <c s="15">
        <v>-32.677381755500136</v>
      </c>
      <c s="15">
        <v>423.96018397800003</v>
      </c>
      <c s="15">
        <v>3.8745889700000582</v>
      </c>
      <c s="15">
        <v>9.5961574699998948</v>
      </c>
      <c s="15">
        <v>6.508742569999999</v>
      </c>
      <c s="15">
        <v>27.966066010000048</v>
      </c>
      <c s="15">
        <v>-9.2253960699998885</v>
      </c>
      <c s="15">
        <f t="shared" si="2"/>
        <v>186.65390245498065</v>
      </c>
      <c s="16"/>
      <c s="15">
        <v>-11.982670260000059</v>
      </c>
      <c s="15">
        <v>-25.59023746000009</v>
      </c>
      <c s="15">
        <v>-308.47583058999976</v>
      </c>
      <c s="15">
        <v>-36.295790210000163</v>
      </c>
      <c s="15">
        <v>365.14800336999986</v>
      </c>
      <c s="15">
        <v>-3.6571707799998769</v>
      </c>
      <c s="15">
        <v>-10.568703239999948</v>
      </c>
      <c s="15">
        <v>12.242010949999942</v>
      </c>
      <c s="15">
        <v>-32.618193960000006</v>
      </c>
      <c s="15">
        <v>-5.5267511300000525</v>
      </c>
      <c s="15">
        <v>-12.183887639999963</v>
      </c>
      <c s="15">
        <v>18.067932060000107</v>
      </c>
      <c s="15">
        <f t="shared" si="3"/>
        <v>-51.441288890000038</v>
      </c>
      <c s="16"/>
      <c s="15">
        <v>-12.362719380000049</v>
      </c>
      <c s="15">
        <v>-11.378668070000098</v>
      </c>
      <c s="15">
        <v>44.920563449999975</v>
      </c>
      <c s="15">
        <v>-73.085367209999816</v>
      </c>
      <c s="15">
        <v>73.967992689999974</v>
      </c>
      <c s="15">
        <v>-19.555470350000178</v>
      </c>
      <c s="15">
        <v>27.306037850000106</v>
      </c>
      <c s="15">
        <v>10.568792400000202</v>
      </c>
      <c s="15">
        <v>-0.37149514000018247</v>
      </c>
      <c s="15">
        <v>-26.625676119999977</v>
      </c>
      <c s="15">
        <v>-66.017002330000025</v>
      </c>
      <c s="15">
        <v>12.266407289999993</v>
      </c>
      <c s="15">
        <f t="shared" si="4"/>
        <v>-40.366604920000086</v>
      </c>
      <c s="16"/>
      <c s="15">
        <v>-0.21167630000000059</v>
      </c>
      <c s="15">
        <v>-6.5885490599999024</v>
      </c>
      <c s="15">
        <v>-36.503197200000031</v>
      </c>
      <c s="15">
        <v>-59.408659480000161</v>
      </c>
      <c s="15">
        <v>37.257441730000131</v>
      </c>
      <c s="15">
        <v>43.329442799999967</v>
      </c>
      <c s="15">
        <v>-7.7349539900000437</v>
      </c>
      <c s="15">
        <v>-8.6848618899999188</v>
      </c>
      <c s="15">
        <v>-11.345342919999988</v>
      </c>
      <c s="15">
        <v>-1.2717096299999859</v>
      </c>
      <c s="15">
        <v>2.1730198299999319</v>
      </c>
      <c s="15">
        <v>-71.14159556000007</v>
      </c>
      <c s="15">
        <f t="shared" si="5"/>
        <v>-120.13064167000007</v>
      </c>
      <c s="16"/>
      <c s="15">
        <v>130.87788009000019</v>
      </c>
      <c s="15">
        <v>-42.731919075594746</v>
      </c>
      <c s="15">
        <v>12.532165825594619</v>
      </c>
      <c s="15">
        <v>-148.53334086000007</v>
      </c>
      <c s="15">
        <v>-20.775452199999904</v>
      </c>
      <c s="15">
        <v>90.983540640000044</v>
      </c>
      <c s="15">
        <v>-27.288832890000037</v>
      </c>
      <c s="15">
        <v>-6.4916250799999951</v>
      </c>
      <c s="15">
        <v>-58.916454279999996</v>
      </c>
      <c s="15">
        <v>-2.6966820399999474</v>
      </c>
      <c s="15">
        <v>64.335528330000159</v>
      </c>
      <c s="15">
        <v>-35.877786210000416</v>
      </c>
      <c s="15">
        <f t="shared" si="6"/>
        <v>-44.58297775000009</v>
      </c>
      <c s="16"/>
      <c s="15">
        <v>10.824761200000058</v>
      </c>
      <c s="15">
        <v>-85.051118639999842</v>
      </c>
      <c s="15">
        <v>206.56816611999989</v>
      </c>
      <c s="15">
        <v>-31.655375464243846</v>
      </c>
      <c s="15">
        <v>-50.284833555756045</v>
      </c>
      <c s="15">
        <v>105.97268458999997</v>
      </c>
      <c s="15">
        <v>11.916353469999898</v>
      </c>
      <c s="15">
        <v>-20.116191339999755</v>
      </c>
      <c s="15">
        <v>21.004333403155169</v>
      </c>
      <c s="15">
        <v>13.523071646844677</v>
      </c>
      <c s="15">
        <v>-34.056045859999855</v>
      </c>
      <c s="15">
        <v>9.1673554999997968</v>
      </c>
      <c s="15">
        <f t="shared" si="7"/>
        <v>157.81316107000012</v>
      </c>
      <c s="16"/>
      <c s="15">
        <v>-85.007821949999965</v>
      </c>
      <c s="15">
        <v>42.407838960000134</v>
      </c>
      <c s="15">
        <v>-34.964581570000078</v>
      </c>
      <c s="15">
        <v>-80.390003229999863</v>
      </c>
      <c s="15">
        <v>16.676241459999758</v>
      </c>
      <c s="15">
        <v>22.013546780000041</v>
      </c>
      <c s="15">
        <v>1.6633888400001311</v>
      </c>
      <c s="15">
        <v>-23.979214769999942</v>
      </c>
      <c s="15">
        <v>37.654592319999807</v>
      </c>
      <c s="15">
        <v>-21.072989260000007</v>
      </c>
      <c s="15">
        <v>9.7322507500000626</v>
      </c>
      <c s="15">
        <v>-84.297772490000114</v>
      </c>
      <c s="15">
        <f t="shared" si="8"/>
        <v>-199.56452416000008</v>
      </c>
      <c s="16"/>
      <c s="15">
        <v>-42.574719449999876</v>
      </c>
      <c s="15">
        <v>-76.246419620000239</v>
      </c>
      <c s="15">
        <v>-61.731213519999947</v>
      </c>
      <c s="15">
        <v>-52.689682909999988</v>
      </c>
      <c s="15">
        <v>-8.0569572000000136</v>
      </c>
      <c s="15">
        <v>12.077118220000195</v>
      </c>
      <c s="15">
        <v>-27.336443949999932</v>
      </c>
      <c s="15">
        <v>-100.35029770000024</v>
      </c>
      <c s="15">
        <v>-108.07036528999991</v>
      </c>
      <c s="15">
        <v>-40.993167080000099</v>
      </c>
      <c s="15">
        <v>-16.214884989999828</v>
      </c>
      <c s="15">
        <v>-98.661468210000038</v>
      </c>
      <c s="15">
        <f t="shared" si="9"/>
        <v>-620.84850169999993</v>
      </c>
      <c s="16"/>
      <c s="15">
        <v>-52.965543000000054</v>
      </c>
      <c s="15">
        <v>107.93851899999993</v>
      </c>
      <c s="15">
        <v>9.4007680000000207</v>
      </c>
      <c s="15">
        <v>-81.258307999999829</v>
      </c>
      <c s="15">
        <v>91.545067999999944</v>
      </c>
      <c s="15">
        <v>-83.204475000000102</v>
      </c>
      <c s="15">
        <v>4.9227030000003431</v>
      </c>
      <c s="15">
        <v>-30.611198999999331</v>
      </c>
      <c s="15">
        <v>9.0495929999989855</v>
      </c>
      <c s="15">
        <v>51.792670999999899</v>
      </c>
      <c s="15">
        <v>87.205285000000202</v>
      </c>
      <c s="15">
        <v>169.67205999999996</v>
      </c>
      <c s="15">
        <f t="shared" si="10"/>
        <v>283.48714199999995</v>
      </c>
      <c s="16"/>
      <c s="15">
        <v>49.428027999999856</v>
      </c>
      <c s="15">
        <v>83.032370000000142</v>
      </c>
      <c s="15">
        <v>50.346857999999997</v>
      </c>
      <c s="15">
        <v>68.283837000000062</v>
      </c>
      <c s="15">
        <v>-104.0807820000001</v>
      </c>
      <c s="15">
        <v>-177.51894599999994</v>
      </c>
      <c s="15">
        <v>-25.907019000000005</v>
      </c>
      <c s="15">
        <v>12.325787999999921</v>
      </c>
      <c s="15">
        <v>-118.94515199999992</v>
      </c>
      <c s="15">
        <v>16.557513999999927</v>
      </c>
      <c s="15">
        <v>14.246214999999857</v>
      </c>
      <c s="15">
        <f>+SUM(FA41:FK41)</f>
        <v>-132.2312890000002</v>
      </c>
    </row>
    <row r="42" spans="2:168" ht="15" hidden="1">
      <c r="B42" s="692" t="s">
        <v>7</v>
      </c>
      <c s="522"/>
      <c s="522"/>
      <c s="522"/>
      <c s="522"/>
      <c s="522"/>
      <c s="522"/>
      <c s="522"/>
      <c s="522"/>
      <c s="522"/>
      <c s="522"/>
      <c s="522"/>
      <c s="522"/>
      <c s="522">
        <f t="shared" si="0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2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3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4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5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6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7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8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9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0"/>
        <v>0</v>
      </c>
      <c s="523"/>
      <c s="522"/>
      <c s="522"/>
      <c s="522"/>
      <c s="522"/>
      <c s="522"/>
      <c s="522"/>
      <c s="522"/>
      <c s="522"/>
      <c s="522"/>
      <c s="522"/>
      <c s="522"/>
      <c s="522">
        <f>+SUM(FA42:FK42)</f>
        <v>0</v>
      </c>
    </row>
    <row r="43" spans="2:168" ht="15.75">
      <c r="B43" s="693" t="s">
        <v>736</v>
      </c>
      <c s="24">
        <v>-386.08351951999998</v>
      </c>
      <c s="24">
        <v>-1060.0491994799997</v>
      </c>
      <c s="24">
        <v>202.57079694999993</v>
      </c>
      <c s="24">
        <v>-555.17433400000027</v>
      </c>
      <c s="24">
        <v>308.23837735999984</v>
      </c>
      <c s="24">
        <v>460.83396200000021</v>
      </c>
      <c s="24">
        <v>-47.966296000000057</v>
      </c>
      <c s="24">
        <v>-1051.3533490000004</v>
      </c>
      <c s="24">
        <v>451.98740600000031</v>
      </c>
      <c s="24">
        <v>169.03702517000022</v>
      </c>
      <c s="24">
        <v>511.18342800000005</v>
      </c>
      <c s="24">
        <v>1149.1832310000002</v>
      </c>
      <c s="24">
        <f t="shared" si="0"/>
        <v>152.40752848000011</v>
      </c>
      <c s="685"/>
      <c s="24">
        <v>-301.50118000000049</v>
      </c>
      <c s="24">
        <v>-118.02894399999985</v>
      </c>
      <c s="24">
        <v>505.04106200000024</v>
      </c>
      <c s="24">
        <v>-252.81801900000005</v>
      </c>
      <c s="24">
        <v>-352.44556499999993</v>
      </c>
      <c s="24">
        <v>-1214.5322330000001</v>
      </c>
      <c s="24">
        <v>231.17098800000008</v>
      </c>
      <c s="24">
        <v>-14.665555999999924</v>
      </c>
      <c s="24">
        <v>-827.15295600000036</v>
      </c>
      <c s="24">
        <v>466.65467000000052</v>
      </c>
      <c s="24">
        <v>298.51316800000006</v>
      </c>
      <c s="24">
        <v>1298.8182159999999</v>
      </c>
      <c s="24">
        <f t="shared" si="1"/>
        <v>-280.94634900000005</v>
      </c>
      <c s="685"/>
      <c s="24">
        <v>-407.63741200000027</v>
      </c>
      <c s="24">
        <v>-166.62957900000029</v>
      </c>
      <c s="24">
        <v>382.78752200000019</v>
      </c>
      <c s="24">
        <v>-285.50325499999963</v>
      </c>
      <c s="24">
        <v>-602.07081300000016</v>
      </c>
      <c s="24">
        <v>114.57836400000042</v>
      </c>
      <c s="24">
        <v>-31.889301000000614</v>
      </c>
      <c s="24">
        <v>427.34260399999994</v>
      </c>
      <c s="24">
        <v>483.38650199999984</v>
      </c>
      <c s="24">
        <v>106.42851400000043</v>
      </c>
      <c s="24">
        <v>-139.57693600000007</v>
      </c>
      <c s="24">
        <v>768.41853700000013</v>
      </c>
      <c s="24">
        <f t="shared" si="2"/>
        <v>649.63474699999983</v>
      </c>
      <c s="685"/>
      <c s="24">
        <v>-354.97428600000018</v>
      </c>
      <c s="24">
        <v>-94.038618999999613</v>
      </c>
      <c s="24">
        <v>684.01650099999983</v>
      </c>
      <c s="24">
        <v>-245.70784599999993</v>
      </c>
      <c s="24">
        <v>215.74238500000001</v>
      </c>
      <c s="24">
        <v>-938.80070499999988</v>
      </c>
      <c s="24">
        <v>-587.17398699999967</v>
      </c>
      <c s="24">
        <v>24.978623999999655</v>
      </c>
      <c s="24">
        <v>-457.287688</v>
      </c>
      <c s="24">
        <v>284.89021900000023</v>
      </c>
      <c s="24">
        <v>163.12915499999986</v>
      </c>
      <c s="24">
        <v>422.8744729999998</v>
      </c>
      <c s="24">
        <f t="shared" si="3"/>
        <v>-882.35177399999998</v>
      </c>
      <c s="685"/>
      <c s="24">
        <v>-1645.3723039999998</v>
      </c>
      <c s="24">
        <v>98.195039000000179</v>
      </c>
      <c s="24">
        <v>1025.5491889999998</v>
      </c>
      <c s="24">
        <v>-106.26987800000006</v>
      </c>
      <c s="24">
        <v>-313.8218439999996</v>
      </c>
      <c s="24">
        <v>-1139.4296280000003</v>
      </c>
      <c s="24">
        <v>179.40360200000021</v>
      </c>
      <c s="24">
        <v>384.66849099999934</v>
      </c>
      <c s="24">
        <v>1064.3729560000004</v>
      </c>
      <c s="24">
        <v>-2707.1705170000009</v>
      </c>
      <c s="24">
        <v>942.69915900000058</v>
      </c>
      <c s="24">
        <v>2448.0913899999996</v>
      </c>
      <c s="24">
        <f t="shared" si="4"/>
        <v>230.91565499999979</v>
      </c>
      <c s="685"/>
      <c s="24">
        <v>-3797.1223909999994</v>
      </c>
      <c s="24">
        <v>666.72557999999992</v>
      </c>
      <c s="24">
        <v>1083.9629459999994</v>
      </c>
      <c s="24">
        <v>117.17480300000045</v>
      </c>
      <c s="24">
        <v>-71.610115999999721</v>
      </c>
      <c s="24">
        <v>336.95933000000002</v>
      </c>
      <c s="24">
        <v>-132.89596600000061</v>
      </c>
      <c s="24">
        <v>-177.51967799999943</v>
      </c>
      <c s="24">
        <v>354.81030399999975</v>
      </c>
      <c s="24">
        <v>-144.62770599999953</v>
      </c>
      <c s="24">
        <v>308.74492899999939</v>
      </c>
      <c s="24">
        <v>231.44850500000047</v>
      </c>
      <c s="24">
        <f t="shared" si="5"/>
        <v>-1223.9494599999991</v>
      </c>
      <c s="685"/>
      <c s="24">
        <v>-1325.646066</v>
      </c>
      <c s="24">
        <v>886.98362399999974</v>
      </c>
      <c s="24">
        <v>-1719.6348119999998</v>
      </c>
      <c s="24">
        <v>1055.5004530000001</v>
      </c>
      <c s="24">
        <v>-736.18493000000058</v>
      </c>
      <c s="24">
        <v>274.96225099999981</v>
      </c>
      <c s="24">
        <v>374.2914400000011</v>
      </c>
      <c s="24">
        <v>314.27174899999932</v>
      </c>
      <c s="24">
        <v>-2021.5207809999993</v>
      </c>
      <c s="24">
        <v>1716.3408749999994</v>
      </c>
      <c s="24">
        <v>861.34546100000057</v>
      </c>
      <c s="24">
        <v>82.943905999999686</v>
      </c>
      <c s="24">
        <f t="shared" si="6"/>
        <v>-236.34683000000001</v>
      </c>
      <c s="685"/>
      <c s="24">
        <v>-131.10916700000018</v>
      </c>
      <c s="24">
        <v>651.79490099999998</v>
      </c>
      <c s="24">
        <v>437.95245400000016</v>
      </c>
      <c s="24">
        <v>70.761013999999818</v>
      </c>
      <c s="24">
        <v>-266.82718800000004</v>
      </c>
      <c s="24">
        <v>240.1215230000002</v>
      </c>
      <c s="24">
        <v>161.76809600000024</v>
      </c>
      <c s="24">
        <v>32.409791999999754</v>
      </c>
      <c s="24">
        <v>36.865340999999688</v>
      </c>
      <c s="24">
        <v>-741.78242499999908</v>
      </c>
      <c s="24">
        <v>-107.36517500000022</v>
      </c>
      <c s="24">
        <v>-674.29843800000049</v>
      </c>
      <c s="24">
        <f t="shared" si="7"/>
        <v>-289.70927200000028</v>
      </c>
      <c s="685"/>
      <c s="24">
        <v>53.111363000000409</v>
      </c>
      <c s="24">
        <v>50.979068999999328</v>
      </c>
      <c s="24">
        <v>5.5814550000002328</v>
      </c>
      <c s="24">
        <v>-46.028500999999579</v>
      </c>
      <c s="24">
        <v>83.018557999999501</v>
      </c>
      <c s="24">
        <v>-228.97889299999946</v>
      </c>
      <c s="24">
        <v>116.86586999999938</v>
      </c>
      <c s="24">
        <v>-691.59894299999939</v>
      </c>
      <c s="24">
        <v>-407.40634500000021</v>
      </c>
      <c s="24">
        <v>-511.55298500000009</v>
      </c>
      <c s="24">
        <v>-248.36964499999993</v>
      </c>
      <c s="24">
        <v>505.40520599999945</v>
      </c>
      <c s="24">
        <f t="shared" si="8"/>
        <v>-1318.9737910000003</v>
      </c>
      <c s="685"/>
      <c s="24">
        <v>-508.26243599999964</v>
      </c>
      <c s="24">
        <v>260.27046900000028</v>
      </c>
      <c s="24">
        <v>-544.73995999999988</v>
      </c>
      <c s="24">
        <v>-215.51321699999994</v>
      </c>
      <c s="24">
        <v>-560.81399600000077</v>
      </c>
      <c s="24">
        <v>-534.07500199999913</v>
      </c>
      <c s="24">
        <v>-108.34919900000023</v>
      </c>
      <c s="24">
        <v>-70.377923000000351</v>
      </c>
      <c s="24">
        <v>205.11095400000011</v>
      </c>
      <c s="24">
        <v>659.5473203099998</v>
      </c>
      <c s="24">
        <v>453.89166400000045</v>
      </c>
      <c s="24">
        <v>550.86239514999954</v>
      </c>
      <c s="24">
        <f t="shared" si="9"/>
        <v>-412.44893053999965</v>
      </c>
      <c s="685"/>
      <c s="24">
        <v>-41.967349789999048</v>
      </c>
      <c s="24">
        <v>864.7158631899996</v>
      </c>
      <c s="24">
        <v>511.94099025999992</v>
      </c>
      <c s="24">
        <v>-569.02768463000041</v>
      </c>
      <c s="24">
        <v>149.18091386000071</v>
      </c>
      <c s="24">
        <v>478.19332750999956</v>
      </c>
      <c s="24">
        <v>63.841403370010426</v>
      </c>
      <c s="24">
        <v>337.91876457999513</v>
      </c>
      <c s="24">
        <v>-84.251393200005623</v>
      </c>
      <c s="24">
        <v>-26.196054039999581</v>
      </c>
      <c s="24">
        <v>-17.43760218000034</v>
      </c>
      <c s="24">
        <v>1135.1207602100001</v>
      </c>
      <c s="24">
        <f t="shared" si="10"/>
        <v>2802.0319391400008</v>
      </c>
      <c s="685"/>
      <c s="24">
        <v>-344.66273811999514</v>
      </c>
      <c s="24">
        <v>-386.81675751000478</v>
      </c>
      <c s="24">
        <v>204.0589513000001</v>
      </c>
      <c s="24">
        <v>-533.12295450000022</v>
      </c>
      <c s="24">
        <v>-455.95272264999994</v>
      </c>
      <c s="24">
        <v>88.069492649999916</v>
      </c>
      <c s="24">
        <v>179.82881184000018</v>
      </c>
      <c s="24">
        <v>-480.85320789000025</v>
      </c>
      <c s="24">
        <v>-96.123576259999709</v>
      </c>
      <c s="24">
        <v>48.50526391999972</v>
      </c>
      <c s="24">
        <v>370.31021168000041</v>
      </c>
      <c s="24">
        <f>+SUM(FA43:FK43)</f>
        <v>-1406.75922554</v>
      </c>
    </row>
    <row r="44" spans="2:2" ht="15">
      <c r="B44" s="114" t="s">
        <v>741</v>
      </c>
    </row>
    <row r="45" spans="2:2" ht="15">
      <c r="B45" s="114" t="s">
        <v>742</v>
      </c>
    </row>
    <row r="46" spans="2:2" ht="15">
      <c r="B46" s="114" t="s">
        <v>743</v>
      </c>
    </row>
    <row r="47" spans="2:2" ht="15">
      <c r="B47" s="114" t="s">
        <v>730</v>
      </c>
    </row>
    <row r="48" spans="2:2" ht="15">
      <c r="B48" s="114" t="s">
        <v>744</v>
      </c>
    </row>
  </sheetData>
  <mergeCells count="12">
    <mergeCell ref="C5:O5"/>
    <mergeCell ref="Q5:AC5"/>
    <mergeCell ref="AE5:AQ5"/>
    <mergeCell ref="AS5:BE5"/>
    <mergeCell ref="EM5:EY5"/>
    <mergeCell ref="FA5:FL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/>
  </hyperlinks>
  <pageMargins left="0.7" right="0.7" top="0.75" bottom="0.75" header="0.3" footer="0.3"/>
  <pageSetup orientation="portrait" paperSize="9" r:id="rId2"/>
  <ignoredErrors>
    <ignoredError sqref="EY19 EK19 DW19 DI19 CU19 CG19 BS19 BE19 AQ19 AC19 O19" formula="1"/>
    <ignoredError sqref="E20:FK27 C20:D20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79984760284"/>
  </sheetPr>
  <dimension ref="B2:FL51"/>
  <sheetViews>
    <sheetView workbookViewId="0" topLeftCell="A1">
      <pane xSplit="2" ySplit="6" topLeftCell="FE31" activePane="bottomRight" state="frozen"/>
      <selection pane="topLeft" activeCell="B43" sqref="B43"/>
      <selection pane="bottomLeft" activeCell="B43" sqref="B43"/>
      <selection pane="topRight" activeCell="B43" sqref="B43"/>
      <selection pane="bottomRight" activeCell="FT44" sqref="FT44"/>
    </sheetView>
  </sheetViews>
  <sheetFormatPr defaultColWidth="11.4242857142857" defaultRowHeight="15"/>
  <cols>
    <col min="1" max="1" width="11.4285714285714" style="9"/>
    <col min="2" max="2" width="72.8571428571429" style="9" customWidth="1"/>
    <col min="3" max="12" width="10.1428571428571" style="9" customWidth="1"/>
    <col min="13" max="13" width="11.4285714285714" style="9" customWidth="1"/>
    <col min="14" max="26" width="10.1428571428571" style="9" customWidth="1"/>
    <col min="27" max="27" width="11.4285714285714" style="9" customWidth="1"/>
    <col min="28" max="40" width="10.1428571428571" style="9" customWidth="1"/>
    <col min="41" max="41" width="11.4285714285714" style="9" customWidth="1"/>
    <col min="42" max="54" width="10.1428571428571" style="9" customWidth="1"/>
    <col min="55" max="55" width="11.4285714285714" style="9" customWidth="1"/>
    <col min="56" max="68" width="10.1428571428571" style="9" customWidth="1"/>
    <col min="69" max="69" width="11.4285714285714" style="9" customWidth="1"/>
    <col min="70" max="82" width="10.1428571428571" style="9" customWidth="1"/>
    <col min="83" max="83" width="11.4285714285714" style="9" customWidth="1"/>
    <col min="84" max="96" width="10.1428571428571" style="9" customWidth="1"/>
    <col min="97" max="97" width="11.4285714285714" style="9" customWidth="1"/>
    <col min="98" max="110" width="10.1428571428571" style="9" customWidth="1"/>
    <col min="111" max="111" width="11.4285714285714" style="9" customWidth="1"/>
    <col min="112" max="121" width="10.1428571428571" style="9" customWidth="1"/>
    <col min="122" max="122" width="12.1428571428571" style="9" customWidth="1"/>
    <col min="123" max="124" width="10.1428571428571" style="9" customWidth="1"/>
    <col min="125" max="125" width="11.4285714285714" style="9" customWidth="1"/>
    <col min="126" max="138" width="10.1428571428571" style="9" customWidth="1"/>
    <col min="139" max="139" width="11.4285714285714" style="9" customWidth="1"/>
    <col min="140" max="152" width="10.1428571428571" style="9" customWidth="1"/>
    <col min="153" max="153" width="11.4285714285714" style="9" customWidth="1"/>
    <col min="154" max="166" width="10.1428571428571" style="9" customWidth="1"/>
    <col min="167" max="167" width="11.4285714285714" style="9"/>
    <col min="168" max="168" width="10.1428571428571" style="9" customWidth="1"/>
    <col min="169" max="16384" width="11.4285714285714" style="9"/>
  </cols>
  <sheetData>
    <row r="2" spans="2:2" ht="53.25" customHeight="1">
      <c r="B2" s="686"/>
    </row>
    <row r="3" spans="2:2" ht="15.75">
      <c r="B3" s="686" t="s">
        <v>705</v>
      </c>
    </row>
    <row r="4" spans="2:168" ht="15.75" customHeight="1" thickBot="1">
      <c r="B4" s="686" t="s">
        <v>42</v>
      </c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</row>
    <row r="5" spans="2:168" ht="15.75" customHeight="1" thickBot="1">
      <c r="B5" s="713" t="s">
        <v>729</v>
      </c>
      <c s="771">
        <v>2013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2014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2015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2016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2017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2018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2019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2020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2021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2022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2023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2024</v>
      </c>
      <c s="772"/>
      <c s="772"/>
      <c s="772"/>
      <c s="772"/>
      <c s="772"/>
      <c s="772"/>
      <c s="772"/>
      <c s="772"/>
      <c s="772"/>
      <c s="772"/>
      <c s="773"/>
    </row>
    <row r="6" spans="2:168" ht="27.95" customHeight="1">
      <c r="B6" s="706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24</v>
      </c>
    </row>
    <row r="7" spans="2:168" ht="15.75">
      <c r="B7" s="687" t="s">
        <v>678</v>
      </c>
      <c s="542">
        <v>-370.77458562504535</v>
      </c>
      <c s="542">
        <v>994.3723500119529</v>
      </c>
      <c s="542">
        <v>627.7789726368012</v>
      </c>
      <c s="542">
        <v>-258.25046936711169</v>
      </c>
      <c s="542">
        <v>407.476701058971</v>
      </c>
      <c s="542">
        <v>1095.7065685467962</v>
      </c>
      <c s="542">
        <v>222.59337503725419</v>
      </c>
      <c s="542">
        <v>958.25393891661088</v>
      </c>
      <c s="542">
        <v>970.58432138113767</v>
      </c>
      <c s="542">
        <v>1027.2558991825395</v>
      </c>
      <c s="542">
        <v>1268.2116057595713</v>
      </c>
      <c s="542">
        <v>1959.4287841008149</v>
      </c>
      <c s="542">
        <f t="shared" si="0" ref="O7:O44">+SUM(C7:N7)</f>
        <v>8902.6374616402918</v>
      </c>
      <c s="573"/>
      <c s="542">
        <v>-47.75976480204281</v>
      </c>
      <c s="542">
        <v>910.57137370104033</v>
      </c>
      <c s="542">
        <v>558.94792837762338</v>
      </c>
      <c s="542">
        <v>320.06386347516536</v>
      </c>
      <c s="542">
        <v>543.78534488611808</v>
      </c>
      <c s="542">
        <v>862.33345178087734</v>
      </c>
      <c s="542">
        <v>810.72023672265186</v>
      </c>
      <c s="542">
        <v>1034.7759947772538</v>
      </c>
      <c s="542">
        <v>900.44579099105249</v>
      </c>
      <c s="542">
        <v>1125.993029059684</v>
      </c>
      <c s="542">
        <v>1293.3682923204838</v>
      </c>
      <c s="542">
        <v>2295.0784399061904</v>
      </c>
      <c s="542">
        <f t="shared" si="1" ref="AC7:AC44">+SUM(Q7:AB7)</f>
        <v>10608.323981196098</v>
      </c>
      <c s="573"/>
      <c s="542">
        <v>-396.30158649619261</v>
      </c>
      <c s="542">
        <v>365.00650501196992</v>
      </c>
      <c s="542">
        <v>800.1344743587224</v>
      </c>
      <c s="542">
        <v>-302.32865445697144</v>
      </c>
      <c s="542">
        <v>741.60817221050638</v>
      </c>
      <c s="542">
        <v>872.71339337847439</v>
      </c>
      <c s="542">
        <v>-182.07776305532934</v>
      </c>
      <c s="542">
        <v>316.80850472873544</v>
      </c>
      <c s="542">
        <v>367.2590769946105</v>
      </c>
      <c s="542">
        <v>739.38644521185779</v>
      </c>
      <c s="542">
        <v>413.32921108720529</v>
      </c>
      <c s="542">
        <v>2742.2429351395813</v>
      </c>
      <c s="542">
        <f t="shared" si="2" ref="AQ7:AQ44">+SUM(AE7:AP7)</f>
        <v>6477.7807141131698</v>
      </c>
      <c s="573"/>
      <c s="542">
        <v>-261.18279135039234</v>
      </c>
      <c s="542">
        <v>641.46254189783053</v>
      </c>
      <c s="542">
        <v>962.88354598807223</v>
      </c>
      <c s="542">
        <v>25.888976093588553</v>
      </c>
      <c s="542">
        <v>158.27631023221011</v>
      </c>
      <c s="542">
        <v>674.20340662972922</v>
      </c>
      <c s="542">
        <v>392.89771625189337</v>
      </c>
      <c s="542">
        <v>470.23942001188834</v>
      </c>
      <c s="542">
        <v>823.012183801834</v>
      </c>
      <c s="542">
        <v>467.15118861954215</v>
      </c>
      <c s="542">
        <v>1067.3969668440877</v>
      </c>
      <c s="542">
        <v>2092.7007670732019</v>
      </c>
      <c s="542">
        <f t="shared" si="3" ref="BE7:BE44">+SUM(AS7:BD7)</f>
        <v>7514.9302320934858</v>
      </c>
      <c s="573"/>
      <c s="542">
        <v>-275.59498010165862</v>
      </c>
      <c s="542">
        <v>608.46770864541827</v>
      </c>
      <c s="542">
        <v>1073.8474132790977</v>
      </c>
      <c s="542">
        <v>-27.175031769257203</v>
      </c>
      <c s="542">
        <v>283.07154640049839</v>
      </c>
      <c s="542">
        <v>535.38900021858103</v>
      </c>
      <c s="542">
        <v>-212.58024052452538</v>
      </c>
      <c s="542">
        <v>369.9366877171642</v>
      </c>
      <c s="542">
        <v>324.48380060901195</v>
      </c>
      <c s="542">
        <v>667.84455062729035</v>
      </c>
      <c s="542">
        <v>701.4818438571333</v>
      </c>
      <c s="542">
        <v>2563.1083642192125</v>
      </c>
      <c s="542">
        <f t="shared" si="4" ref="BS7:BS44">+SUM(BG7:BR7)</f>
        <v>6612.2806631779658</v>
      </c>
      <c s="573"/>
      <c s="542">
        <v>-260.60237699951767</v>
      </c>
      <c s="542">
        <v>460.74770944176908</v>
      </c>
      <c s="542">
        <v>843.53818163596634</v>
      </c>
      <c s="542">
        <v>156.92334860640858</v>
      </c>
      <c s="542">
        <v>199.88896644905662</v>
      </c>
      <c s="542">
        <v>288.97139502669279</v>
      </c>
      <c s="542">
        <v>124.16507293463519</v>
      </c>
      <c s="542">
        <v>354.59748278681718</v>
      </c>
      <c s="542">
        <v>363.47586358000763</v>
      </c>
      <c s="542">
        <v>193.80376665866788</v>
      </c>
      <c s="542">
        <v>120.44805910203922</v>
      </c>
      <c s="542">
        <v>1515.2745742845377</v>
      </c>
      <c s="542">
        <f t="shared" si="5" ref="CG7:CG44">+SUM(BU7:CF7)</f>
        <v>4361.2320435070806</v>
      </c>
      <c s="573"/>
      <c s="542">
        <v>-12.624574765887701</v>
      </c>
      <c s="542">
        <v>365.4710250097005</v>
      </c>
      <c s="542">
        <v>271.55167781895216</v>
      </c>
      <c s="542">
        <v>-78.302821495512035</v>
      </c>
      <c s="542">
        <v>241.86097256190214</v>
      </c>
      <c s="542">
        <v>651.63365980004846</v>
      </c>
      <c s="542">
        <v>696.87821567149717</v>
      </c>
      <c s="542">
        <v>275.0887221626972</v>
      </c>
      <c s="542">
        <v>549.08113840900319</v>
      </c>
      <c s="542">
        <v>218.0793994977862</v>
      </c>
      <c s="542">
        <v>429.32208087221829</v>
      </c>
      <c s="542">
        <v>2560.462497921586</v>
      </c>
      <c s="542">
        <f t="shared" si="6" ref="CU7:CU44">+SUM(CI7:CT7)</f>
        <v>6168.5019934639913</v>
      </c>
      <c s="573"/>
      <c s="542">
        <v>-137.48490452021611</v>
      </c>
      <c s="542">
        <v>427.68581845348763</v>
      </c>
      <c s="542">
        <v>-90.130362477505969</v>
      </c>
      <c s="542">
        <v>540.43819177273531</v>
      </c>
      <c s="542">
        <v>1545.7384691690818</v>
      </c>
      <c s="542">
        <v>1045.004545459532</v>
      </c>
      <c s="542">
        <v>744.17911847744722</v>
      </c>
      <c s="542">
        <v>776.50419523569394</v>
      </c>
      <c s="542">
        <v>-134.3027114482918</v>
      </c>
      <c s="542">
        <v>618.82964320247606</v>
      </c>
      <c s="542">
        <v>447.75712217208752</v>
      </c>
      <c s="542">
        <v>1888.1212132464489</v>
      </c>
      <c s="542">
        <f t="shared" si="7" ref="DI7:DI44">+SUM(CW7:DH7)</f>
        <v>7672.3403387429762</v>
      </c>
      <c s="573"/>
      <c s="542">
        <v>97.955021430079341</v>
      </c>
      <c s="542">
        <v>438.0856302656257</v>
      </c>
      <c s="542">
        <v>-12.84855155299465</v>
      </c>
      <c s="542">
        <v>-86.640117490718694</v>
      </c>
      <c s="542">
        <v>391.01382665467918</v>
      </c>
      <c s="542">
        <v>278.91488762232302</v>
      </c>
      <c s="542">
        <v>410.33724645007305</v>
      </c>
      <c s="542">
        <v>570.96044901913365</v>
      </c>
      <c s="542">
        <v>-348.63814658664842</v>
      </c>
      <c s="542">
        <v>379.45559929459614</v>
      </c>
      <c s="542">
        <v>-8.3608256965339933</v>
      </c>
      <c s="542">
        <v>2291.5364814847508</v>
      </c>
      <c s="542">
        <f t="shared" si="8" ref="DW7:DW44">+SUM(DK7:DV7)</f>
        <v>4401.7715008943651</v>
      </c>
      <c s="573"/>
      <c s="542">
        <v>-480.91048451772645</v>
      </c>
      <c s="542">
        <v>645.47629831589575</v>
      </c>
      <c s="542">
        <v>-283.44534274430362</v>
      </c>
      <c s="542">
        <v>-224.67645430119546</v>
      </c>
      <c s="542">
        <v>-406.63948681431384</v>
      </c>
      <c s="542">
        <v>469.43005924659337</v>
      </c>
      <c s="542">
        <v>-65.075507790628762</v>
      </c>
      <c s="542">
        <v>90.248000537849293</v>
      </c>
      <c s="542">
        <v>26.490141807127884</v>
      </c>
      <c s="542">
        <v>293.97485797726563</v>
      </c>
      <c s="542">
        <v>566.80016413704266</v>
      </c>
      <c s="542">
        <v>1341.4583512154798</v>
      </c>
      <c s="542">
        <f t="shared" si="9" ref="EK7:EK44">+SUM(DY7:EJ7)</f>
        <v>1973.1305970690862</v>
      </c>
      <c s="573"/>
      <c s="542">
        <v>-272.86968298404304</v>
      </c>
      <c s="542">
        <v>803.07974738213602</v>
      </c>
      <c s="542">
        <v>249.87871415805353</v>
      </c>
      <c s="542">
        <v>-493.51335769277921</v>
      </c>
      <c s="542">
        <v>651.85715355822185</v>
      </c>
      <c s="542">
        <v>525.58078517961803</v>
      </c>
      <c s="542">
        <v>688.11537117384796</v>
      </c>
      <c s="542">
        <v>719.39387992585398</v>
      </c>
      <c s="542">
        <v>381.2218716553748</v>
      </c>
      <c s="542">
        <v>614.94274911763387</v>
      </c>
      <c s="542">
        <v>983.49269345952985</v>
      </c>
      <c s="542">
        <v>1467.8595315851012</v>
      </c>
      <c s="542">
        <f t="shared" si="10" ref="EY7:EY44">+SUM(EM7:EX7)</f>
        <v>6319.0394565185488</v>
      </c>
      <c s="573"/>
      <c s="542">
        <v>122.23899413005643</v>
      </c>
      <c s="542">
        <v>-148.87488013270422</v>
      </c>
      <c s="542">
        <v>-37.18943390522054</v>
      </c>
      <c s="542">
        <v>-455.83839654331837</v>
      </c>
      <c s="542">
        <v>155.86372142526147</v>
      </c>
      <c s="542">
        <v>172.00550197759867</v>
      </c>
      <c s="542">
        <v>209.60062467058242</v>
      </c>
      <c s="542">
        <v>388.09846428839728</v>
      </c>
      <c s="542">
        <v>254.30299118051812</v>
      </c>
      <c s="542">
        <v>252.81467264801086</v>
      </c>
      <c s="542">
        <v>937.1947452733084</v>
      </c>
      <c s="542">
        <f>+SUM(FA7:FK7)</f>
        <v>1850.2170050124905</v>
      </c>
    </row>
    <row r="8" spans="2:168" ht="15.75">
      <c r="B8" s="688" t="s">
        <v>94</v>
      </c>
      <c s="521">
        <f>+C9+C10</f>
        <v>118.14254086919746</v>
      </c>
      <c s="521">
        <f t="shared" si="11" ref="D8:N8">+D9+D10</f>
        <v>338.93253786623791</v>
      </c>
      <c s="521">
        <f t="shared" si="11"/>
        <v>132.92428274599212</v>
      </c>
      <c s="521">
        <f t="shared" si="11"/>
        <v>156.73580137119532</v>
      </c>
      <c s="521">
        <f t="shared" si="11"/>
        <v>181.06233056338306</v>
      </c>
      <c s="521">
        <f t="shared" si="11"/>
        <v>121.21535298219709</v>
      </c>
      <c s="521">
        <f t="shared" si="11"/>
        <v>123.59956792069266</v>
      </c>
      <c s="521">
        <f t="shared" si="11"/>
        <v>286.66358636764767</v>
      </c>
      <c s="521">
        <f t="shared" si="11"/>
        <v>261.10680278477253</v>
      </c>
      <c s="521">
        <f t="shared" si="11"/>
        <v>412.34604096659797</v>
      </c>
      <c s="521">
        <f t="shared" si="11"/>
        <v>150.88705737891331</v>
      </c>
      <c s="521">
        <f t="shared" si="11"/>
        <v>361.85216070837782</v>
      </c>
      <c s="521">
        <f t="shared" si="0"/>
        <v>2645.4680625252049</v>
      </c>
      <c s="684"/>
      <c s="521">
        <f>+Q9+Q10</f>
        <v>231.64988768581398</v>
      </c>
      <c s="521">
        <f t="shared" si="12" ref="R8:AB8">+R9+R10</f>
        <v>627.35258965656453</v>
      </c>
      <c s="521">
        <f t="shared" si="12"/>
        <v>386.4954374132202</v>
      </c>
      <c s="521">
        <f t="shared" si="12"/>
        <v>392.76362656587355</v>
      </c>
      <c s="521">
        <f t="shared" si="12"/>
        <v>428.78454975374132</v>
      </c>
      <c s="521">
        <f t="shared" si="12"/>
        <v>705.51399910507291</v>
      </c>
      <c s="521">
        <f t="shared" si="12"/>
        <v>432.91584589527594</v>
      </c>
      <c s="521">
        <f t="shared" si="12"/>
        <v>296.21777661842566</v>
      </c>
      <c s="521">
        <f t="shared" si="12"/>
        <v>664.9180316035737</v>
      </c>
      <c s="521">
        <f t="shared" si="12"/>
        <v>286.84778489209071</v>
      </c>
      <c s="521">
        <f t="shared" si="12"/>
        <v>252.18128403829337</v>
      </c>
      <c s="521">
        <f t="shared" si="12"/>
        <v>767.17406157439632</v>
      </c>
      <c s="521">
        <f t="shared" si="1"/>
        <v>5472.8148748023432</v>
      </c>
      <c s="684"/>
      <c s="521">
        <f>+AE9+AE10</f>
        <v>225.68740702633758</v>
      </c>
      <c s="521">
        <f>+AF9+AF10</f>
        <v>777.40174411782414</v>
      </c>
      <c s="521">
        <f t="shared" si="13" ref="AG8:AP8">+AG9+AG10</f>
        <v>1034.7923122973718</v>
      </c>
      <c s="521">
        <f t="shared" si="13"/>
        <v>657.68651347309651</v>
      </c>
      <c s="521">
        <f t="shared" si="13"/>
        <v>226.13000665482099</v>
      </c>
      <c s="521">
        <f t="shared" si="13"/>
        <v>577.88428859515147</v>
      </c>
      <c s="521">
        <f t="shared" si="13"/>
        <v>233.09603892873372</v>
      </c>
      <c s="521">
        <f t="shared" si="13"/>
        <v>295.93066351183586</v>
      </c>
      <c s="521">
        <f t="shared" si="13"/>
        <v>388.62857694372224</v>
      </c>
      <c s="521">
        <f t="shared" si="13"/>
        <v>257.22860897009502</v>
      </c>
      <c s="521">
        <f t="shared" si="13"/>
        <v>505.04095898444575</v>
      </c>
      <c s="521">
        <f t="shared" si="13"/>
        <v>2319.6446301013739</v>
      </c>
      <c s="521">
        <f t="shared" si="2"/>
        <v>7499.1517496048091</v>
      </c>
      <c s="684"/>
      <c s="521">
        <f>+AS9+AS10</f>
        <v>466.33635158430434</v>
      </c>
      <c s="521">
        <f>+AT9+AT10</f>
        <v>284.09187872036267</v>
      </c>
      <c s="521">
        <f t="shared" si="14" ref="AU8:BD8">+AU9+AU10</f>
        <v>533.45502160670094</v>
      </c>
      <c s="521">
        <f t="shared" si="14"/>
        <v>1443.0296731004173</v>
      </c>
      <c s="521">
        <f t="shared" si="14"/>
        <v>954.93907032723519</v>
      </c>
      <c s="521">
        <f t="shared" si="14"/>
        <v>1832.4383524420823</v>
      </c>
      <c s="521">
        <f t="shared" si="14"/>
        <v>374.30081249183172</v>
      </c>
      <c s="521">
        <f t="shared" si="14"/>
        <v>879.86102586119057</v>
      </c>
      <c s="521">
        <f t="shared" si="14"/>
        <v>1381.1399772005816</v>
      </c>
      <c s="521">
        <f t="shared" si="14"/>
        <v>787.55145819836082</v>
      </c>
      <c s="521">
        <f t="shared" si="14"/>
        <v>793.5317420321752</v>
      </c>
      <c s="521">
        <f t="shared" si="14"/>
        <v>1097.6387335080285</v>
      </c>
      <c s="521">
        <f t="shared" si="3"/>
        <v>10828.314097073273</v>
      </c>
      <c s="684"/>
      <c s="521">
        <f>+BG9+BG10</f>
        <v>846.37241582127899</v>
      </c>
      <c s="521">
        <f t="shared" si="15" ref="BH8:BR8">+BH9+BH10</f>
        <v>790.20977001746382</v>
      </c>
      <c s="521">
        <f t="shared" si="15"/>
        <v>1007.9928382714094</v>
      </c>
      <c s="521">
        <f t="shared" si="15"/>
        <v>376.1666626623819</v>
      </c>
      <c s="521">
        <f t="shared" si="15"/>
        <v>2666.3371032100204</v>
      </c>
      <c s="521">
        <f t="shared" si="15"/>
        <v>475.07771318454087</v>
      </c>
      <c s="521">
        <f t="shared" si="15"/>
        <v>231.62868243594448</v>
      </c>
      <c s="521">
        <f t="shared" si="15"/>
        <v>341.41369418522299</v>
      </c>
      <c s="521">
        <f t="shared" si="15"/>
        <v>650.78374085400844</v>
      </c>
      <c s="521">
        <f t="shared" si="15"/>
        <v>299.2380451677011</v>
      </c>
      <c s="521">
        <f t="shared" si="15"/>
        <v>235.1460637270269</v>
      </c>
      <c s="521">
        <f t="shared" si="15"/>
        <v>555.49191808853948</v>
      </c>
      <c s="521">
        <f t="shared" si="4"/>
        <v>8475.8586476255368</v>
      </c>
      <c s="684"/>
      <c s="521">
        <f>+BU9+BU10</f>
        <v>191.15402579272654</v>
      </c>
      <c s="521">
        <f t="shared" si="16" ref="BV8:CF8">+BV9+BV10</f>
        <v>186.14127509703607</v>
      </c>
      <c s="521">
        <f t="shared" si="16"/>
        <v>913.66114736103532</v>
      </c>
      <c s="521">
        <f t="shared" si="16"/>
        <v>189.02467132039388</v>
      </c>
      <c s="521">
        <f t="shared" si="16"/>
        <v>559.4267382139999</v>
      </c>
      <c s="521">
        <f t="shared" si="16"/>
        <v>424.33175112600003</v>
      </c>
      <c s="521">
        <f t="shared" si="16"/>
        <v>299.59329552499997</v>
      </c>
      <c s="521">
        <f t="shared" si="16"/>
        <v>233.28203893</v>
      </c>
      <c s="521">
        <f t="shared" si="16"/>
        <v>694.23077881353743</v>
      </c>
      <c s="521">
        <f t="shared" si="16"/>
        <v>468.89053693400001</v>
      </c>
      <c s="521">
        <f t="shared" si="16"/>
        <v>416.68757012200001</v>
      </c>
      <c s="521">
        <f t="shared" si="16"/>
        <v>674.36231694000003</v>
      </c>
      <c s="521">
        <f t="shared" si="5"/>
        <v>5250.7861461757293</v>
      </c>
      <c s="684"/>
      <c s="521">
        <f>+CI9+CI10</f>
        <v>335.13460679499997</v>
      </c>
      <c s="521">
        <f t="shared" si="17" ref="CJ8:CT8">+CJ9+CJ10</f>
        <v>188.11171728899998</v>
      </c>
      <c s="521">
        <f t="shared" si="17"/>
        <v>462.68415853099998</v>
      </c>
      <c s="521">
        <f t="shared" si="17"/>
        <v>231.09586520899998</v>
      </c>
      <c s="521">
        <f t="shared" si="17"/>
        <v>580.68928816099992</v>
      </c>
      <c s="521">
        <f t="shared" si="17"/>
        <v>1443.9078535606534</v>
      </c>
      <c s="521">
        <f t="shared" si="17"/>
        <v>321.32332685</v>
      </c>
      <c s="521">
        <f t="shared" si="17"/>
        <v>329.40676524000003</v>
      </c>
      <c s="521">
        <f t="shared" si="17"/>
        <v>686.090100366</v>
      </c>
      <c s="521">
        <f t="shared" si="17"/>
        <v>717.78224699600014</v>
      </c>
      <c s="521">
        <f t="shared" si="17"/>
        <v>251.56273549299999</v>
      </c>
      <c s="521">
        <f t="shared" si="17"/>
        <v>491.78845804199995</v>
      </c>
      <c s="521">
        <f t="shared" si="6"/>
        <v>6039.5771225326525</v>
      </c>
      <c s="684"/>
      <c s="521">
        <f>+CW9+CW10</f>
        <v>250.50111823</v>
      </c>
      <c s="521">
        <f t="shared" si="18" ref="CX8:DH8">+CX9+CX10</f>
        <v>118.66938755500001</v>
      </c>
      <c s="521">
        <f t="shared" si="18"/>
        <v>830.18359988299994</v>
      </c>
      <c s="521">
        <f t="shared" si="18"/>
        <v>1022.4016828129999</v>
      </c>
      <c s="521">
        <f t="shared" si="18"/>
        <v>532.93223840999997</v>
      </c>
      <c s="521">
        <f t="shared" si="18"/>
        <v>746.90607556099997</v>
      </c>
      <c s="521">
        <f t="shared" si="18"/>
        <v>153.81246988599997</v>
      </c>
      <c s="521">
        <f t="shared" si="18"/>
        <v>163.45689211199999</v>
      </c>
      <c s="521">
        <f t="shared" si="18"/>
        <v>278.46091897999997</v>
      </c>
      <c s="521">
        <f t="shared" si="18"/>
        <v>386.51934008400008</v>
      </c>
      <c s="521">
        <f t="shared" si="18"/>
        <v>334.750214363</v>
      </c>
      <c s="521">
        <f t="shared" si="18"/>
        <v>325.68786056199997</v>
      </c>
      <c s="521">
        <f t="shared" si="7"/>
        <v>5144.2817984390003</v>
      </c>
      <c s="684"/>
      <c s="521">
        <f>+DK9+DK10</f>
        <v>504.13846362999999</v>
      </c>
      <c s="521">
        <f t="shared" si="19" ref="DL8:DV8">+DL9+DL10</f>
        <v>143.451819339</v>
      </c>
      <c s="521">
        <f t="shared" si="19"/>
        <v>343.63526878700003</v>
      </c>
      <c s="521">
        <f t="shared" si="19"/>
        <v>150.54183199100001</v>
      </c>
      <c s="521">
        <f t="shared" si="19"/>
        <v>210.80255426799999</v>
      </c>
      <c s="521">
        <f t="shared" si="19"/>
        <v>261.41096935999997</v>
      </c>
      <c s="521">
        <f t="shared" si="19"/>
        <v>159.81152897499999</v>
      </c>
      <c s="521">
        <f t="shared" si="19"/>
        <v>167.376881064</v>
      </c>
      <c s="521">
        <f t="shared" si="19"/>
        <v>238.67213048999997</v>
      </c>
      <c s="521">
        <f t="shared" si="19"/>
        <v>820.23666694099995</v>
      </c>
      <c s="521">
        <f t="shared" si="19"/>
        <v>415.15716053800003</v>
      </c>
      <c s="521">
        <f t="shared" si="19"/>
        <v>299.61991335999994</v>
      </c>
      <c s="521">
        <f t="shared" si="8"/>
        <v>3714.855188742999</v>
      </c>
      <c s="684"/>
      <c s="521">
        <f>+DY9+DY10</f>
        <v>395.03423185500003</v>
      </c>
      <c s="521">
        <f t="shared" si="20" ref="DZ8:EJ8">+DZ9+DZ10</f>
        <v>141.40865967400001</v>
      </c>
      <c s="521">
        <f t="shared" si="20"/>
        <v>456.5215968</v>
      </c>
      <c s="521">
        <f t="shared" si="20"/>
        <v>681.59250095200014</v>
      </c>
      <c s="521">
        <f t="shared" si="20"/>
        <v>325.02702837700002</v>
      </c>
      <c s="521">
        <f t="shared" si="20"/>
        <v>255.54372057900002</v>
      </c>
      <c s="521">
        <f t="shared" si="20"/>
        <v>251.11359563600001</v>
      </c>
      <c s="521">
        <f t="shared" si="20"/>
        <v>192.37513718299999</v>
      </c>
      <c s="521">
        <f t="shared" si="20"/>
        <v>227.22597858199998</v>
      </c>
      <c s="521">
        <f t="shared" si="20"/>
        <v>788.38326543500011</v>
      </c>
      <c s="521">
        <f t="shared" si="20"/>
        <v>421.86618703200003</v>
      </c>
      <c s="521">
        <f t="shared" si="20"/>
        <v>269.36248601</v>
      </c>
      <c s="521">
        <f t="shared" si="9"/>
        <v>4405.4543881150003</v>
      </c>
      <c s="684"/>
      <c s="521">
        <f>+EM9+EM10</f>
        <v>479.63977148000004</v>
      </c>
      <c s="521">
        <f t="shared" si="21" ref="EN8:EU8">+EN9+EN10</f>
        <v>794.51704290500004</v>
      </c>
      <c s="521">
        <f t="shared" si="21"/>
        <v>418.74879229700002</v>
      </c>
      <c s="521">
        <f t="shared" si="21"/>
        <v>216.09614685100001</v>
      </c>
      <c s="521">
        <f t="shared" si="21"/>
        <v>801.2801739091251</v>
      </c>
      <c s="521">
        <f t="shared" si="21"/>
        <v>222.444305832</v>
      </c>
      <c s="521">
        <f t="shared" si="21"/>
        <v>204.80349228999998</v>
      </c>
      <c s="521">
        <f t="shared" si="21"/>
        <v>351.50096689500003</v>
      </c>
      <c s="521">
        <f t="shared" si="21"/>
        <v>396.934219633</v>
      </c>
      <c s="521">
        <f t="shared" si="22" ref="EV8:EX8">+EV9+EV10</f>
        <v>490.68146796100001</v>
      </c>
      <c s="521">
        <f t="shared" si="22"/>
        <v>444.43098610699985</v>
      </c>
      <c s="521">
        <f t="shared" si="22"/>
        <v>276.052020599</v>
      </c>
      <c s="521">
        <f t="shared" si="10"/>
        <v>5097.1293867591239</v>
      </c>
      <c s="684"/>
      <c s="521">
        <f t="shared" si="23" ref="FA8:FK8">+FA9+FA10</f>
        <v>3224.3696991299998</v>
      </c>
      <c s="521">
        <f t="shared" si="23"/>
        <v>202.926254454</v>
      </c>
      <c s="521">
        <f t="shared" si="23"/>
        <v>421.92172457000004</v>
      </c>
      <c s="521">
        <f t="shared" si="23"/>
        <v>1305.7947152220001</v>
      </c>
      <c s="521">
        <f t="shared" si="23"/>
        <v>523.05371959299987</v>
      </c>
      <c s="521">
        <f t="shared" si="23"/>
        <v>1040.9572701949999</v>
      </c>
      <c s="521">
        <f t="shared" si="23"/>
        <v>270.00985353099998</v>
      </c>
      <c s="521">
        <f t="shared" si="23"/>
        <v>277.61441169800003</v>
      </c>
      <c s="521">
        <f t="shared" si="23"/>
        <v>398.14720058700004</v>
      </c>
      <c s="521">
        <f t="shared" si="23"/>
        <v>285.19547559400002</v>
      </c>
      <c s="521">
        <f t="shared" si="23"/>
        <v>310.11388588900002</v>
      </c>
      <c s="521">
        <f>+SUM(FA8:FK8)</f>
        <v>8260.1042104630014</v>
      </c>
    </row>
    <row r="9" spans="2:168" ht="15.75">
      <c r="B9" s="689" t="s">
        <v>618</v>
      </c>
      <c s="518">
        <v>35.944328779999999</v>
      </c>
      <c s="518">
        <v>202.88732102</v>
      </c>
      <c s="518">
        <v>54.592884369999993</v>
      </c>
      <c s="518">
        <v>25.859895340000005</v>
      </c>
      <c s="518">
        <v>33.573079879999995</v>
      </c>
      <c s="518">
        <v>2.7473743400000004</v>
      </c>
      <c s="518">
        <v>40.18888536</v>
      </c>
      <c s="518">
        <v>154.35812055000002</v>
      </c>
      <c s="518">
        <v>88.560317460000007</v>
      </c>
      <c s="518">
        <v>276.39225886999998</v>
      </c>
      <c s="518">
        <v>3.3413548900000003</v>
      </c>
      <c s="518">
        <v>82.952693329999988</v>
      </c>
      <c s="518">
        <f t="shared" si="0"/>
        <v>1001.39851419</v>
      </c>
      <c s="519"/>
      <c s="518">
        <v>5.9646760700000003</v>
      </c>
      <c s="518">
        <v>352.29102031000002</v>
      </c>
      <c s="518">
        <v>5.0603965300000002</v>
      </c>
      <c s="518">
        <v>106.64366514999998</v>
      </c>
      <c s="518">
        <v>139.03682223000001</v>
      </c>
      <c s="518">
        <v>426.42715808999998</v>
      </c>
      <c s="518">
        <v>307.22723433999994</v>
      </c>
      <c s="518">
        <v>121.76866896</v>
      </c>
      <c s="518">
        <v>29.672683119999999</v>
      </c>
      <c s="518">
        <v>30.121860219999999</v>
      </c>
      <c s="518">
        <v>51.45247393999999</v>
      </c>
      <c s="518">
        <v>417.49874911000001</v>
      </c>
      <c s="518">
        <f t="shared" si="1"/>
        <v>1993.16540807</v>
      </c>
      <c s="519"/>
      <c s="518">
        <v>51.636769550000004</v>
      </c>
      <c s="518">
        <v>604.80149125999992</v>
      </c>
      <c s="518">
        <v>722.32889595999995</v>
      </c>
      <c s="518">
        <v>418.63033679</v>
      </c>
      <c s="518">
        <v>39.08735579999999</v>
      </c>
      <c s="518">
        <v>226.48860106000001</v>
      </c>
      <c s="518">
        <v>68.347752960000008</v>
      </c>
      <c s="518">
        <v>68.057566970000011</v>
      </c>
      <c s="518">
        <v>67.846361389999998</v>
      </c>
      <c s="518">
        <v>7.3444401399999997</v>
      </c>
      <c s="518">
        <v>306.20603363000004</v>
      </c>
      <c s="518">
        <v>1227.2886148499999</v>
      </c>
      <c s="518">
        <f t="shared" si="2"/>
        <v>3808.06422036</v>
      </c>
      <c s="519"/>
      <c s="518">
        <v>320.82727562999997</v>
      </c>
      <c s="518">
        <v>147.21902880999997</v>
      </c>
      <c s="518">
        <v>181.01001249999996</v>
      </c>
      <c s="518">
        <v>1257.9818312099997</v>
      </c>
      <c s="518">
        <v>730.83724996000001</v>
      </c>
      <c s="518">
        <v>1428.6939510999998</v>
      </c>
      <c s="518">
        <v>215.84500379999997</v>
      </c>
      <c s="518">
        <v>656.84578881000004</v>
      </c>
      <c s="518">
        <v>1016.1556980799998</v>
      </c>
      <c s="518">
        <v>572.80666436999991</v>
      </c>
      <c s="518">
        <v>582.13077742999997</v>
      </c>
      <c s="518">
        <v>683.76314001000014</v>
      </c>
      <c s="518">
        <f t="shared" si="3"/>
        <v>7794.1164217099995</v>
      </c>
      <c s="519"/>
      <c s="518">
        <v>370.60505799999999</v>
      </c>
      <c s="518">
        <v>607.39401348000013</v>
      </c>
      <c s="518">
        <v>461.85673747999999</v>
      </c>
      <c s="518">
        <v>183.04807134000004</v>
      </c>
      <c s="518">
        <v>2475.0206921700001</v>
      </c>
      <c s="518">
        <v>7.4923849899999997</v>
      </c>
      <c s="518">
        <v>97.548556820000002</v>
      </c>
      <c s="518">
        <v>157.19083209999999</v>
      </c>
      <c s="518">
        <v>80.848890980000007</v>
      </c>
      <c s="518">
        <v>3.9545122500000001</v>
      </c>
      <c s="518">
        <v>29.542127070000003</v>
      </c>
      <c s="518">
        <v>142.31667751999998</v>
      </c>
      <c s="518">
        <f t="shared" si="4"/>
        <v>4616.8185542000001</v>
      </c>
      <c s="519"/>
      <c s="518">
        <v>3.5554835799999998</v>
      </c>
      <c s="518">
        <v>9.3314364999999988</v>
      </c>
      <c s="518">
        <v>408.41782312000004</v>
      </c>
      <c s="518">
        <v>9.2076834899999991</v>
      </c>
      <c s="518">
        <v>363.50294640999994</v>
      </c>
      <c s="518">
        <v>13.32462524</v>
      </c>
      <c s="518">
        <v>27.889214849999998</v>
      </c>
      <c s="518">
        <v>72.740228590000001</v>
      </c>
      <c s="518">
        <v>11.495178270000002</v>
      </c>
      <c s="518">
        <v>214.30493158000002</v>
      </c>
      <c s="518">
        <v>210.26400205000002</v>
      </c>
      <c s="518">
        <v>424.76932849000002</v>
      </c>
      <c s="518">
        <f t="shared" si="5"/>
        <v>1768.80288217</v>
      </c>
      <c s="519"/>
      <c s="518">
        <v>88.20354768</v>
      </c>
      <c s="518">
        <v>1.50515712</v>
      </c>
      <c s="518">
        <v>123.58895103</v>
      </c>
      <c s="518">
        <v>5.4478097199999995</v>
      </c>
      <c s="518">
        <v>334.21911062999999</v>
      </c>
      <c s="518">
        <v>31.401497280000001</v>
      </c>
      <c s="518">
        <v>87.350677950000005</v>
      </c>
      <c s="518">
        <v>142.58611468000001</v>
      </c>
      <c s="518">
        <v>308.33849182</v>
      </c>
      <c s="518">
        <v>465.54585240000006</v>
      </c>
      <c s="518">
        <v>64.390389659999997</v>
      </c>
      <c s="518">
        <v>273.06706348699998</v>
      </c>
      <c s="518">
        <f t="shared" si="6"/>
        <v>1925.6446634570002</v>
      </c>
      <c s="519"/>
      <c s="518">
        <v>25.544266450000002</v>
      </c>
      <c s="518">
        <v>9.2635987400000008</v>
      </c>
      <c s="518">
        <v>214.07025082000001</v>
      </c>
      <c s="518">
        <v>12.73756659</v>
      </c>
      <c s="518">
        <v>428.66963826</v>
      </c>
      <c s="518">
        <v>46.523733440000001</v>
      </c>
      <c s="518">
        <v>20.436664329999999</v>
      </c>
      <c s="518">
        <v>77.142426279999995</v>
      </c>
      <c s="518">
        <v>126.86929855999999</v>
      </c>
      <c s="518">
        <v>291.88247698000004</v>
      </c>
      <c s="518">
        <v>216.20878368000001</v>
      </c>
      <c s="518">
        <v>120.74162250000001</v>
      </c>
      <c s="518">
        <f t="shared" si="7"/>
        <v>1590.0903266299999</v>
      </c>
      <c s="519"/>
      <c s="518">
        <v>369.94134525999999</v>
      </c>
      <c s="518">
        <v>66.114314760000013</v>
      </c>
      <c s="518">
        <v>219.69458541000003</v>
      </c>
      <c s="518">
        <v>59.24339964</v>
      </c>
      <c s="518">
        <v>142.83603785</v>
      </c>
      <c s="518">
        <v>69.16215566000001</v>
      </c>
      <c s="518">
        <v>40.156329400000004</v>
      </c>
      <c s="518">
        <v>123.32102421</v>
      </c>
      <c s="518">
        <v>120.34805707999999</v>
      </c>
      <c s="518">
        <v>644.73504019999996</v>
      </c>
      <c s="518">
        <v>319.12553501000002</v>
      </c>
      <c s="518">
        <v>133.53317988999999</v>
      </c>
      <c s="518">
        <f t="shared" si="8"/>
        <v>2308.21100437</v>
      </c>
      <c s="519"/>
      <c s="518">
        <v>193.441024</v>
      </c>
      <c s="518">
        <v>91.965540170000011</v>
      </c>
      <c s="518">
        <v>131.82402599000002</v>
      </c>
      <c s="518">
        <v>451.61804996000012</v>
      </c>
      <c s="518">
        <v>235.31809845000004</v>
      </c>
      <c s="518">
        <v>84.34983167</v>
      </c>
      <c s="518">
        <v>65.477689299999994</v>
      </c>
      <c s="518">
        <v>119.54574165000001</v>
      </c>
      <c s="518">
        <v>158.00084139000001</v>
      </c>
      <c s="518">
        <v>325.80803179000003</v>
      </c>
      <c s="518">
        <v>318.12539584000001</v>
      </c>
      <c s="518">
        <v>125.92641589</v>
      </c>
      <c s="518">
        <f t="shared" si="9"/>
        <v>2301.4006861000003</v>
      </c>
      <c s="519"/>
      <c s="518">
        <v>337.93749717000003</v>
      </c>
      <c s="518">
        <v>750.00952384000004</v>
      </c>
      <c s="518">
        <v>218.77908493999999</v>
      </c>
      <c s="518">
        <v>70.006447040000012</v>
      </c>
      <c s="518">
        <v>67.848804000000001</v>
      </c>
      <c s="518">
        <v>91.51116906</v>
      </c>
      <c s="518">
        <v>66.703069749999997</v>
      </c>
      <c s="518">
        <v>215.92697317</v>
      </c>
      <c s="518">
        <v>146.61230207</v>
      </c>
      <c s="518">
        <v>345.76046896000003</v>
      </c>
      <c s="518">
        <v>273.81294186000002</v>
      </c>
      <c s="518">
        <v>123.51282576</v>
      </c>
      <c s="518">
        <f t="shared" si="10"/>
        <v>2708.4211076199999</v>
      </c>
      <c s="519"/>
      <c s="518">
        <v>3090.0397833899997</v>
      </c>
      <c s="518">
        <v>92.292431500000006</v>
      </c>
      <c s="518">
        <v>168.32688243000001</v>
      </c>
      <c s="518">
        <v>1152.0122074310002</v>
      </c>
      <c s="518">
        <v>320.65243893000002</v>
      </c>
      <c s="518">
        <v>96.677772959999999</v>
      </c>
      <c s="518">
        <v>163.13204289100003</v>
      </c>
      <c s="518">
        <v>140.21058121000002</v>
      </c>
      <c s="518">
        <v>160.01828354999998</v>
      </c>
      <c s="518">
        <v>140.06067259000002</v>
      </c>
      <c s="518">
        <v>67.083398829999993</v>
      </c>
      <c s="518">
        <f>+SUM(FA9:FK9)</f>
        <v>5590.5064957120003</v>
      </c>
    </row>
    <row r="10" spans="2:168" ht="15.75">
      <c r="B10" s="689" t="s">
        <v>43</v>
      </c>
      <c s="518">
        <f>+SUM(C11:C17)</f>
        <v>82.198212089197455</v>
      </c>
      <c s="518">
        <f t="shared" si="24" ref="D10:N10">+SUM(D11:D17)</f>
        <v>136.04521684623793</v>
      </c>
      <c s="518">
        <f t="shared" si="24"/>
        <v>78.331398375992137</v>
      </c>
      <c s="518">
        <f t="shared" si="24"/>
        <v>130.87590603119531</v>
      </c>
      <c s="518">
        <f t="shared" si="24"/>
        <v>147.48925068338306</v>
      </c>
      <c s="518">
        <f t="shared" si="24"/>
        <v>118.4679786421971</v>
      </c>
      <c s="518">
        <f t="shared" si="24"/>
        <v>83.410682560692663</v>
      </c>
      <c s="518">
        <f t="shared" si="24"/>
        <v>132.30546581764764</v>
      </c>
      <c s="518">
        <f t="shared" si="24"/>
        <v>172.54648532477253</v>
      </c>
      <c s="518">
        <f t="shared" si="24"/>
        <v>135.95378209659799</v>
      </c>
      <c s="518">
        <f t="shared" si="24"/>
        <v>147.54570248891332</v>
      </c>
      <c s="518">
        <f t="shared" si="24"/>
        <v>278.89946737837784</v>
      </c>
      <c s="518">
        <f t="shared" si="0"/>
        <v>1644.0695483352047</v>
      </c>
      <c s="519"/>
      <c s="518">
        <f>+SUM(Q11:Q17)</f>
        <v>225.68521161581398</v>
      </c>
      <c s="518">
        <f t="shared" si="25" ref="R10:AB10">+SUM(R11:R17)</f>
        <v>275.06156934656457</v>
      </c>
      <c s="518">
        <f t="shared" si="25"/>
        <v>381.43504088322021</v>
      </c>
      <c s="518">
        <f t="shared" si="25"/>
        <v>286.11996141587355</v>
      </c>
      <c s="518">
        <f t="shared" si="25"/>
        <v>289.74772752374133</v>
      </c>
      <c s="518">
        <f t="shared" si="25"/>
        <v>279.08684101507293</v>
      </c>
      <c s="518">
        <f t="shared" si="25"/>
        <v>125.68861155527601</v>
      </c>
      <c s="518">
        <f t="shared" si="25"/>
        <v>174.44910765842565</v>
      </c>
      <c s="518">
        <f t="shared" si="25"/>
        <v>635.24534848357371</v>
      </c>
      <c s="518">
        <f t="shared" si="25"/>
        <v>256.72592467209074</v>
      </c>
      <c s="518">
        <f t="shared" si="25"/>
        <v>200.72881009829339</v>
      </c>
      <c s="518">
        <f t="shared" si="25"/>
        <v>349.67531246439637</v>
      </c>
      <c s="518">
        <f t="shared" si="1"/>
        <v>3479.6494667323423</v>
      </c>
      <c s="519"/>
      <c s="518">
        <f>+SUM(AE11:AE17)</f>
        <v>174.05063747633758</v>
      </c>
      <c s="518">
        <f>+SUM(AF11:AF17)</f>
        <v>172.60025285782424</v>
      </c>
      <c s="518">
        <f t="shared" si="26" ref="AG10:AP10">+SUM(AG11:AG17)</f>
        <v>312.46341633737194</v>
      </c>
      <c s="518">
        <f t="shared" si="26"/>
        <v>239.05617668309657</v>
      </c>
      <c s="518">
        <f t="shared" si="26"/>
        <v>187.04265085482101</v>
      </c>
      <c s="518">
        <f t="shared" si="26"/>
        <v>351.39568753515141</v>
      </c>
      <c s="518">
        <f t="shared" si="26"/>
        <v>164.74828596873371</v>
      </c>
      <c s="518">
        <f t="shared" si="26"/>
        <v>227.87309654183582</v>
      </c>
      <c s="518">
        <f t="shared" si="26"/>
        <v>320.78221555372221</v>
      </c>
      <c s="518">
        <f t="shared" si="26"/>
        <v>249.88416883009501</v>
      </c>
      <c s="518">
        <f t="shared" si="26"/>
        <v>198.83492535444572</v>
      </c>
      <c s="518">
        <f t="shared" si="26"/>
        <v>1092.3560152513737</v>
      </c>
      <c s="518">
        <f t="shared" si="2"/>
        <v>3691.0875292448086</v>
      </c>
      <c s="519"/>
      <c s="518">
        <f>+SUM(AS11:AS17)</f>
        <v>145.50907595430434</v>
      </c>
      <c s="518">
        <f>+SUM(AT11:AT17)</f>
        <v>136.8728499103627</v>
      </c>
      <c s="518">
        <f t="shared" si="27" ref="AU10:BD10">+SUM(AU11:AU17)</f>
        <v>352.44500910670098</v>
      </c>
      <c s="518">
        <f t="shared" si="27"/>
        <v>185.04784189041766</v>
      </c>
      <c s="518">
        <f t="shared" si="27"/>
        <v>224.10182036723515</v>
      </c>
      <c s="518">
        <f t="shared" si="27"/>
        <v>403.74440134208254</v>
      </c>
      <c s="518">
        <f t="shared" si="27"/>
        <v>158.45580869183178</v>
      </c>
      <c s="518">
        <f t="shared" si="27"/>
        <v>223.0152370511905</v>
      </c>
      <c s="518">
        <f t="shared" si="27"/>
        <v>364.98427912058179</v>
      </c>
      <c s="518">
        <f t="shared" si="27"/>
        <v>214.74479382836091</v>
      </c>
      <c s="518">
        <f t="shared" si="27"/>
        <v>211.40096460217521</v>
      </c>
      <c s="518">
        <f t="shared" si="27"/>
        <v>413.87559349802837</v>
      </c>
      <c s="518">
        <f t="shared" si="3"/>
        <v>3034.1976753632716</v>
      </c>
      <c s="519"/>
      <c s="518">
        <f>+SUM(BG11:BG17)</f>
        <v>475.76735782127895</v>
      </c>
      <c s="518">
        <f t="shared" si="28" ref="BH10:BR10">+SUM(BH11:BH17)</f>
        <v>182.8157565374637</v>
      </c>
      <c s="518">
        <f t="shared" si="28"/>
        <v>546.13610079140938</v>
      </c>
      <c s="518">
        <f t="shared" si="28"/>
        <v>193.11859132238186</v>
      </c>
      <c s="518">
        <f t="shared" si="28"/>
        <v>191.3164110400202</v>
      </c>
      <c s="518">
        <f t="shared" si="28"/>
        <v>467.58532819454086</v>
      </c>
      <c s="518">
        <f t="shared" si="28"/>
        <v>134.0801256159445</v>
      </c>
      <c s="518">
        <f t="shared" si="28"/>
        <v>184.222862085223</v>
      </c>
      <c s="518">
        <f t="shared" si="28"/>
        <v>569.93484987400848</v>
      </c>
      <c s="518">
        <f t="shared" si="28"/>
        <v>295.28353291770111</v>
      </c>
      <c s="518">
        <f t="shared" si="28"/>
        <v>205.60393665702691</v>
      </c>
      <c s="518">
        <f t="shared" si="28"/>
        <v>413.17524056853955</v>
      </c>
      <c s="518">
        <f t="shared" si="4"/>
        <v>3859.040093425539</v>
      </c>
      <c s="519"/>
      <c s="518">
        <f>+SUM(BU11:BU17)</f>
        <v>187.59854221272656</v>
      </c>
      <c s="518">
        <f t="shared" si="29" ref="BV10:CF10">+SUM(BV11:BV17)</f>
        <v>176.80983859703608</v>
      </c>
      <c s="518">
        <f t="shared" si="29"/>
        <v>505.24332424103522</v>
      </c>
      <c s="518">
        <f t="shared" si="29"/>
        <v>179.81698783039388</v>
      </c>
      <c s="518">
        <f t="shared" si="29"/>
        <v>195.92379180400002</v>
      </c>
      <c s="518">
        <f t="shared" si="29"/>
        <v>411.00712588600004</v>
      </c>
      <c s="518">
        <f t="shared" si="29"/>
        <v>271.704080675</v>
      </c>
      <c s="518">
        <f t="shared" si="29"/>
        <v>160.54181033999998</v>
      </c>
      <c s="518">
        <f t="shared" si="29"/>
        <v>682.73560054353743</v>
      </c>
      <c s="518">
        <f t="shared" si="29"/>
        <v>254.58560535399999</v>
      </c>
      <c s="518">
        <f t="shared" si="29"/>
        <v>206.42356807200002</v>
      </c>
      <c s="518">
        <f t="shared" si="29"/>
        <v>249.59298845000001</v>
      </c>
      <c s="518">
        <f t="shared" si="5"/>
        <v>3481.9832640057298</v>
      </c>
      <c s="519"/>
      <c s="518">
        <f>+SUM(CI11:CI17)</f>
        <v>246.93105911499998</v>
      </c>
      <c s="518">
        <f t="shared" si="30" ref="CJ10:CT10">+SUM(CJ11:CJ17)</f>
        <v>186.60656016899998</v>
      </c>
      <c s="518">
        <f t="shared" si="30"/>
        <v>339.09520750099995</v>
      </c>
      <c s="518">
        <f t="shared" si="30"/>
        <v>225.64805548899997</v>
      </c>
      <c s="518">
        <f t="shared" si="30"/>
        <v>246.47017753099999</v>
      </c>
      <c s="518">
        <f t="shared" si="30"/>
        <v>1412.5063562806533</v>
      </c>
      <c s="518">
        <f t="shared" si="30"/>
        <v>233.9726489</v>
      </c>
      <c s="518">
        <f t="shared" si="30"/>
        <v>186.82065056000002</v>
      </c>
      <c s="518">
        <f t="shared" si="30"/>
        <v>377.751608546</v>
      </c>
      <c s="518">
        <f t="shared" si="30"/>
        <v>252.23639459600003</v>
      </c>
      <c s="518">
        <f t="shared" si="30"/>
        <v>187.17234583300001</v>
      </c>
      <c s="518">
        <f t="shared" si="30"/>
        <v>218.72139455499996</v>
      </c>
      <c s="518">
        <f t="shared" si="6"/>
        <v>4113.9324590756532</v>
      </c>
      <c s="519"/>
      <c s="518">
        <f>+SUM(CW11:CW17)</f>
        <v>224.95685177999999</v>
      </c>
      <c s="518">
        <f t="shared" si="31" ref="CX10:DH10">+SUM(CX11:CX17)</f>
        <v>109.40578881500001</v>
      </c>
      <c s="518">
        <f t="shared" si="31"/>
        <v>616.11334906299999</v>
      </c>
      <c s="518">
        <f t="shared" si="31"/>
        <v>1009.6641162229998</v>
      </c>
      <c s="518">
        <f t="shared" si="31"/>
        <v>104.26260015</v>
      </c>
      <c s="518">
        <f t="shared" si="31"/>
        <v>700.38234212099997</v>
      </c>
      <c s="518">
        <f t="shared" si="31"/>
        <v>133.37580555599999</v>
      </c>
      <c s="518">
        <f t="shared" si="31"/>
        <v>86.31446583200001</v>
      </c>
      <c s="518">
        <f t="shared" si="31"/>
        <v>151.59162042</v>
      </c>
      <c s="518">
        <f t="shared" si="31"/>
        <v>94.636863104000014</v>
      </c>
      <c s="518">
        <f t="shared" si="31"/>
        <v>118.54143068299999</v>
      </c>
      <c s="518">
        <f t="shared" si="31"/>
        <v>204.94623806199996</v>
      </c>
      <c s="518">
        <f t="shared" si="7"/>
        <v>3554.1914718089993</v>
      </c>
      <c s="519"/>
      <c s="518">
        <f>+SUM(DK11:DK17)</f>
        <v>134.19711837</v>
      </c>
      <c s="518">
        <f t="shared" si="32" ref="DL10:DV10">+SUM(DL11:DL17)</f>
        <v>77.337504578999997</v>
      </c>
      <c s="518">
        <f t="shared" si="32"/>
        <v>123.940683377</v>
      </c>
      <c s="518">
        <f t="shared" si="32"/>
        <v>91.298432351000002</v>
      </c>
      <c s="518">
        <f t="shared" si="32"/>
        <v>67.966516418000012</v>
      </c>
      <c s="518">
        <f t="shared" si="32"/>
        <v>192.24881369999997</v>
      </c>
      <c s="518">
        <f t="shared" si="32"/>
        <v>119.655199575</v>
      </c>
      <c s="518">
        <f t="shared" si="32"/>
        <v>44.055856853999998</v>
      </c>
      <c s="518">
        <f t="shared" si="32"/>
        <v>118.32407341</v>
      </c>
      <c s="518">
        <f t="shared" si="32"/>
        <v>175.501626741</v>
      </c>
      <c s="518">
        <f t="shared" si="32"/>
        <v>96.031625527999992</v>
      </c>
      <c s="518">
        <f t="shared" si="32"/>
        <v>166.08673346999998</v>
      </c>
      <c s="518">
        <f t="shared" si="8"/>
        <v>1406.6441843729997</v>
      </c>
      <c s="519"/>
      <c s="518">
        <f>+SUM(DY11:DY17)</f>
        <v>201.593207855</v>
      </c>
      <c s="518">
        <f t="shared" si="33" ref="DZ10:EJ10">+SUM(DZ11:DZ17)</f>
        <v>49.443119503999988</v>
      </c>
      <c s="518">
        <f t="shared" si="33"/>
        <v>324.69757080999995</v>
      </c>
      <c s="518">
        <f t="shared" si="33"/>
        <v>229.97445099200002</v>
      </c>
      <c s="518">
        <f t="shared" si="33"/>
        <v>89.708929927</v>
      </c>
      <c s="518">
        <f t="shared" si="33"/>
        <v>171.19388890900001</v>
      </c>
      <c s="518">
        <f t="shared" si="33"/>
        <v>185.63590633600001</v>
      </c>
      <c s="518">
        <f t="shared" si="33"/>
        <v>72.829395532999996</v>
      </c>
      <c s="518">
        <f t="shared" si="33"/>
        <v>69.225137191999991</v>
      </c>
      <c s="518">
        <f t="shared" si="33"/>
        <v>462.57523364500003</v>
      </c>
      <c s="518">
        <f t="shared" si="33"/>
        <v>103.740791192</v>
      </c>
      <c s="518">
        <f t="shared" si="33"/>
        <v>143.43607012000001</v>
      </c>
      <c s="518">
        <f t="shared" si="9"/>
        <v>2104.053702015</v>
      </c>
      <c s="519"/>
      <c s="518">
        <f>+SUM(EM11:EM17)</f>
        <v>141.70227430999998</v>
      </c>
      <c s="518">
        <f t="shared" si="34" ref="EN10:EU10">+SUM(EN11:EN17)</f>
        <v>44.507519064999997</v>
      </c>
      <c s="518">
        <f t="shared" si="34"/>
        <v>199.969707357</v>
      </c>
      <c s="518">
        <f t="shared" si="34"/>
        <v>146.089699811</v>
      </c>
      <c s="518">
        <f t="shared" si="34"/>
        <v>733.43136990912512</v>
      </c>
      <c s="518">
        <f t="shared" si="34"/>
        <v>130.93313677200001</v>
      </c>
      <c s="518">
        <f t="shared" si="34"/>
        <v>138.10042253999998</v>
      </c>
      <c s="518">
        <f t="shared" si="34"/>
        <v>135.57399372500001</v>
      </c>
      <c s="518">
        <f t="shared" si="34"/>
        <v>250.321917563</v>
      </c>
      <c s="518">
        <f t="shared" si="35" ref="EV10:EX10">+SUM(EV11:EV17)</f>
        <v>144.92099900099998</v>
      </c>
      <c s="518">
        <f t="shared" si="35"/>
        <v>170.61804424699986</v>
      </c>
      <c s="518">
        <f t="shared" si="35"/>
        <v>152.53919483899998</v>
      </c>
      <c s="518">
        <f t="shared" si="10"/>
        <v>2388.7082791391249</v>
      </c>
      <c s="519"/>
      <c s="518">
        <f t="shared" si="36" ref="FA10:FK10">+SUM(FA11:FA17)</f>
        <v>134.32991573999999</v>
      </c>
      <c s="518">
        <f t="shared" si="36"/>
        <v>110.633822954</v>
      </c>
      <c s="518">
        <f t="shared" si="36"/>
        <v>253.59484214000003</v>
      </c>
      <c s="518">
        <f t="shared" si="36"/>
        <v>153.78250779099986</v>
      </c>
      <c s="518">
        <f t="shared" si="36"/>
        <v>202.40128066299985</v>
      </c>
      <c s="518">
        <f t="shared" si="36"/>
        <v>944.27949723499989</v>
      </c>
      <c s="518">
        <f t="shared" si="36"/>
        <v>106.87781063999998</v>
      </c>
      <c s="518">
        <f t="shared" si="36"/>
        <v>137.40383048800001</v>
      </c>
      <c s="518">
        <f t="shared" si="36"/>
        <v>238.12891703700004</v>
      </c>
      <c s="518">
        <f t="shared" si="36"/>
        <v>145.13480300399999</v>
      </c>
      <c s="518">
        <f t="shared" si="36"/>
        <v>243.030487059</v>
      </c>
      <c s="518">
        <f>+SUM(FA10:FK10)</f>
        <v>2669.5977147509993</v>
      </c>
    </row>
    <row r="11" spans="2:168" ht="15.75">
      <c r="B11" s="695" t="s">
        <v>680</v>
      </c>
      <c s="518">
        <v>17.794398552000001</v>
      </c>
      <c s="518">
        <v>6.2866621839999999</v>
      </c>
      <c s="518">
        <v>24.181747480999999</v>
      </c>
      <c s="518">
        <v>58.298701807</v>
      </c>
      <c s="518">
        <v>28.668816380999999</v>
      </c>
      <c s="518">
        <v>67.090326470000008</v>
      </c>
      <c s="518">
        <v>18.066690331000004</v>
      </c>
      <c s="518">
        <v>6.3290368209999999</v>
      </c>
      <c s="518">
        <v>24.293010811999999</v>
      </c>
      <c s="518">
        <v>58.328356115999995</v>
      </c>
      <c s="518">
        <v>25.531144712999996</v>
      </c>
      <c s="518">
        <v>132.22727753999999</v>
      </c>
      <c s="518">
        <f t="shared" si="0"/>
        <v>467.09616920799999</v>
      </c>
      <c s="519"/>
      <c s="518">
        <v>18.442235835000002</v>
      </c>
      <c s="518">
        <v>6.619222529</v>
      </c>
      <c s="518">
        <v>88.310946776999998</v>
      </c>
      <c s="518">
        <v>58.369936123999999</v>
      </c>
      <c s="518">
        <v>24.397604106999996</v>
      </c>
      <c s="518">
        <v>132.35555020999999</v>
      </c>
      <c s="518">
        <v>18.140749854999999</v>
      </c>
      <c s="518">
        <v>11.812716309999999</v>
      </c>
      <c s="518">
        <v>362.36798661999995</v>
      </c>
      <c s="518">
        <v>50.635894775999994</v>
      </c>
      <c s="518">
        <v>23.523402019999999</v>
      </c>
      <c s="518">
        <v>68.189801680000002</v>
      </c>
      <c s="518">
        <f t="shared" si="1"/>
        <v>863.16604684299989</v>
      </c>
      <c s="519"/>
      <c s="518">
        <v>15.590953780000003</v>
      </c>
      <c s="518">
        <v>14.55241279</v>
      </c>
      <c s="518">
        <v>32.09448227</v>
      </c>
      <c s="518">
        <v>54.486814069999994</v>
      </c>
      <c s="518">
        <v>33.147068449999999</v>
      </c>
      <c s="518">
        <v>56.068922259999994</v>
      </c>
      <c s="518">
        <v>5.2588239800000007</v>
      </c>
      <c s="518">
        <v>24.304400180000002</v>
      </c>
      <c s="518">
        <v>29.97853568</v>
      </c>
      <c s="518">
        <v>46.544436959999999</v>
      </c>
      <c s="518">
        <v>32.125814599999998</v>
      </c>
      <c s="518">
        <v>136.87150009999999</v>
      </c>
      <c s="518">
        <f t="shared" si="2"/>
        <v>481.02416511999996</v>
      </c>
      <c s="519"/>
      <c s="518">
        <v>5.2506468899999996</v>
      </c>
      <c s="518">
        <v>14.827869659999999</v>
      </c>
      <c s="518">
        <v>106.81342035</v>
      </c>
      <c s="518">
        <v>48.658703799999998</v>
      </c>
      <c s="518">
        <v>34.324452749999999</v>
      </c>
      <c s="518">
        <v>134.95505470000001</v>
      </c>
      <c s="518">
        <v>5.6320072300000001</v>
      </c>
      <c s="518">
        <v>23.327345342000001</v>
      </c>
      <c s="518">
        <v>107.62117241</v>
      </c>
      <c s="518">
        <v>45.426369749999999</v>
      </c>
      <c s="518">
        <v>32.969993549999998</v>
      </c>
      <c s="518">
        <v>134.81507362000002</v>
      </c>
      <c s="518">
        <f t="shared" si="3"/>
        <v>694.62211005200004</v>
      </c>
      <c s="519"/>
      <c s="518">
        <v>5.4076928399999993</v>
      </c>
      <c s="518">
        <v>23.421750209999999</v>
      </c>
      <c s="518">
        <v>106.17699332000001</v>
      </c>
      <c s="518">
        <v>45.074430860000007</v>
      </c>
      <c s="518">
        <v>34.470165912000006</v>
      </c>
      <c s="518">
        <v>139.85437310999998</v>
      </c>
      <c s="518">
        <v>20.259154654</v>
      </c>
      <c s="518">
        <v>23.78506308</v>
      </c>
      <c s="518">
        <v>105.77264441</v>
      </c>
      <c s="518">
        <v>188.36066280200004</v>
      </c>
      <c s="518">
        <v>35.1359225</v>
      </c>
      <c s="518">
        <v>62.647930679999988</v>
      </c>
      <c s="518">
        <f t="shared" si="4"/>
        <v>790.36678437800003</v>
      </c>
      <c s="519"/>
      <c s="518">
        <v>63.051755569999997</v>
      </c>
      <c s="518">
        <v>27.10058188</v>
      </c>
      <c s="518">
        <v>27.755055326999997</v>
      </c>
      <c s="518">
        <v>37.619740800000002</v>
      </c>
      <c s="518">
        <v>46.953760424000002</v>
      </c>
      <c s="518">
        <v>73.363903501999999</v>
      </c>
      <c s="518">
        <v>63.799957745000007</v>
      </c>
      <c s="518">
        <v>23.70602143</v>
      </c>
      <c s="518">
        <v>67.602287945</v>
      </c>
      <c s="518">
        <v>38.366310588000005</v>
      </c>
      <c s="518">
        <v>45.909197896000002</v>
      </c>
      <c s="518">
        <v>83.811345560000007</v>
      </c>
      <c s="518">
        <f t="shared" si="5"/>
        <v>599.03991866700017</v>
      </c>
      <c s="519"/>
      <c s="518">
        <v>63.283215975000005</v>
      </c>
      <c s="518">
        <v>23.70580502</v>
      </c>
      <c s="518">
        <v>71.009915382000003</v>
      </c>
      <c s="518">
        <v>37.627132042</v>
      </c>
      <c s="518">
        <v>59.294591790000005</v>
      </c>
      <c s="518">
        <v>71.835481696000016</v>
      </c>
      <c s="518">
        <v>102.96176783000001</v>
      </c>
      <c s="518">
        <v>23.698142334000003</v>
      </c>
      <c s="518">
        <v>31.278030777000001</v>
      </c>
      <c s="518">
        <v>79.696449203000014</v>
      </c>
      <c s="518">
        <v>33.280649969999999</v>
      </c>
      <c s="518">
        <v>97.117789869999996</v>
      </c>
      <c s="518">
        <f t="shared" si="6"/>
        <v>694.78897188900009</v>
      </c>
      <c s="519"/>
      <c s="518">
        <v>103.86269717000002</v>
      </c>
      <c s="518">
        <v>23.671538357000003</v>
      </c>
      <c s="518">
        <v>30.320196680000002</v>
      </c>
      <c s="518">
        <v>78.386091355000005</v>
      </c>
      <c s="518">
        <v>34.166787059999997</v>
      </c>
      <c s="518">
        <v>97.205596479999969</v>
      </c>
      <c s="518">
        <v>103.862697166</v>
      </c>
      <c s="518">
        <v>27.721533706999999</v>
      </c>
      <c s="518">
        <v>30.320196710000001</v>
      </c>
      <c s="518">
        <v>78.156524987000012</v>
      </c>
      <c s="518">
        <v>45.112284249999995</v>
      </c>
      <c s="518">
        <v>80.967200019999979</v>
      </c>
      <c s="518">
        <f t="shared" si="7"/>
        <v>733.7533439419999</v>
      </c>
      <c s="519"/>
      <c s="518">
        <v>104.50532422000001</v>
      </c>
      <c s="518">
        <v>18.804965284000001</v>
      </c>
      <c s="518">
        <v>43.934839060000002</v>
      </c>
      <c s="518">
        <v>76.303479361000001</v>
      </c>
      <c s="518">
        <v>32.804036666000002</v>
      </c>
      <c s="518">
        <v>106.38215696999998</v>
      </c>
      <c s="518">
        <v>61.005554325000006</v>
      </c>
      <c s="518">
        <v>23.650742979999997</v>
      </c>
      <c s="518">
        <v>37.543387240000001</v>
      </c>
      <c s="518">
        <v>39.394140571000001</v>
      </c>
      <c s="518">
        <v>58.347996266000003</v>
      </c>
      <c s="518">
        <v>79.861982159999997</v>
      </c>
      <c s="518">
        <f t="shared" si="8"/>
        <v>682.53860510300012</v>
      </c>
      <c s="519"/>
      <c s="518">
        <v>20.027776544999998</v>
      </c>
      <c s="518">
        <v>38.680897679999987</v>
      </c>
      <c s="518">
        <v>38.566538600000001</v>
      </c>
      <c s="518">
        <v>97.895730442000016</v>
      </c>
      <c s="518">
        <v>58.979169081999999</v>
      </c>
      <c s="518">
        <v>87.925695128000015</v>
      </c>
      <c s="518">
        <v>30.479527286</v>
      </c>
      <c s="518">
        <v>33.784702578000001</v>
      </c>
      <c s="518">
        <v>25.405568883999997</v>
      </c>
      <c s="518">
        <v>404.94123084099999</v>
      </c>
      <c s="518">
        <v>71.854575976999996</v>
      </c>
      <c s="518">
        <v>91.622037730000002</v>
      </c>
      <c s="518">
        <f t="shared" si="9"/>
        <v>1000.1634507729999</v>
      </c>
      <c s="519"/>
      <c s="518">
        <v>33.83370729</v>
      </c>
      <c s="518">
        <v>34.44445726</v>
      </c>
      <c s="518">
        <v>25.23300133</v>
      </c>
      <c s="518">
        <v>97.430246851000007</v>
      </c>
      <c s="518">
        <v>59.118660997000006</v>
      </c>
      <c s="518">
        <v>88.635642439999998</v>
      </c>
      <c s="518">
        <v>33.833707169999997</v>
      </c>
      <c s="518">
        <v>122.04842410000001</v>
      </c>
      <c s="518">
        <v>76.082954700000002</v>
      </c>
      <c s="518">
        <v>96.833904351000001</v>
      </c>
      <c s="518">
        <v>139.89552612099988</v>
      </c>
      <c s="518">
        <v>107.90963543999999</v>
      </c>
      <c s="518">
        <f t="shared" si="10"/>
        <v>915.29986804999987</v>
      </c>
      <c s="519"/>
      <c s="518">
        <v>30.005444109999999</v>
      </c>
      <c s="518">
        <v>104.47011129399999</v>
      </c>
      <c s="518">
        <v>76.569242550000013</v>
      </c>
      <c s="518">
        <v>105.78443835899985</v>
      </c>
      <c s="518">
        <v>146.02627608699987</v>
      </c>
      <c s="518">
        <v>926.40999332999991</v>
      </c>
      <c s="518">
        <v>28.896593759999998</v>
      </c>
      <c s="518">
        <v>105.96530410800001</v>
      </c>
      <c s="518">
        <v>85.861255956999997</v>
      </c>
      <c s="518">
        <v>96.695427203999998</v>
      </c>
      <c s="518">
        <v>186.19699085100001</v>
      </c>
      <c s="518">
        <f>+SUM(FA11:FK11)</f>
        <v>1892.8810776099997</v>
      </c>
    </row>
    <row r="12" spans="2:168" ht="15.75">
      <c r="B12" s="695" t="s">
        <v>37</v>
      </c>
      <c s="518">
        <v>21.259946100000001</v>
      </c>
      <c s="518">
        <v>81.290216350000009</v>
      </c>
      <c s="518">
        <v>7.7064399670000006</v>
      </c>
      <c s="518">
        <v>28.254308350000006</v>
      </c>
      <c s="518">
        <v>74.590159740000004</v>
      </c>
      <c s="518">
        <v>3.8608791559999993</v>
      </c>
      <c s="518">
        <v>20.664314468000001</v>
      </c>
      <c s="518">
        <v>75.963219099</v>
      </c>
      <c s="518">
        <v>98.118597655000002</v>
      </c>
      <c s="518">
        <v>30.251113223999997</v>
      </c>
      <c s="518">
        <v>74.372919648999996</v>
      </c>
      <c s="518">
        <v>95.717242749999997</v>
      </c>
      <c s="518">
        <f t="shared" si="0"/>
        <v>612.04935650800007</v>
      </c>
      <c s="519"/>
      <c s="518">
        <v>20.715029389999998</v>
      </c>
      <c s="518">
        <v>75.819495477000004</v>
      </c>
      <c s="518">
        <v>101.27845651799998</v>
      </c>
      <c s="518">
        <v>37.841448310999994</v>
      </c>
      <c s="518">
        <v>74.345931870000001</v>
      </c>
      <c s="518">
        <v>94.599417900000006</v>
      </c>
      <c s="518">
        <v>20.54924557</v>
      </c>
      <c s="518">
        <v>75.807560479000003</v>
      </c>
      <c s="518">
        <v>98.373363972999996</v>
      </c>
      <c s="518">
        <v>32.776641329</v>
      </c>
      <c s="518">
        <v>2.5793607499999998</v>
      </c>
      <c s="518">
        <v>105.55504287199999</v>
      </c>
      <c s="518">
        <f t="shared" si="1"/>
        <v>740.24099443899991</v>
      </c>
      <c s="519"/>
      <c s="518">
        <v>4.8795967000000013</v>
      </c>
      <c s="518">
        <v>4.0733608700000001</v>
      </c>
      <c s="518">
        <v>127.98736201</v>
      </c>
      <c s="518">
        <v>33.506330649999995</v>
      </c>
      <c s="518">
        <v>1.9445220299999999</v>
      </c>
      <c s="518">
        <v>142.48772194000003</v>
      </c>
      <c s="518">
        <v>3.4771266300000003</v>
      </c>
      <c s="518">
        <v>3.9790007600000004</v>
      </c>
      <c s="518">
        <v>128.21281146999999</v>
      </c>
      <c s="518">
        <v>34.921248550000001</v>
      </c>
      <c s="518">
        <v>1.91118699</v>
      </c>
      <c s="518">
        <v>142.46479719999996</v>
      </c>
      <c s="518">
        <f t="shared" si="2"/>
        <v>629.84506579999993</v>
      </c>
      <c s="519"/>
      <c s="518">
        <v>4.0611573100000005</v>
      </c>
      <c s="518">
        <v>4.1569574100000004</v>
      </c>
      <c s="518">
        <v>128.34736298999999</v>
      </c>
      <c s="518">
        <v>36.383501330000001</v>
      </c>
      <c s="518">
        <v>6.66836509</v>
      </c>
      <c s="518">
        <v>141.84295761999999</v>
      </c>
      <c s="518">
        <v>3.7503365200000003</v>
      </c>
      <c s="518">
        <v>11.820290180000001</v>
      </c>
      <c s="518">
        <v>127.60093788</v>
      </c>
      <c s="518">
        <v>37.611061549999995</v>
      </c>
      <c s="518">
        <v>6.66836509</v>
      </c>
      <c s="518">
        <v>140.85163376</v>
      </c>
      <c s="518">
        <f t="shared" si="3"/>
        <v>649.76292673</v>
      </c>
      <c s="519"/>
      <c s="518">
        <v>3.7320706600000002</v>
      </c>
      <c s="518">
        <v>11.908592759999999</v>
      </c>
      <c s="518">
        <v>334.59771484900006</v>
      </c>
      <c s="518">
        <v>37.503508789999998</v>
      </c>
      <c s="518">
        <v>6.66836509</v>
      </c>
      <c s="518">
        <v>227.15799683000003</v>
      </c>
      <c s="518">
        <v>3.6257823899999999</v>
      </c>
      <c s="518">
        <v>11.95916573</v>
      </c>
      <c s="518">
        <v>375.55446723300003</v>
      </c>
      <c s="518">
        <v>10.7984355</v>
      </c>
      <c s="518">
        <v>35.638627749999998</v>
      </c>
      <c s="518">
        <v>253.03237036499999</v>
      </c>
      <c s="518">
        <f t="shared" si="4"/>
        <v>1312.177097947</v>
      </c>
      <c s="519"/>
      <c s="518">
        <v>19.551323499999999</v>
      </c>
      <c s="518">
        <v>12.04222495</v>
      </c>
      <c s="518">
        <v>377.90204281199999</v>
      </c>
      <c s="518">
        <v>41.672246467000001</v>
      </c>
      <c s="518">
        <v>6.6683664600000006</v>
      </c>
      <c s="518">
        <v>253.22294047400001</v>
      </c>
      <c s="518">
        <v>104.32501545000001</v>
      </c>
      <c s="518">
        <v>9.7069971099999997</v>
      </c>
      <c s="518">
        <v>574.27370845899986</v>
      </c>
      <c s="518">
        <v>126.790841226</v>
      </c>
      <c s="518">
        <v>6.4641066329999992</v>
      </c>
      <c s="518">
        <v>64.688070240000002</v>
      </c>
      <c s="518">
        <f t="shared" si="5"/>
        <v>1597.3078837809999</v>
      </c>
      <c s="519"/>
      <c s="518">
        <v>87.010492659999997</v>
      </c>
      <c s="518">
        <v>9.70763307</v>
      </c>
      <c s="518">
        <v>226.63613279899999</v>
      </c>
      <c s="518">
        <v>84.807811027</v>
      </c>
      <c s="518">
        <v>6.4643967459999994</v>
      </c>
      <c s="518">
        <v>64.441407654000002</v>
      </c>
      <c s="518">
        <v>86.900184800000005</v>
      </c>
      <c s="518">
        <v>9.7082785600000001</v>
      </c>
      <c s="518">
        <v>245.74338308900002</v>
      </c>
      <c s="518">
        <v>85.006333593000008</v>
      </c>
      <c s="518">
        <v>6.4646912499999996</v>
      </c>
      <c s="518">
        <v>89.004684443999992</v>
      </c>
      <c s="518">
        <f t="shared" si="6"/>
        <v>1001.8954296920001</v>
      </c>
      <c s="519"/>
      <c s="518">
        <v>86.983458340000013</v>
      </c>
      <c s="518">
        <v>9.7089337349999987</v>
      </c>
      <c s="518">
        <v>245.83779704299997</v>
      </c>
      <c s="518">
        <v>83.321346277999993</v>
      </c>
      <c s="518">
        <v>6.4447644900000007</v>
      </c>
      <c s="518">
        <v>87.473183741</v>
      </c>
      <c s="518">
        <v>3.48574546</v>
      </c>
      <c s="518">
        <v>9.7095987949999998</v>
      </c>
      <c s="518">
        <v>105.64411837000002</v>
      </c>
      <c s="518">
        <v>5.3970047870000011</v>
      </c>
      <c s="518">
        <v>9.7780978330000003</v>
      </c>
      <c s="518">
        <v>107.940226142</v>
      </c>
      <c s="518">
        <f t="shared" si="7"/>
        <v>761.72427501399989</v>
      </c>
      <c s="519"/>
      <c s="518">
        <v>3.66443122</v>
      </c>
      <c s="518">
        <v>9.6492059649999984</v>
      </c>
      <c s="518">
        <v>64.391763976999997</v>
      </c>
      <c s="518">
        <v>3.9116196599999999</v>
      </c>
      <c s="518">
        <v>12.511431151999998</v>
      </c>
      <c s="518">
        <v>64.667152430000002</v>
      </c>
      <c s="518">
        <v>7.6222823200000001</v>
      </c>
      <c s="518">
        <v>9.6498910749999993</v>
      </c>
      <c s="518">
        <v>64.342139759999995</v>
      </c>
      <c s="518">
        <v>125.02415283999999</v>
      </c>
      <c s="518">
        <v>12.532580661999999</v>
      </c>
      <c s="518">
        <v>65.04912200699998</v>
      </c>
      <c s="518">
        <f t="shared" si="8"/>
        <v>443.01577306799999</v>
      </c>
      <c s="519"/>
      <c s="518">
        <v>130.53806838</v>
      </c>
      <c s="518">
        <v>9.6035323550000005</v>
      </c>
      <c s="518">
        <v>269.79245355999996</v>
      </c>
      <c s="518">
        <v>123.07872055</v>
      </c>
      <c s="518">
        <v>14.452064595</v>
      </c>
      <c s="518">
        <v>63.096635307999989</v>
      </c>
      <c s="518">
        <v>131.21234945</v>
      </c>
      <c s="518">
        <v>9.7234561149999994</v>
      </c>
      <c s="518">
        <v>29.193711250000003</v>
      </c>
      <c s="518">
        <v>47.977752804000005</v>
      </c>
      <c s="518">
        <v>15.608518965</v>
      </c>
      <c s="518">
        <v>32.761711399999996</v>
      </c>
      <c s="518">
        <f t="shared" si="9"/>
        <v>877.03897473200004</v>
      </c>
      <c s="519"/>
      <c s="518">
        <v>54.924537419999993</v>
      </c>
      <c s="518">
        <v>9.7241723349999987</v>
      </c>
      <c s="518">
        <v>159.67238094999999</v>
      </c>
      <c s="518">
        <v>48.003202960000003</v>
      </c>
      <c s="518">
        <v>13.724490105999999</v>
      </c>
      <c s="518">
        <v>31.391101930000001</v>
      </c>
      <c s="518">
        <v>54.322685769999993</v>
      </c>
      <c s="518">
        <v>9.43635351</v>
      </c>
      <c s="518">
        <v>158.60464685000002</v>
      </c>
      <c s="518">
        <v>47.430844649999997</v>
      </c>
      <c s="518">
        <v>14.444821876000001</v>
      </c>
      <c s="518">
        <v>31.981033663999998</v>
      </c>
      <c s="518">
        <f t="shared" si="10"/>
        <v>633.66027202100008</v>
      </c>
      <c s="519"/>
      <c s="518">
        <v>54.380442030000005</v>
      </c>
      <c s="518">
        <v>2.0783955399999998</v>
      </c>
      <c s="518">
        <v>160.68718704000003</v>
      </c>
      <c s="518">
        <v>47.341819432000001</v>
      </c>
      <c s="518">
        <v>39.659482256000004</v>
      </c>
      <c s="518">
        <v>5.910504242</v>
      </c>
      <c s="518">
        <v>54.037187279999984</v>
      </c>
      <c s="518">
        <v>27.345868159999998</v>
      </c>
      <c s="518">
        <v>135.41706887000004</v>
      </c>
      <c s="518">
        <v>47.783125800000008</v>
      </c>
      <c s="518">
        <v>40.555799957999994</v>
      </c>
      <c s="518">
        <f>+SUM(FA12:FK12)</f>
        <v>615.19688060800013</v>
      </c>
    </row>
    <row r="13" spans="2:168" ht="15.75">
      <c r="B13" s="695" t="s">
        <v>737</v>
      </c>
      <c s="518">
        <v>0.39492421</v>
      </c>
      <c s="518">
        <v>1.1758942999999999</v>
      </c>
      <c s="518">
        <v>3.1883420800000004</v>
      </c>
      <c s="518">
        <v>0.47948996999999999</v>
      </c>
      <c s="518">
        <v>0.46349255999999994</v>
      </c>
      <c s="518">
        <v>3.4917669999999998</v>
      </c>
      <c s="518">
        <v>0.39492421</v>
      </c>
      <c s="518">
        <v>1.1758942800000001</v>
      </c>
      <c s="518">
        <v>3.1883420600000001</v>
      </c>
      <c s="518">
        <v>0.47948996999999999</v>
      </c>
      <c s="518">
        <v>0.46349255999999994</v>
      </c>
      <c s="518">
        <v>3.4917669999999998</v>
      </c>
      <c s="518">
        <f t="shared" si="0"/>
        <v>18.3878202</v>
      </c>
      <c s="519"/>
      <c s="518">
        <v>0.39492421</v>
      </c>
      <c s="518">
        <v>1.1062829599999999</v>
      </c>
      <c s="518">
        <v>3.1883420699999996</v>
      </c>
      <c s="518">
        <v>0.47948996999999999</v>
      </c>
      <c s="518">
        <v>0.46349254999999995</v>
      </c>
      <c s="518">
        <v>2.92195559</v>
      </c>
      <c s="518">
        <v>5.8004797699999999</v>
      </c>
      <c s="518">
        <v>0.8562350700000001</v>
      </c>
      <c s="518">
        <v>2.4491805200000001</v>
      </c>
      <c s="518">
        <v>0.24390244000000003</v>
      </c>
      <c s="518">
        <v>0.53590636999999997</v>
      </c>
      <c s="518">
        <v>0.81365071999999994</v>
      </c>
      <c s="518">
        <f t="shared" si="1"/>
        <v>19.253842239999997</v>
      </c>
      <c s="519"/>
      <c s="518">
        <v>5.4055555599999998</v>
      </c>
      <c s="518">
        <v>0.64464554000000007</v>
      </c>
      <c s="518">
        <v>2.4491805200000001</v>
      </c>
      <c s="518">
        <v>0.24390239999999999</v>
      </c>
      <c s="518">
        <v>0.23994636999999999</v>
      </c>
      <c s="518">
        <v>0.23066742000000001</v>
      </c>
      <c s="518">
        <v>5.4055555599999998</v>
      </c>
      <c s="518">
        <v>0.076687310000000009</v>
      </c>
      <c s="518">
        <v>1.46955882</v>
      </c>
      <c s="518">
        <v>6.25</v>
      </c>
      <c s="518">
        <v>2.6904586300000002</v>
      </c>
      <c s="518">
        <v>0.23066711999999998</v>
      </c>
      <c s="518">
        <f t="shared" si="2"/>
        <v>25.336825249999997</v>
      </c>
      <c s="519"/>
      <c s="518">
        <v>5.4055555599999998</v>
      </c>
      <c s="518">
        <v>2.5455542900000001</v>
      </c>
      <c s="518">
        <v>1.46955882</v>
      </c>
      <c s="518">
        <v>6.25</v>
      </c>
      <c s="518">
        <v>2.6891793100000001</v>
      </c>
      <c s="518">
        <v>9.6136910700000016</v>
      </c>
      <c s="518">
        <v>5.4055555599999998</v>
      </c>
      <c s="518">
        <v>2.5441297899999999</v>
      </c>
      <c s="518">
        <v>2.7504712900000001</v>
      </c>
      <c s="518">
        <v>6.25</v>
      </c>
      <c s="518">
        <v>2.6730707599999999</v>
      </c>
      <c s="518">
        <v>9.5576660699999998</v>
      </c>
      <c s="518">
        <f t="shared" si="3"/>
        <v>57.15443252</v>
      </c>
      <c s="519"/>
      <c s="518">
        <v>405.40555555999998</v>
      </c>
      <c s="518">
        <v>2.5405783200000003</v>
      </c>
      <c s="518">
        <v>1.258875</v>
      </c>
      <c s="518">
        <v>6.25</v>
      </c>
      <c s="518">
        <v>3.85520532</v>
      </c>
      <c s="518">
        <v>9.6257660699999992</v>
      </c>
      <c s="518">
        <v>5.4055555599999998</v>
      </c>
      <c s="518">
        <v>2.5217040499999999</v>
      </c>
      <c s="518">
        <v>1.46666667</v>
      </c>
      <c s="518">
        <v>6.25</v>
      </c>
      <c s="518">
        <v>2.5369505499999998</v>
      </c>
      <c s="518">
        <v>9.5982660709999994</v>
      </c>
      <c s="518">
        <f t="shared" si="4"/>
        <v>456.7151231709999</v>
      </c>
      <c s="519"/>
      <c s="518">
        <v>20.34958516</v>
      </c>
      <c s="518">
        <v>2.5152865900000001</v>
      </c>
      <c s="518">
        <v>5.3750269600000005</v>
      </c>
      <c s="518">
        <v>6.25</v>
      </c>
      <c s="518">
        <v>18.135172229999998</v>
      </c>
      <c s="518">
        <v>1.2540750000000001</v>
      </c>
      <c s="518">
        <v>20.34958512</v>
      </c>
      <c s="518">
        <v>3.31528658</v>
      </c>
      <c s="518">
        <v>9.4496595100000018</v>
      </c>
      <c s="518">
        <v>6.25</v>
      </c>
      <c s="518">
        <v>30.054968583000001</v>
      </c>
      <c s="518">
        <v>17.929207139999999</v>
      </c>
      <c s="518">
        <f t="shared" si="5"/>
        <v>141.22785287300002</v>
      </c>
      <c s="519"/>
      <c s="518">
        <v>14.9440296</v>
      </c>
      <c s="518">
        <v>15.276331759</v>
      </c>
      <c s="518">
        <v>9.3973845100000002</v>
      </c>
      <c s="518">
        <v>6.25</v>
      </c>
      <c s="518">
        <v>39.135439194999996</v>
      </c>
      <c s="518">
        <v>10.898328571</v>
      </c>
      <c s="518">
        <v>14.9440296</v>
      </c>
      <c s="518">
        <v>24.225554006000003</v>
      </c>
      <c s="518">
        <v>13.190597009999998</v>
      </c>
      <c s="518">
        <v>0</v>
      </c>
      <c s="518">
        <v>48.022223063000006</v>
      </c>
      <c s="518">
        <v>13.432253571</v>
      </c>
      <c s="518">
        <f t="shared" si="6"/>
        <v>209.71617088500003</v>
      </c>
      <c s="519"/>
      <c s="518">
        <v>14.9440296</v>
      </c>
      <c s="518">
        <v>32.941983393000001</v>
      </c>
      <c s="518">
        <v>13.242022010000001</v>
      </c>
      <c s="518">
        <v>845.87334525999995</v>
      </c>
      <c s="518">
        <v>20.567715270000001</v>
      </c>
      <c s="518">
        <v>513.62022856999999</v>
      </c>
      <c s="518">
        <v>23.9440296</v>
      </c>
      <c s="518">
        <v>5.7999999999999998</v>
      </c>
      <c s="518">
        <v>13.543972010000001</v>
      </c>
      <c s="518">
        <v>9</v>
      </c>
      <c s="518">
        <v>20.567715270000001</v>
      </c>
      <c s="518">
        <v>13.955478569999999</v>
      </c>
      <c s="518">
        <f t="shared" si="7"/>
        <v>1528.000519553</v>
      </c>
      <c s="519"/>
      <c s="518">
        <v>23.9440296</v>
      </c>
      <c s="518">
        <v>5.7999999999999998</v>
      </c>
      <c s="518">
        <v>13.530747009999999</v>
      </c>
      <c s="518">
        <v>9</v>
      </c>
      <c s="518">
        <v>20.567715270000001</v>
      </c>
      <c s="518">
        <v>19.116170969999999</v>
      </c>
      <c s="518">
        <v>23.9440296</v>
      </c>
      <c s="518">
        <v>8.6718894689999999</v>
      </c>
      <c s="518">
        <v>14.355213080000002</v>
      </c>
      <c s="518">
        <v>9</v>
      </c>
      <c s="518">
        <v>23.067715270000001</v>
      </c>
      <c s="518">
        <v>19.092295972999999</v>
      </c>
      <c s="518">
        <f t="shared" si="8"/>
        <v>190.08980624200004</v>
      </c>
      <c s="519"/>
      <c s="518">
        <v>23.9440296</v>
      </c>
      <c s="518">
        <v>1.158689469</v>
      </c>
      <c s="518">
        <v>16.338578649999999</v>
      </c>
      <c s="518">
        <v>9</v>
      </c>
      <c s="518">
        <v>16.277696250000002</v>
      </c>
      <c s="518">
        <v>20.171558472999997</v>
      </c>
      <c s="518">
        <v>23.9440296</v>
      </c>
      <c s="518">
        <v>0.32123684000000002</v>
      </c>
      <c s="518">
        <v>14.625857057999999</v>
      </c>
      <c s="518">
        <v>9.65625</v>
      </c>
      <c s="518">
        <v>16.277696250000002</v>
      </c>
      <c s="518">
        <v>19.052320990000002</v>
      </c>
      <c s="518">
        <f t="shared" si="9"/>
        <v>170.76794317999997</v>
      </c>
      <c s="519"/>
      <c s="518">
        <v>23.9440296</v>
      </c>
      <c s="518">
        <v>0.33888946999999997</v>
      </c>
      <c s="518">
        <v>15.064325077000001</v>
      </c>
      <c s="518">
        <v>0.65625</v>
      </c>
      <c s="518">
        <v>16.277696250000002</v>
      </c>
      <c s="518">
        <v>10.906392401999998</v>
      </c>
      <c s="518">
        <v>14.9440296</v>
      </c>
      <c s="518">
        <v>4.0892161150000002</v>
      </c>
      <c s="518">
        <v>15.634316012999999</v>
      </c>
      <c s="518">
        <v>0.65625</v>
      </c>
      <c s="518">
        <v>16.277696250000002</v>
      </c>
      <c s="518">
        <v>12.648525735</v>
      </c>
      <c s="518">
        <f t="shared" si="10"/>
        <v>131.43761651200001</v>
      </c>
      <c s="519"/>
      <c s="518">
        <v>14.9440296</v>
      </c>
      <c s="518">
        <v>4.0853161199999999</v>
      </c>
      <c s="518">
        <v>16.338412550000001</v>
      </c>
      <c s="518">
        <v>0.65625</v>
      </c>
      <c s="518">
        <v>16.715522320000002</v>
      </c>
      <c s="518">
        <v>11.958999663</v>
      </c>
      <c s="518">
        <v>14.9440296</v>
      </c>
      <c s="518">
        <v>4.0926582200000006</v>
      </c>
      <c s="518">
        <v>16.850592210000002</v>
      </c>
      <c s="518">
        <v>0.65625</v>
      </c>
      <c s="518">
        <v>16.277696250000002</v>
      </c>
      <c s="518">
        <f>+SUM(FA13:FK13)</f>
        <v>117.51975653300001</v>
      </c>
    </row>
    <row r="14" spans="2:168" ht="15.75">
      <c r="B14" s="695" t="s">
        <v>694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f t="shared" si="0"/>
        <v>8.5825640399999994</v>
      </c>
      <c s="519"/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f t="shared" si="1"/>
        <v>8.5825640399999994</v>
      </c>
      <c s="519"/>
      <c s="518">
        <v>0</v>
      </c>
      <c s="518">
        <v>4.2789645999999992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650</v>
      </c>
      <c s="518">
        <f t="shared" si="2"/>
        <v>654.27896459999999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1175.3699999999999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1175.3699999999999</v>
      </c>
      <c s="519"/>
      <c s="518">
        <v>0</v>
      </c>
      <c s="518">
        <v>0</v>
      </c>
      <c s="518">
        <v>324.63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324.63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25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25</v>
      </c>
      <c s="519"/>
      <c s="518">
        <v>25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29</v>
      </c>
      <c s="518">
        <v>0</v>
      </c>
      <c s="518">
        <v>0</v>
      </c>
      <c s="518">
        <v>0</v>
      </c>
      <c s="518">
        <v>0</v>
      </c>
      <c s="518">
        <f t="shared" si="9"/>
        <v>54</v>
      </c>
      <c s="519"/>
      <c s="518">
        <v>29</v>
      </c>
      <c s="518">
        <v>0</v>
      </c>
      <c s="518">
        <v>0</v>
      </c>
      <c s="518">
        <v>0</v>
      </c>
      <c s="518">
        <v>644.31052255612508</v>
      </c>
      <c s="518">
        <v>0</v>
      </c>
      <c s="518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708.31052255612508</v>
      </c>
      <c s="519"/>
      <c s="518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v>9</v>
      </c>
      <c s="518">
        <v>0</v>
      </c>
      <c s="518">
        <v>0</v>
      </c>
      <c s="518">
        <v>0</v>
      </c>
      <c s="518">
        <v>0</v>
      </c>
      <c s="518">
        <f>+SUM(FA14:FK14)</f>
        <v>44</v>
      </c>
    </row>
    <row r="15" spans="2:168" ht="15.75">
      <c r="B15" s="695" t="s">
        <v>682</v>
      </c>
      <c s="518">
        <v>0</v>
      </c>
      <c s="518">
        <v>0</v>
      </c>
      <c s="518">
        <v>0</v>
      </c>
      <c s="518">
        <v>0.33333332999999998</v>
      </c>
      <c s="518">
        <v>0</v>
      </c>
      <c s="518">
        <v>0</v>
      </c>
      <c s="518">
        <v>0</v>
      </c>
      <c s="518">
        <v>0</v>
      </c>
      <c s="518">
        <v>0.33333332999999998</v>
      </c>
      <c s="518">
        <v>0</v>
      </c>
      <c s="518">
        <v>0</v>
      </c>
      <c s="518">
        <v>0</v>
      </c>
      <c s="518">
        <f t="shared" si="0"/>
        <v>0.66666665999999997</v>
      </c>
      <c s="519"/>
      <c s="518">
        <v>0</v>
      </c>
      <c s="518">
        <v>0</v>
      </c>
      <c s="518">
        <v>0.33333343000000004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0.33333343000000004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+SUM(FA15:FK15)</f>
        <v>0</v>
      </c>
    </row>
    <row r="16" spans="2:168" ht="15.75">
      <c r="B16" s="695" t="s">
        <v>17</v>
      </c>
      <c s="518">
        <v>42.748943227197465</v>
      </c>
      <c s="518">
        <v>43.001161992237932</v>
      </c>
      <c s="518">
        <v>43.254868847992135</v>
      </c>
      <c s="518">
        <v>43.510072574195291</v>
      </c>
      <c s="518">
        <v>43.766782002383046</v>
      </c>
      <c s="518">
        <v>44.025006016197104</v>
      </c>
      <c s="518">
        <v>44.284753551692667</v>
      </c>
      <c s="518">
        <v>44.54603359764765</v>
      </c>
      <c s="518">
        <v>46.613201467772527</v>
      </c>
      <c s="518">
        <v>46.894822786597999</v>
      </c>
      <c s="518">
        <v>47.178145566913329</v>
      </c>
      <c s="518">
        <v>47.463180088377811</v>
      </c>
      <c s="518">
        <f t="shared" si="0"/>
        <v>537.28697171920498</v>
      </c>
      <c s="519"/>
      <c s="518">
        <v>186.13302218081398</v>
      </c>
      <c s="518">
        <v>187.22528636056458</v>
      </c>
      <c s="518">
        <v>188.32396208822021</v>
      </c>
      <c s="518">
        <v>189.42908701087356</v>
      </c>
      <c s="518">
        <v>190.54069899674133</v>
      </c>
      <c s="518">
        <v>49.209917315072921</v>
      </c>
      <c s="518">
        <v>81.19813636027601</v>
      </c>
      <c s="518">
        <v>81.681313779425665</v>
      </c>
      <c s="518">
        <v>172.0548173705738</v>
      </c>
      <c s="518">
        <v>173.06948612709078</v>
      </c>
      <c s="518">
        <v>174.0901409582934</v>
      </c>
      <c s="518">
        <v>175.11681719239635</v>
      </c>
      <c s="518">
        <f t="shared" si="1"/>
        <v>1848.0726857403426</v>
      </c>
      <c s="519"/>
      <c s="518">
        <v>148.17453143633759</v>
      </c>
      <c s="518">
        <v>149.05086905782426</v>
      </c>
      <c s="518">
        <v>149.93239153737196</v>
      </c>
      <c s="518">
        <v>150.8191295630966</v>
      </c>
      <c s="518">
        <v>151.71111400482101</v>
      </c>
      <c s="518">
        <v>152.60837591515141</v>
      </c>
      <c s="518">
        <v>150.6067797987337</v>
      </c>
      <c s="518">
        <v>199.51300829183583</v>
      </c>
      <c s="518">
        <v>161.12130958372222</v>
      </c>
      <c s="518">
        <v>162.16848332009499</v>
      </c>
      <c s="518">
        <v>162.10746513444573</v>
      </c>
      <c s="518">
        <v>162.7890508313738</v>
      </c>
      <c s="518">
        <f t="shared" si="2"/>
        <v>1900.6025084748089</v>
      </c>
      <c s="519"/>
      <c s="518">
        <v>130.79171619430434</v>
      </c>
      <c s="518">
        <v>115.34246855036271</v>
      </c>
      <c s="518">
        <v>115.81466694670097</v>
      </c>
      <c s="518">
        <v>93.755636760417673</v>
      </c>
      <c s="518">
        <v>139.41982321723515</v>
      </c>
      <c s="518">
        <v>117.33269795208251</v>
      </c>
      <c s="518">
        <v>143.66790938183178</v>
      </c>
      <c s="518">
        <v>144.3234717391905</v>
      </c>
      <c s="518">
        <v>127.01169754058179</v>
      </c>
      <c s="518">
        <v>125.4573625283609</v>
      </c>
      <c s="518">
        <v>128.0895352021752</v>
      </c>
      <c s="518">
        <v>128.65122004802831</v>
      </c>
      <c s="518">
        <f t="shared" si="3"/>
        <v>1509.6582060612718</v>
      </c>
      <c s="519"/>
      <c s="518">
        <v>61.222038761278974</v>
      </c>
      <c s="518">
        <v>103.94483524746369</v>
      </c>
      <c s="518">
        <v>104.10251762240929</v>
      </c>
      <c s="518">
        <v>104.29065167238187</v>
      </c>
      <c s="518">
        <v>105.32267471802018</v>
      </c>
      <c s="518">
        <v>90.947192184540867</v>
      </c>
      <c s="518">
        <v>104.78963301194449</v>
      </c>
      <c s="518">
        <v>104.95692922522301</v>
      </c>
      <c s="518">
        <v>87.141071561008488</v>
      </c>
      <c s="518">
        <v>89.874434615701077</v>
      </c>
      <c s="518">
        <v>91.292435857026916</v>
      </c>
      <c s="518">
        <v>87.896673452539559</v>
      </c>
      <c s="518">
        <f t="shared" si="4"/>
        <v>1135.7810879295382</v>
      </c>
      <c s="519"/>
      <c s="518">
        <v>84.64587798272656</v>
      </c>
      <c s="518">
        <v>94.151745177036076</v>
      </c>
      <c s="518">
        <v>94.211199142035227</v>
      </c>
      <c s="518">
        <v>94.275000563393903</v>
      </c>
      <c s="518">
        <v>83.166492689999998</v>
      </c>
      <c s="518">
        <v>83.16620691</v>
      </c>
      <c s="518">
        <v>83.229522360000004</v>
      </c>
      <c s="518">
        <v>82.813505219999996</v>
      </c>
      <c s="518">
        <v>31.409944629537687</v>
      </c>
      <c s="518">
        <v>83.178453540000007</v>
      </c>
      <c s="518">
        <v>82.99529496000001</v>
      </c>
      <c s="518">
        <v>83.164365509999996</v>
      </c>
      <c s="518">
        <f t="shared" si="5"/>
        <v>980.40760868472955</v>
      </c>
      <c s="519"/>
      <c s="518">
        <v>81.693320880000002</v>
      </c>
      <c s="518">
        <v>96.91679031999999</v>
      </c>
      <c s="518">
        <v>32.051774809999998</v>
      </c>
      <c s="518">
        <v>96.963112419999987</v>
      </c>
      <c s="518">
        <v>100.57574979999998</v>
      </c>
      <c s="518">
        <v>89.961138359653532</v>
      </c>
      <c s="518">
        <v>29.166666669999994</v>
      </c>
      <c s="518">
        <v>88.188675660000001</v>
      </c>
      <c s="518">
        <v>87.539597669999992</v>
      </c>
      <c s="518">
        <v>87.533611800000017</v>
      </c>
      <c s="518">
        <v>58.404781549999996</v>
      </c>
      <c s="518">
        <v>19.166666669999994</v>
      </c>
      <c s="518">
        <f t="shared" si="6"/>
        <v>868.16188660965349</v>
      </c>
      <c s="519"/>
      <c s="518">
        <v>19.166666669999994</v>
      </c>
      <c s="518">
        <v>2.083333330000007</v>
      </c>
      <c s="518">
        <v>2.083333330000007</v>
      </c>
      <c s="518">
        <v>2.083333330000007</v>
      </c>
      <c s="518">
        <v>2.083333330000007</v>
      </c>
      <c s="518">
        <v>2.083333330000007</v>
      </c>
      <c s="518">
        <v>2.0833333300000016</v>
      </c>
      <c s="518">
        <v>2.0833333300000016</v>
      </c>
      <c s="518">
        <v>2.0833333300000016</v>
      </c>
      <c s="518">
        <v>2.0833333300000016</v>
      </c>
      <c s="518">
        <v>2.0833333300000016</v>
      </c>
      <c s="518">
        <v>2.0833333300000016</v>
      </c>
      <c s="518">
        <f t="shared" si="7"/>
        <v>42.083333300000035</v>
      </c>
      <c s="519"/>
      <c s="518">
        <v>2.0833333300000016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f t="shared" si="8"/>
        <v>24.999999960000025</v>
      </c>
      <c s="519"/>
      <c s="518">
        <v>2.0833333300000025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2.0833333300000025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+SUM(FA16:FK16)</f>
        <v>0</v>
      </c>
    </row>
    <row r="17" spans="2:168" ht="15.75">
      <c r="B17" s="695" t="s">
        <v>18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v>0</v>
      </c>
      <c s="518">
        <v>41.000000000000007</v>
      </c>
      <c s="518">
        <v>0</v>
      </c>
      <c s="518">
        <f t="shared" si="3"/>
        <v>123</v>
      </c>
      <c s="519"/>
      <c s="518">
        <v>0</v>
      </c>
      <c s="518">
        <v>41</v>
      </c>
      <c s="518">
        <v>0</v>
      </c>
      <c s="518">
        <v>0</v>
      </c>
      <c s="518">
        <v>40.999999999999993</v>
      </c>
      <c s="518">
        <v>0</v>
      </c>
      <c s="518">
        <v>0</v>
      </c>
      <c s="518">
        <v>40.999999999999993</v>
      </c>
      <c s="518">
        <v>0</v>
      </c>
      <c s="518">
        <v>0</v>
      </c>
      <c s="518">
        <v>41</v>
      </c>
      <c s="518">
        <v>0</v>
      </c>
      <c s="518">
        <f t="shared" si="4"/>
        <v>164</v>
      </c>
      <c s="519"/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v>0</v>
      </c>
      <c s="518">
        <v>40.999999999999993</v>
      </c>
      <c s="518">
        <v>0</v>
      </c>
      <c s="518">
        <v>0</v>
      </c>
      <c s="518">
        <v>41</v>
      </c>
      <c s="518">
        <v>0</v>
      </c>
      <c s="518">
        <f t="shared" si="5"/>
        <v>164</v>
      </c>
      <c s="519"/>
      <c s="518">
        <v>0</v>
      </c>
      <c s="518">
        <v>40.999999999999986</v>
      </c>
      <c s="518">
        <v>0</v>
      </c>
      <c s="518">
        <v>0</v>
      </c>
      <c s="518">
        <v>41</v>
      </c>
      <c s="518">
        <v>0</v>
      </c>
      <c s="518">
        <v>0</v>
      </c>
      <c s="518">
        <v>40.999999999999993</v>
      </c>
      <c s="518">
        <v>0</v>
      </c>
      <c s="518">
        <v>0</v>
      </c>
      <c s="518">
        <v>41</v>
      </c>
      <c s="518">
        <v>0</v>
      </c>
      <c s="518">
        <f t="shared" si="6"/>
        <v>163.99999999999997</v>
      </c>
      <c s="519"/>
      <c s="518">
        <v>0</v>
      </c>
      <c s="518">
        <v>41</v>
      </c>
      <c s="518">
        <v>0</v>
      </c>
      <c s="518">
        <v>0</v>
      </c>
      <c s="518">
        <v>40.999999999999993</v>
      </c>
      <c s="518">
        <v>0</v>
      </c>
      <c s="518">
        <v>0</v>
      </c>
      <c s="518">
        <v>41.000000000000014</v>
      </c>
      <c s="518">
        <v>0</v>
      </c>
      <c s="518">
        <v>0</v>
      </c>
      <c s="518">
        <v>40.999999999999986</v>
      </c>
      <c s="518">
        <v>0</v>
      </c>
      <c s="518">
        <f t="shared" si="7"/>
        <v>164</v>
      </c>
      <c s="519"/>
      <c s="518">
        <v>0</v>
      </c>
      <c s="518">
        <v>41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41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+SUM(FA17:FK17)</f>
        <v>0</v>
      </c>
    </row>
    <row r="18" spans="2:168" ht="15.75">
      <c r="B18" s="687" t="s">
        <v>92</v>
      </c>
      <c s="542">
        <f>+C8+C7</f>
        <v>-252.63204475584789</v>
      </c>
      <c s="542">
        <f t="shared" si="37" ref="D18:N18">+D8+D7</f>
        <v>1333.3048878781908</v>
      </c>
      <c s="542">
        <f t="shared" si="37"/>
        <v>760.70325538279326</v>
      </c>
      <c s="542">
        <f t="shared" si="37"/>
        <v>-101.51466799591637</v>
      </c>
      <c s="542">
        <f t="shared" si="37"/>
        <v>588.53903162235406</v>
      </c>
      <c s="542">
        <f t="shared" si="37"/>
        <v>1216.9219215289934</v>
      </c>
      <c s="542">
        <f t="shared" si="37"/>
        <v>346.19294295794685</v>
      </c>
      <c s="542">
        <f t="shared" si="37"/>
        <v>1244.9175252842585</v>
      </c>
      <c s="542">
        <f t="shared" si="37"/>
        <v>1231.6911241659102</v>
      </c>
      <c s="542">
        <f t="shared" si="37"/>
        <v>1439.6019401491374</v>
      </c>
      <c s="542">
        <f t="shared" si="37"/>
        <v>1419.0986631384847</v>
      </c>
      <c s="542">
        <f t="shared" si="37"/>
        <v>2321.280944809193</v>
      </c>
      <c s="542">
        <f t="shared" si="0"/>
        <v>11548.105524165498</v>
      </c>
      <c s="573"/>
      <c s="542">
        <f>+Q8+Q7</f>
        <v>183.89012288377117</v>
      </c>
      <c s="542">
        <f t="shared" si="38" ref="R18:AB18">+R8+R7</f>
        <v>1537.9239633576049</v>
      </c>
      <c s="542">
        <f t="shared" si="38"/>
        <v>945.44336579084359</v>
      </c>
      <c s="542">
        <f t="shared" si="38"/>
        <v>712.82749004103891</v>
      </c>
      <c s="542">
        <f t="shared" si="38"/>
        <v>972.5698946398594</v>
      </c>
      <c s="542">
        <f t="shared" si="38"/>
        <v>1567.8474508859504</v>
      </c>
      <c s="542">
        <f t="shared" si="38"/>
        <v>1243.6360826179277</v>
      </c>
      <c s="542">
        <f t="shared" si="38"/>
        <v>1330.9937713956795</v>
      </c>
      <c s="542">
        <f t="shared" si="38"/>
        <v>1565.3638225946261</v>
      </c>
      <c s="542">
        <f t="shared" si="38"/>
        <v>1412.8408139517746</v>
      </c>
      <c s="542">
        <f t="shared" si="38"/>
        <v>1545.5495763587771</v>
      </c>
      <c s="542">
        <f t="shared" si="38"/>
        <v>3062.2525014805869</v>
      </c>
      <c s="542">
        <f t="shared" si="1"/>
        <v>16081.138855998439</v>
      </c>
      <c s="573"/>
      <c s="542">
        <f>+AE8+AE7</f>
        <v>-170.61417946985503</v>
      </c>
      <c s="542">
        <f>+AF8+AF7</f>
        <v>1142.4082491297941</v>
      </c>
      <c s="542">
        <f t="shared" si="39" ref="AG18:AP18">+AG8+AG7</f>
        <v>1834.9267866560942</v>
      </c>
      <c s="542">
        <f t="shared" si="39"/>
        <v>355.35785901612508</v>
      </c>
      <c s="542">
        <f t="shared" si="39"/>
        <v>967.73817886532743</v>
      </c>
      <c s="542">
        <f t="shared" si="39"/>
        <v>1450.5976819736259</v>
      </c>
      <c s="542">
        <f t="shared" si="39"/>
        <v>51.018275873404377</v>
      </c>
      <c s="542">
        <f t="shared" si="39"/>
        <v>612.7391682405713</v>
      </c>
      <c s="542">
        <f t="shared" si="39"/>
        <v>755.88765393833273</v>
      </c>
      <c s="542">
        <f t="shared" si="39"/>
        <v>996.61505418195281</v>
      </c>
      <c s="542">
        <f t="shared" si="39"/>
        <v>918.37017007165105</v>
      </c>
      <c s="542">
        <f t="shared" si="39"/>
        <v>5061.8875652409552</v>
      </c>
      <c s="542">
        <f t="shared" si="2"/>
        <v>13976.932463717978</v>
      </c>
      <c s="573"/>
      <c s="542">
        <f>+AS8+AS7</f>
        <v>205.153560233912</v>
      </c>
      <c s="542">
        <f>+AT8+AT7</f>
        <v>925.55442061819326</v>
      </c>
      <c s="542">
        <f t="shared" si="40" ref="AU18:BD18">+AU8+AU7</f>
        <v>1496.3385675947732</v>
      </c>
      <c s="542">
        <f t="shared" si="40"/>
        <v>1468.9186491940059</v>
      </c>
      <c s="542">
        <f t="shared" si="40"/>
        <v>1113.2153805594453</v>
      </c>
      <c s="542">
        <f t="shared" si="40"/>
        <v>2506.6417590718115</v>
      </c>
      <c s="542">
        <f t="shared" si="40"/>
        <v>767.19852874372509</v>
      </c>
      <c s="542">
        <f t="shared" si="40"/>
        <v>1350.100445873079</v>
      </c>
      <c s="542">
        <f t="shared" si="40"/>
        <v>2204.1521610024156</v>
      </c>
      <c s="542">
        <f t="shared" si="40"/>
        <v>1254.7026468179029</v>
      </c>
      <c s="542">
        <f t="shared" si="40"/>
        <v>1860.928708876263</v>
      </c>
      <c s="542">
        <f t="shared" si="40"/>
        <v>3190.3395005812304</v>
      </c>
      <c s="542">
        <f t="shared" si="3"/>
        <v>18343.244329166759</v>
      </c>
      <c s="573"/>
      <c s="542">
        <f>+BG8+BG7</f>
        <v>570.77743571962037</v>
      </c>
      <c s="542">
        <f t="shared" si="41" ref="BH18:BR18">+BH8+BH7</f>
        <v>1398.6774786628821</v>
      </c>
      <c s="542">
        <f t="shared" si="41"/>
        <v>2081.8402515505072</v>
      </c>
      <c s="542">
        <f t="shared" si="41"/>
        <v>348.99163089312469</v>
      </c>
      <c s="542">
        <f t="shared" si="41"/>
        <v>2949.4086496105188</v>
      </c>
      <c s="542">
        <f t="shared" si="41"/>
        <v>1010.466713403122</v>
      </c>
      <c s="542">
        <f t="shared" si="41"/>
        <v>19.048441911419104</v>
      </c>
      <c s="542">
        <f t="shared" si="41"/>
        <v>711.3503819023872</v>
      </c>
      <c s="542">
        <f t="shared" si="41"/>
        <v>975.26754146302039</v>
      </c>
      <c s="542">
        <f t="shared" si="41"/>
        <v>967.08259579499145</v>
      </c>
      <c s="542">
        <f t="shared" si="41"/>
        <v>936.6279075841602</v>
      </c>
      <c s="542">
        <f t="shared" si="41"/>
        <v>3118.600282307752</v>
      </c>
      <c s="542">
        <f t="shared" si="4"/>
        <v>15088.139310803504</v>
      </c>
      <c s="573"/>
      <c s="542">
        <f>+BU8+BU7</f>
        <v>-69.448351206791131</v>
      </c>
      <c s="542">
        <f t="shared" si="42" ref="BV18:CF18">+BV8+BV7</f>
        <v>646.88898453880518</v>
      </c>
      <c s="542">
        <f t="shared" si="42"/>
        <v>1757.1993289970017</v>
      </c>
      <c s="542">
        <f t="shared" si="42"/>
        <v>345.94801992680243</v>
      </c>
      <c s="542">
        <f t="shared" si="42"/>
        <v>759.31570466305652</v>
      </c>
      <c s="542">
        <f t="shared" si="42"/>
        <v>713.30314615269276</v>
      </c>
      <c s="542">
        <f t="shared" si="42"/>
        <v>423.75836845963516</v>
      </c>
      <c s="542">
        <f t="shared" si="42"/>
        <v>587.87952171681718</v>
      </c>
      <c s="542">
        <f t="shared" si="42"/>
        <v>1057.7066423935451</v>
      </c>
      <c s="542">
        <f t="shared" si="42"/>
        <v>662.69430359266789</v>
      </c>
      <c s="542">
        <f t="shared" si="42"/>
        <v>537.13562922403923</v>
      </c>
      <c s="542">
        <f t="shared" si="42"/>
        <v>2189.636891224538</v>
      </c>
      <c s="542">
        <f t="shared" si="5"/>
        <v>9612.018189682809</v>
      </c>
      <c s="573"/>
      <c s="542">
        <f>+CI8+CI7</f>
        <v>322.51003202911227</v>
      </c>
      <c s="542">
        <f t="shared" si="43" ref="CJ18:CT18">+CJ8+CJ7</f>
        <v>553.58274229870051</v>
      </c>
      <c s="542">
        <f t="shared" si="43"/>
        <v>734.23583634995214</v>
      </c>
      <c s="542">
        <f t="shared" si="43"/>
        <v>152.79304371348795</v>
      </c>
      <c s="542">
        <f t="shared" si="43"/>
        <v>822.55026072290207</v>
      </c>
      <c s="542">
        <f t="shared" si="43"/>
        <v>2095.5415133607021</v>
      </c>
      <c s="542">
        <f t="shared" si="43"/>
        <v>1018.2015425214972</v>
      </c>
      <c s="542">
        <f t="shared" si="43"/>
        <v>604.49548740269722</v>
      </c>
      <c s="542">
        <f t="shared" si="43"/>
        <v>1235.1712387750031</v>
      </c>
      <c s="542">
        <f t="shared" si="43"/>
        <v>935.86164649378634</v>
      </c>
      <c s="542">
        <f t="shared" si="43"/>
        <v>680.88481636521828</v>
      </c>
      <c s="542">
        <f t="shared" si="43"/>
        <v>3052.250955963586</v>
      </c>
      <c s="542">
        <f t="shared" si="6"/>
        <v>12208.079115996645</v>
      </c>
      <c s="573"/>
      <c s="542">
        <f>+CW8+CW7</f>
        <v>113.0162137097839</v>
      </c>
      <c s="542">
        <f t="shared" si="44" ref="CX18:DH18">+CX8+CX7</f>
        <v>546.35520600848758</v>
      </c>
      <c s="542">
        <f t="shared" si="44"/>
        <v>740.05323740549397</v>
      </c>
      <c s="542">
        <f t="shared" si="44"/>
        <v>1562.8398745857353</v>
      </c>
      <c s="542">
        <f t="shared" si="44"/>
        <v>2078.6707075790819</v>
      </c>
      <c s="542">
        <f t="shared" si="44"/>
        <v>1791.9106210205318</v>
      </c>
      <c s="542">
        <f t="shared" si="44"/>
        <v>897.99158836344714</v>
      </c>
      <c s="542">
        <f t="shared" si="44"/>
        <v>939.96108734769393</v>
      </c>
      <c s="542">
        <f t="shared" si="44"/>
        <v>144.15820753170817</v>
      </c>
      <c s="542">
        <f t="shared" si="44"/>
        <v>1005.3489832864761</v>
      </c>
      <c s="542">
        <f t="shared" si="44"/>
        <v>782.50733653508746</v>
      </c>
      <c s="542">
        <f t="shared" si="44"/>
        <v>2213.8090738084488</v>
      </c>
      <c s="542">
        <f t="shared" si="7"/>
        <v>12816.622137181976</v>
      </c>
      <c s="573"/>
      <c s="542">
        <f>+DK8+DK7</f>
        <v>602.09348506007927</v>
      </c>
      <c s="542">
        <f t="shared" si="45" ref="DL18:DV18">+DL8+DL7</f>
        <v>581.53744960462564</v>
      </c>
      <c s="542">
        <f t="shared" si="45"/>
        <v>330.78671723400538</v>
      </c>
      <c s="542">
        <f t="shared" si="45"/>
        <v>63.901714500281315</v>
      </c>
      <c s="542">
        <f t="shared" si="45"/>
        <v>601.81638092267917</v>
      </c>
      <c s="542">
        <f t="shared" si="45"/>
        <v>540.32585698232299</v>
      </c>
      <c s="542">
        <f t="shared" si="45"/>
        <v>570.14877542507304</v>
      </c>
      <c s="542">
        <f t="shared" si="45"/>
        <v>738.33733008313368</v>
      </c>
      <c s="542">
        <f t="shared" si="45"/>
        <v>-109.96601609664845</v>
      </c>
      <c s="542">
        <f t="shared" si="45"/>
        <v>1199.692266235596</v>
      </c>
      <c s="542">
        <f t="shared" si="45"/>
        <v>406.79633484146603</v>
      </c>
      <c s="542">
        <f t="shared" si="45"/>
        <v>2591.1563948447506</v>
      </c>
      <c s="542">
        <f t="shared" si="8"/>
        <v>8116.6266896373636</v>
      </c>
      <c s="573"/>
      <c s="542">
        <f>+DY8+DY7</f>
        <v>-85.876252662726415</v>
      </c>
      <c s="542">
        <f t="shared" si="46" ref="DZ18:EJ18">+DZ8+DZ7</f>
        <v>786.88495798989572</v>
      </c>
      <c s="542">
        <f t="shared" si="46"/>
        <v>173.07625405569638</v>
      </c>
      <c s="542">
        <f t="shared" si="46"/>
        <v>456.91604665080467</v>
      </c>
      <c s="542">
        <f t="shared" si="46"/>
        <v>-81.612458437313819</v>
      </c>
      <c s="542">
        <f t="shared" si="46"/>
        <v>724.9737798255934</v>
      </c>
      <c s="542">
        <f t="shared" si="46"/>
        <v>186.03808784537125</v>
      </c>
      <c s="542">
        <f t="shared" si="46"/>
        <v>282.62313772084929</v>
      </c>
      <c s="542">
        <f t="shared" si="46"/>
        <v>253.71612038912787</v>
      </c>
      <c s="542">
        <f t="shared" si="46"/>
        <v>1082.3581234122657</v>
      </c>
      <c s="542">
        <f t="shared" si="46"/>
        <v>988.66635116904263</v>
      </c>
      <c s="542">
        <f t="shared" si="46"/>
        <v>1610.8208372254799</v>
      </c>
      <c s="542">
        <f t="shared" si="9"/>
        <v>6378.5849851840867</v>
      </c>
      <c s="573"/>
      <c s="542">
        <f>+EM8+EM7</f>
        <v>206.770088495957</v>
      </c>
      <c s="542">
        <f t="shared" si="47" ref="EN18:EU18">+EN8+EN7</f>
        <v>1597.5967902871362</v>
      </c>
      <c s="542">
        <f t="shared" si="47"/>
        <v>668.62750645505355</v>
      </c>
      <c s="542">
        <f t="shared" si="47"/>
        <v>-277.41721084177919</v>
      </c>
      <c s="542">
        <f t="shared" si="47"/>
        <v>1453.1373274673469</v>
      </c>
      <c s="542">
        <f t="shared" si="47"/>
        <v>748.02509101161809</v>
      </c>
      <c s="542">
        <f t="shared" si="47"/>
        <v>892.91886346384797</v>
      </c>
      <c s="542">
        <f t="shared" si="47"/>
        <v>1070.8948468208541</v>
      </c>
      <c s="542">
        <f t="shared" si="47"/>
        <v>778.1560912883748</v>
      </c>
      <c s="542">
        <f t="shared" si="48" ref="EV18:EX18">+EV8+EV7</f>
        <v>1105.6242170786338</v>
      </c>
      <c s="542">
        <f t="shared" si="48"/>
        <v>1427.9236795665297</v>
      </c>
      <c s="542">
        <f t="shared" si="48"/>
        <v>1743.9115521841013</v>
      </c>
      <c s="542">
        <f t="shared" si="10"/>
        <v>11416.168843277674</v>
      </c>
      <c s="573"/>
      <c s="542">
        <f t="shared" si="49" ref="FA18:FK18">+FA8+FA7</f>
        <v>3346.6086932600565</v>
      </c>
      <c s="542">
        <f t="shared" si="49"/>
        <v>54.051374321295782</v>
      </c>
      <c s="542">
        <f t="shared" si="49"/>
        <v>384.7322906647795</v>
      </c>
      <c s="542">
        <f t="shared" si="49"/>
        <v>849.95631867868178</v>
      </c>
      <c s="542">
        <f t="shared" si="49"/>
        <v>678.91744101826134</v>
      </c>
      <c s="542">
        <f t="shared" si="49"/>
        <v>1212.9627721725985</v>
      </c>
      <c s="542">
        <f t="shared" si="49"/>
        <v>479.6104782015824</v>
      </c>
      <c s="542">
        <f t="shared" si="49"/>
        <v>665.71287598639731</v>
      </c>
      <c s="542">
        <f t="shared" si="49"/>
        <v>652.45019176751816</v>
      </c>
      <c s="542">
        <f t="shared" si="49"/>
        <v>538.01014824201093</v>
      </c>
      <c s="542">
        <f t="shared" si="49"/>
        <v>1247.3086311623083</v>
      </c>
      <c s="542">
        <f>+SUM(FA18:FK18)</f>
        <v>10110.321215475491</v>
      </c>
    </row>
    <row r="19" spans="2:168" ht="15.75">
      <c r="B19" s="687" t="s">
        <v>96</v>
      </c>
      <c s="542">
        <f>+C20+C35+C38</f>
        <v>-56.586807755847872</v>
      </c>
      <c s="542">
        <f t="shared" si="50" ref="D19:N19">+D20+D35+D38</f>
        <v>2313.277347878191</v>
      </c>
      <c s="542">
        <f t="shared" si="50"/>
        <v>538.71478238279349</v>
      </c>
      <c s="542">
        <f t="shared" si="50"/>
        <v>438.39645200408393</v>
      </c>
      <c s="542">
        <f t="shared" si="50"/>
        <v>303.23387262235406</v>
      </c>
      <c s="542">
        <f t="shared" si="50"/>
        <v>535.98955052899328</v>
      </c>
      <c s="542">
        <f t="shared" si="50"/>
        <v>411.47797395794674</v>
      </c>
      <c s="542">
        <f t="shared" si="50"/>
        <v>1823.4104552842591</v>
      </c>
      <c s="542">
        <f t="shared" si="50"/>
        <v>747.09047116591012</v>
      </c>
      <c s="542">
        <f t="shared" si="50"/>
        <v>1404.6146641491368</v>
      </c>
      <c s="542">
        <f t="shared" si="50"/>
        <v>1013.3197631384846</v>
      </c>
      <c s="542">
        <f t="shared" si="50"/>
        <v>1721.6854628091928</v>
      </c>
      <c s="542">
        <f t="shared" si="0"/>
        <v>11194.6239881655</v>
      </c>
      <c s="573"/>
      <c s="542">
        <f>+Q20+Q35+Q38</f>
        <v>260.36464988377139</v>
      </c>
      <c s="542">
        <f t="shared" si="51" ref="R19:AB19">+R20+R35+R38</f>
        <v>1475.0500463576045</v>
      </c>
      <c s="542">
        <f t="shared" si="51"/>
        <v>855.70835779084325</v>
      </c>
      <c s="542">
        <f t="shared" si="51"/>
        <v>897.88166604103913</v>
      </c>
      <c s="542">
        <f t="shared" si="51"/>
        <v>1194.3801076398595</v>
      </c>
      <c s="542">
        <f t="shared" si="51"/>
        <v>2365.1207298859504</v>
      </c>
      <c s="542">
        <f t="shared" si="51"/>
        <v>945.62120461792779</v>
      </c>
      <c s="542">
        <f t="shared" si="51"/>
        <v>1215.6457873956795</v>
      </c>
      <c s="542">
        <f t="shared" si="51"/>
        <v>2274.0097215946262</v>
      </c>
      <c s="542">
        <f t="shared" si="51"/>
        <v>866.10829295177473</v>
      </c>
      <c s="542">
        <f t="shared" si="51"/>
        <v>1141.1186343587774</v>
      </c>
      <c s="542">
        <f t="shared" si="51"/>
        <v>2485.3490064805869</v>
      </c>
      <c s="542">
        <f t="shared" si="1"/>
        <v>15976.35820499844</v>
      </c>
      <c s="573"/>
      <c s="542">
        <f>+AE20+AE35+AE38</f>
        <v>96.761681530145182</v>
      </c>
      <c s="542">
        <f>+AF20+AF35+AF38</f>
        <v>974.37721812979385</v>
      </c>
      <c s="542">
        <f t="shared" si="52" ref="AG19:AP19">+AG20+AG35+AG38</f>
        <v>1810.909173656094</v>
      </c>
      <c s="542">
        <f t="shared" si="52"/>
        <v>366.54241401612506</v>
      </c>
      <c s="542">
        <f t="shared" si="52"/>
        <v>1318.3687048653273</v>
      </c>
      <c s="542">
        <f t="shared" si="52"/>
        <v>1434.3774059736259</v>
      </c>
      <c s="542">
        <f t="shared" si="52"/>
        <v>198.19215987340465</v>
      </c>
      <c s="542">
        <f t="shared" si="52"/>
        <v>175.1107192405712</v>
      </c>
      <c s="542">
        <f t="shared" si="52"/>
        <v>615.6952239383329</v>
      </c>
      <c s="542">
        <f t="shared" si="52"/>
        <v>906.13410218195258</v>
      </c>
      <c s="542">
        <f t="shared" si="52"/>
        <v>1033.172033071651</v>
      </c>
      <c s="542">
        <f t="shared" si="52"/>
        <v>4871.741483240954</v>
      </c>
      <c s="542">
        <f t="shared" si="2"/>
        <v>13801.382319717977</v>
      </c>
      <c s="573"/>
      <c s="542">
        <f>+AS20+AS35+AS38</f>
        <v>333.87763023391199</v>
      </c>
      <c s="542">
        <f>+AT20+AT35+AT38</f>
        <v>999.62021561819313</v>
      </c>
      <c s="542">
        <f t="shared" si="53" ref="AU19:BD19">+AU20+AU35+AU38</f>
        <v>1418.8777235947732</v>
      </c>
      <c s="542">
        <f t="shared" si="53"/>
        <v>1438.4777051940059</v>
      </c>
      <c s="542">
        <f t="shared" si="53"/>
        <v>1048.9324745594454</v>
      </c>
      <c s="542">
        <f t="shared" si="53"/>
        <v>2954.2459320718112</v>
      </c>
      <c s="542">
        <f t="shared" si="53"/>
        <v>1137.864601743725</v>
      </c>
      <c s="542">
        <f t="shared" si="53"/>
        <v>1266.5534608730791</v>
      </c>
      <c s="542">
        <f t="shared" si="53"/>
        <v>2795.0574630024153</v>
      </c>
      <c s="542">
        <f t="shared" si="53"/>
        <v>851.5569618179029</v>
      </c>
      <c s="542">
        <f t="shared" si="53"/>
        <v>1574.6027718762634</v>
      </c>
      <c s="542">
        <f t="shared" si="53"/>
        <v>3188.5901735812304</v>
      </c>
      <c s="542">
        <f t="shared" si="3"/>
        <v>19008.257114166758</v>
      </c>
      <c s="573"/>
      <c s="542">
        <f>+BG20+BG35+BG38</f>
        <v>1450.5442847196205</v>
      </c>
      <c s="542">
        <f t="shared" si="54" ref="BH19:BR19">+BH20+BH35+BH38</f>
        <v>1337.9742206628819</v>
      </c>
      <c s="542">
        <f t="shared" si="54"/>
        <v>1386.3009215505076</v>
      </c>
      <c s="542">
        <f t="shared" si="54"/>
        <v>267.21457389312462</v>
      </c>
      <c s="542">
        <f t="shared" si="54"/>
        <v>2832.1513336105181</v>
      </c>
      <c s="542">
        <f t="shared" si="54"/>
        <v>2169.808956403122</v>
      </c>
      <c s="542">
        <f t="shared" si="54"/>
        <v>-249.80867708858122</v>
      </c>
      <c s="542">
        <f t="shared" si="54"/>
        <v>304.12128590238757</v>
      </c>
      <c s="542">
        <f t="shared" si="54"/>
        <v>661.48957846302028</v>
      </c>
      <c s="542">
        <f t="shared" si="54"/>
        <v>3132.0608747949923</v>
      </c>
      <c s="542">
        <f t="shared" si="54"/>
        <v>-183.05456041584017</v>
      </c>
      <c s="542">
        <f t="shared" si="54"/>
        <v>1472.8046813077522</v>
      </c>
      <c s="542">
        <f t="shared" si="4"/>
        <v>14581.607473803506</v>
      </c>
      <c s="573"/>
      <c s="542">
        <f>+BU20+BU35+BU38</f>
        <v>3198.7518077932086</v>
      </c>
      <c s="542">
        <f t="shared" si="55" ref="BV19:CF19">+BV20+BV35+BV38</f>
        <v>-316.53477146119457</v>
      </c>
      <c s="542">
        <f t="shared" si="55"/>
        <v>409.70863699700192</v>
      </c>
      <c s="542">
        <f t="shared" si="55"/>
        <v>312.16007492680228</v>
      </c>
      <c s="542">
        <f t="shared" si="55"/>
        <v>423.68118966305633</v>
      </c>
      <c s="542">
        <f t="shared" si="55"/>
        <v>909.57165315269253</v>
      </c>
      <c s="542">
        <f t="shared" si="55"/>
        <v>244.80158445963588</v>
      </c>
      <c s="542">
        <f t="shared" si="55"/>
        <v>916.19670771681672</v>
      </c>
      <c s="542">
        <f t="shared" si="55"/>
        <v>792.23579239354569</v>
      </c>
      <c s="542">
        <f t="shared" si="55"/>
        <v>977.24557559266759</v>
      </c>
      <c s="542">
        <f t="shared" si="55"/>
        <v>195.4761892240395</v>
      </c>
      <c s="542">
        <f t="shared" si="55"/>
        <v>2195.0492882245376</v>
      </c>
      <c s="542">
        <f t="shared" si="5"/>
        <v>10258.34372868281</v>
      </c>
      <c s="573"/>
      <c s="542">
        <f>+CI20+CI35+CI38</f>
        <v>1338.1307960291122</v>
      </c>
      <c s="542">
        <f t="shared" si="56" ref="CJ19:CT19">+CJ20+CJ35+CJ38</f>
        <v>-303.59978870129947</v>
      </c>
      <c s="542">
        <f t="shared" si="56"/>
        <v>3011.8785543499521</v>
      </c>
      <c s="542">
        <f t="shared" si="56"/>
        <v>-1221.4502002865122</v>
      </c>
      <c s="542">
        <f t="shared" si="56"/>
        <v>964.40245572290246</v>
      </c>
      <c s="542">
        <f t="shared" si="56"/>
        <v>2166.5177443607017</v>
      </c>
      <c s="542">
        <f t="shared" si="56"/>
        <v>197.41339252149646</v>
      </c>
      <c s="542">
        <f t="shared" si="56"/>
        <v>385.84261140269757</v>
      </c>
      <c s="542">
        <f t="shared" si="56"/>
        <v>3584.2226257750035</v>
      </c>
      <c s="542">
        <f t="shared" si="56"/>
        <v>-788.72634950621341</v>
      </c>
      <c s="542">
        <f t="shared" si="56"/>
        <v>-74.56125263478225</v>
      </c>
      <c s="542">
        <f t="shared" si="56"/>
        <v>3316.6036809635862</v>
      </c>
      <c s="542">
        <f t="shared" si="6"/>
        <v>12576.674269996643</v>
      </c>
      <c s="573"/>
      <c s="542">
        <f>+CW20+CW35+CW38</f>
        <v>-56.799002290215753</v>
      </c>
      <c s="542">
        <f t="shared" si="57" ref="CX19:DH19">+CX20+CX35+CX38</f>
        <v>241.5771510084877</v>
      </c>
      <c s="542">
        <f t="shared" si="57"/>
        <v>430.59221240549397</v>
      </c>
      <c s="542">
        <f t="shared" si="57"/>
        <v>1580.6678755857354</v>
      </c>
      <c s="542">
        <f t="shared" si="57"/>
        <v>2339.5157625790816</v>
      </c>
      <c s="542">
        <f t="shared" si="57"/>
        <v>1470.5525640205317</v>
      </c>
      <c s="542">
        <f t="shared" si="57"/>
        <v>888.27210336344729</v>
      </c>
      <c s="542">
        <f t="shared" si="57"/>
        <v>1037.3891133476939</v>
      </c>
      <c s="542">
        <f t="shared" si="57"/>
        <v>344.52661353170873</v>
      </c>
      <c s="542">
        <f t="shared" si="57"/>
        <v>1144.0955712864754</v>
      </c>
      <c s="542">
        <f t="shared" si="57"/>
        <v>487.9768145350879</v>
      </c>
      <c s="542">
        <f t="shared" si="57"/>
        <v>3112.7264078084481</v>
      </c>
      <c s="542">
        <f t="shared" si="7"/>
        <v>13021.093187181976</v>
      </c>
      <c s="573"/>
      <c s="542">
        <f>+DK20+DK35+DK38</f>
        <v>482.35780706007915</v>
      </c>
      <c s="542">
        <f t="shared" si="58" ref="DL19:DV19">+DL20+DL35+DL38</f>
        <v>431.614801604626</v>
      </c>
      <c s="542">
        <f t="shared" si="58"/>
        <v>211.42142023400484</v>
      </c>
      <c s="542">
        <f t="shared" si="58"/>
        <v>322.10446650028098</v>
      </c>
      <c s="542">
        <f t="shared" si="58"/>
        <v>123.46395992267983</v>
      </c>
      <c s="542">
        <f t="shared" si="58"/>
        <v>700.14220898232259</v>
      </c>
      <c s="542">
        <f t="shared" si="58"/>
        <v>448.66316542507337</v>
      </c>
      <c s="542">
        <f t="shared" si="58"/>
        <v>1523.5587880831333</v>
      </c>
      <c s="542">
        <f t="shared" si="58"/>
        <v>-368.24394909664841</v>
      </c>
      <c s="542">
        <f t="shared" si="58"/>
        <v>1184.4956492355966</v>
      </c>
      <c s="542">
        <f t="shared" si="58"/>
        <v>157.49375784146582</v>
      </c>
      <c s="542">
        <f t="shared" si="58"/>
        <v>2947.3004728447518</v>
      </c>
      <c s="542">
        <f t="shared" si="8"/>
        <v>8164.372548637366</v>
      </c>
      <c s="573"/>
      <c s="542">
        <f>+DY20+DY35+DY38</f>
        <v>-156.32997866272666</v>
      </c>
      <c s="542">
        <f t="shared" si="59" ref="DZ19:EJ19">+DZ20+DZ35+DZ38</f>
        <v>273.09824598989536</v>
      </c>
      <c s="542">
        <f t="shared" si="59"/>
        <v>876.28482505569593</v>
      </c>
      <c s="542">
        <f t="shared" si="59"/>
        <v>413.6902216508048</v>
      </c>
      <c s="542">
        <f t="shared" si="59"/>
        <v>316.16093056268636</v>
      </c>
      <c s="542">
        <f t="shared" si="59"/>
        <v>1052.4079478255931</v>
      </c>
      <c s="542">
        <f t="shared" si="59"/>
        <v>313.40264484537153</v>
      </c>
      <c s="542">
        <f t="shared" si="59"/>
        <v>447.63059272084973</v>
      </c>
      <c s="542">
        <f t="shared" si="59"/>
        <v>284.96697238912759</v>
      </c>
      <c s="542">
        <f t="shared" si="59"/>
        <v>50.482007102265698</v>
      </c>
      <c s="542">
        <f t="shared" si="59"/>
        <v>1133.3315391690426</v>
      </c>
      <c s="542">
        <f t="shared" si="59"/>
        <v>1846.2390313954802</v>
      </c>
      <c s="542">
        <f t="shared" si="9"/>
        <v>6851.3649800440853</v>
      </c>
      <c s="573"/>
      <c s="542">
        <f>+EM20+EM35+EM38</f>
        <v>110.14361823595635</v>
      </c>
      <c s="542">
        <f t="shared" si="60" ref="EN19:EU19">+EN20+EN35+EN38</f>
        <v>1249.6433559871361</v>
      </c>
      <c s="542">
        <f t="shared" si="60"/>
        <v>550.20083192505388</v>
      </c>
      <c s="542">
        <f t="shared" si="60"/>
        <v>117.58928487822097</v>
      </c>
      <c s="542">
        <f t="shared" si="60"/>
        <v>1102.0314219173467</v>
      </c>
      <c s="542">
        <f t="shared" si="60"/>
        <v>445.51501982161835</v>
      </c>
      <c s="542">
        <f t="shared" si="60"/>
        <v>1033.9766302938481</v>
      </c>
      <c s="542">
        <f t="shared" si="60"/>
        <v>811.71368338085244</v>
      </c>
      <c s="542">
        <f t="shared" si="60"/>
        <v>839.64186609837611</v>
      </c>
      <c s="542">
        <f t="shared" si="61" ref="EV19:EX19">+EV20+EV35+EV38</f>
        <v>1118.5475136886339</v>
      </c>
      <c s="542">
        <f t="shared" si="61"/>
        <v>1496.0106410265298</v>
      </c>
      <c s="542">
        <f t="shared" si="61"/>
        <v>1365.2306737341009</v>
      </c>
      <c s="542">
        <f t="shared" si="10"/>
        <v>10240.244540987673</v>
      </c>
      <c s="573"/>
      <c s="542">
        <f t="shared" si="62" ref="FA19:FK19">+FA20+FA35+FA38</f>
        <v>3618.1796623400551</v>
      </c>
      <c s="542">
        <f t="shared" si="62"/>
        <v>15.484837701296726</v>
      </c>
      <c s="542">
        <f t="shared" si="62"/>
        <v>403.71723131477961</v>
      </c>
      <c s="542">
        <f t="shared" si="62"/>
        <v>1087.7111264286816</v>
      </c>
      <c s="542">
        <f t="shared" si="62"/>
        <v>700.14364407826122</v>
      </c>
      <c s="542">
        <f t="shared" si="62"/>
        <v>1201.5617863125985</v>
      </c>
      <c s="542">
        <f t="shared" si="62"/>
        <v>551.83074006158245</v>
      </c>
      <c s="542">
        <f t="shared" si="62"/>
        <v>956.28263504639733</v>
      </c>
      <c s="542">
        <f t="shared" si="62"/>
        <v>743.21425467751828</v>
      </c>
      <c s="542">
        <f t="shared" si="62"/>
        <v>620.09420764201104</v>
      </c>
      <c s="542">
        <f t="shared" si="62"/>
        <v>729.14998267230806</v>
      </c>
      <c s="542">
        <f>+SUM(FA19:FK19)</f>
        <v>10627.370108275489</v>
      </c>
    </row>
    <row r="20" spans="2:168" ht="15.75">
      <c r="B20" s="690" t="s">
        <v>51</v>
      </c>
      <c s="520">
        <f>+C21+C29+C30+C31+C32+C33+C34</f>
        <v>72.623147779999996</v>
      </c>
      <c s="520">
        <f t="shared" si="63" ref="D20:N20">+D21+D29+D30+D31+D32+D33+D34</f>
        <v>1490.9880168</v>
      </c>
      <c s="520">
        <f t="shared" si="63"/>
        <v>76.540587860000002</v>
      </c>
      <c s="520">
        <f t="shared" si="63"/>
        <v>139.58117140500002</v>
      </c>
      <c s="520">
        <f t="shared" si="63"/>
        <v>118.912297361</v>
      </c>
      <c s="520">
        <f t="shared" si="63"/>
        <v>218.93698109400003</v>
      </c>
      <c s="520">
        <f t="shared" si="63"/>
        <v>112.12013992</v>
      </c>
      <c s="520">
        <f t="shared" si="63"/>
        <v>1201.45806103</v>
      </c>
      <c s="520">
        <f t="shared" si="63"/>
        <v>132.99141558000002</v>
      </c>
      <c s="520">
        <f t="shared" si="63"/>
        <v>145.56464162</v>
      </c>
      <c s="520">
        <f t="shared" si="63"/>
        <v>331.87360917000001</v>
      </c>
      <c s="520">
        <f t="shared" si="63"/>
        <v>940.94836620299998</v>
      </c>
      <c s="520">
        <f t="shared" si="0"/>
        <v>4982.5384358230003</v>
      </c>
      <c s="699"/>
      <c s="520">
        <f>+Q21+Q29+Q30+Q31+Q32+Q33+Q34</f>
        <v>87.158068130000004</v>
      </c>
      <c s="520">
        <f t="shared" si="64" ref="R20:AB20">+R21+R29+R30+R31+R32+R33+R34</f>
        <v>169.74106364899998</v>
      </c>
      <c s="520">
        <f t="shared" si="64"/>
        <v>51.776419235000006</v>
      </c>
      <c s="520">
        <f t="shared" si="64"/>
        <v>125.36303781600002</v>
      </c>
      <c s="520">
        <f t="shared" si="64"/>
        <v>471.51523400000002</v>
      </c>
      <c s="520">
        <f t="shared" si="64"/>
        <v>2468.78260533</v>
      </c>
      <c s="520">
        <f t="shared" si="64"/>
        <v>123.803030589</v>
      </c>
      <c s="520">
        <f t="shared" si="64"/>
        <v>946.64388096200003</v>
      </c>
      <c s="520">
        <f t="shared" si="64"/>
        <v>806.93994695000004</v>
      </c>
      <c s="520">
        <f t="shared" si="64"/>
        <v>115.778995757</v>
      </c>
      <c s="520">
        <f t="shared" si="64"/>
        <v>184.64687264999998</v>
      </c>
      <c s="520">
        <f t="shared" si="64"/>
        <v>1346.4578240199999</v>
      </c>
      <c s="520">
        <f t="shared" si="1"/>
        <v>6898.6069790880001</v>
      </c>
      <c s="699"/>
      <c s="520">
        <f>+AE21+AE29+AE30+AE31+AE32+AE33+AE34</f>
        <v>109.43711243999999</v>
      </c>
      <c s="520">
        <f>+AF21+AF29+AF30+AF31+AF32+AF33+AF34</f>
        <v>883.11396578999995</v>
      </c>
      <c s="520">
        <f t="shared" si="65" ref="AG20:AP20">+AG21+AG29+AG30+AG31+AG32+AG33+AG34</f>
        <v>795.16606606999994</v>
      </c>
      <c s="520">
        <f t="shared" si="65"/>
        <v>258.51650513999999</v>
      </c>
      <c s="520">
        <f t="shared" si="65"/>
        <v>1211.28883025</v>
      </c>
      <c s="520">
        <f t="shared" si="65"/>
        <v>1197.68273181</v>
      </c>
      <c s="520">
        <f t="shared" si="65"/>
        <v>351.48874913999998</v>
      </c>
      <c s="520">
        <f t="shared" si="65"/>
        <v>26.244160179999998</v>
      </c>
      <c s="520">
        <f t="shared" si="65"/>
        <v>180.01479728000001</v>
      </c>
      <c s="520">
        <f t="shared" si="65"/>
        <v>69.611190359999995</v>
      </c>
      <c s="520">
        <f t="shared" si="65"/>
        <v>199.93219443000001</v>
      </c>
      <c s="520">
        <f t="shared" si="65"/>
        <v>1045.0603797399999</v>
      </c>
      <c s="520">
        <f t="shared" si="2"/>
        <v>6327.5566826299992</v>
      </c>
      <c s="699"/>
      <c s="520">
        <f>+AS21+AS29+AS30+AS31+AS32+AS33+AS34</f>
        <v>178.57369375000002</v>
      </c>
      <c s="520">
        <f>+AT21+AT29+AT30+AT31+AT32+AT33+AT34</f>
        <v>896.21298587000001</v>
      </c>
      <c s="520">
        <f t="shared" si="66" ref="AU20:BD20">+AU21+AU29+AU30+AU31+AU32+AU33+AU34</f>
        <v>107.82504283999999</v>
      </c>
      <c s="520">
        <f t="shared" si="66"/>
        <v>245.26763076</v>
      </c>
      <c s="520">
        <f t="shared" si="66"/>
        <v>87.027700289999984</v>
      </c>
      <c s="520">
        <f t="shared" si="66"/>
        <v>2066.9845131699999</v>
      </c>
      <c s="520">
        <f t="shared" si="66"/>
        <v>1095.61548184</v>
      </c>
      <c s="520">
        <f t="shared" si="66"/>
        <v>42.532034254999999</v>
      </c>
      <c s="520">
        <f t="shared" si="66"/>
        <v>1239.267861586</v>
      </c>
      <c s="520">
        <f t="shared" si="66"/>
        <v>418.29337955</v>
      </c>
      <c s="520">
        <f t="shared" si="66"/>
        <v>284.94841774999998</v>
      </c>
      <c s="520">
        <f t="shared" si="66"/>
        <v>2169.03276568</v>
      </c>
      <c s="520">
        <f t="shared" si="3"/>
        <v>8831.5815073410013</v>
      </c>
      <c s="699"/>
      <c s="520">
        <f>+BG21+BG29+BG30+BG31+BG32+BG33+BG34</f>
        <v>1113.20458654</v>
      </c>
      <c s="520">
        <f t="shared" si="67" ref="BH20:BR20">+BH21+BH29+BH30+BH31+BH32+BH33+BH34</f>
        <v>162.34708696000001</v>
      </c>
      <c s="520">
        <f t="shared" si="67"/>
        <v>138.15376537</v>
      </c>
      <c s="520">
        <f t="shared" si="67"/>
        <v>143.10928006</v>
      </c>
      <c s="520">
        <f t="shared" si="67"/>
        <v>1057.49891856</v>
      </c>
      <c s="520">
        <f t="shared" si="67"/>
        <v>1426.7625395099999</v>
      </c>
      <c s="520">
        <f t="shared" si="67"/>
        <v>93.843418200000002</v>
      </c>
      <c s="520">
        <f t="shared" si="67"/>
        <v>100.78212363</v>
      </c>
      <c s="520">
        <f t="shared" si="67"/>
        <v>30.406365639999997</v>
      </c>
      <c s="520">
        <f t="shared" si="67"/>
        <v>3214.482617265</v>
      </c>
      <c s="520">
        <f t="shared" si="67"/>
        <v>209.62469375000001</v>
      </c>
      <c s="520">
        <f t="shared" si="67"/>
        <v>348.17662644999996</v>
      </c>
      <c s="520">
        <f t="shared" si="4"/>
        <v>8038.3920219350002</v>
      </c>
      <c s="699"/>
      <c s="520">
        <f>+BU21+BU29+BU30+BU31+BU32+BU33+BU34</f>
        <v>3510.1276405200001</v>
      </c>
      <c s="520">
        <f t="shared" si="68" ref="BV20:CF20">+BV21+BV29+BV30+BV31+BV32+BV33+BV34</f>
        <v>156.38218463999999</v>
      </c>
      <c s="520">
        <f t="shared" si="68"/>
        <v>6.9736323289999991</v>
      </c>
      <c s="520">
        <f t="shared" si="68"/>
        <v>57.484748775</v>
      </c>
      <c s="520">
        <f t="shared" si="68"/>
        <v>19.3036961</v>
      </c>
      <c s="520">
        <f t="shared" si="68"/>
        <v>49.252000000000002</v>
      </c>
      <c s="520">
        <f t="shared" si="68"/>
        <v>679.77479659000005</v>
      </c>
      <c s="520">
        <f t="shared" si="68"/>
        <v>582.62588321999999</v>
      </c>
      <c s="520">
        <f t="shared" si="68"/>
        <v>968.57649506999996</v>
      </c>
      <c s="520">
        <f t="shared" si="68"/>
        <v>525.58245077200002</v>
      </c>
      <c s="520">
        <f t="shared" si="68"/>
        <v>18.363919719999998</v>
      </c>
      <c s="520">
        <f t="shared" si="68"/>
        <v>688.72327610299999</v>
      </c>
      <c s="520">
        <f t="shared" si="5"/>
        <v>7263.1707238389999</v>
      </c>
      <c s="699"/>
      <c s="520">
        <f>+CI21+CI29+CI30+CI31+CI32+CI33+CI34</f>
        <v>1338.2198677199999</v>
      </c>
      <c s="520">
        <f t="shared" si="69" ref="CJ20:CT20">+CJ21+CJ29+CJ30+CJ31+CJ32+CJ33+CJ34</f>
        <v>5.9838248900000002</v>
      </c>
      <c s="520">
        <f t="shared" si="69"/>
        <v>851.45695106999995</v>
      </c>
      <c s="520">
        <f t="shared" si="69"/>
        <v>11.76687418</v>
      </c>
      <c s="520">
        <f t="shared" si="69"/>
        <v>728.67770480199999</v>
      </c>
      <c s="520">
        <f t="shared" si="69"/>
        <v>1627.0837673799999</v>
      </c>
      <c s="520">
        <f t="shared" si="69"/>
        <v>494.26975299000003</v>
      </c>
      <c s="520">
        <f t="shared" si="69"/>
        <v>8.5396843499999999</v>
      </c>
      <c s="520">
        <f t="shared" si="69"/>
        <v>2139.9570836299999</v>
      </c>
      <c s="520">
        <f t="shared" si="69"/>
        <v>57.736958234999996</v>
      </c>
      <c s="520">
        <f t="shared" si="69"/>
        <v>138.07452216999999</v>
      </c>
      <c s="520">
        <f t="shared" si="69"/>
        <v>947.50987546099998</v>
      </c>
      <c s="520">
        <f t="shared" si="6"/>
        <v>8349.2768668779991</v>
      </c>
      <c s="699"/>
      <c s="520">
        <f>+CW21+CW29+CW30+CW31+CW32+CW33+CW34</f>
        <v>553.46006561000002</v>
      </c>
      <c s="520">
        <f t="shared" si="70" ref="CX20:DH20">+CX21+CX29+CX30+CX31+CX32+CX33+CX34</f>
        <v>6.0999999999999996</v>
      </c>
      <c s="520">
        <f t="shared" si="70"/>
        <v>1.2977819300000002</v>
      </c>
      <c s="520">
        <f t="shared" si="70"/>
        <v>103.62902059</v>
      </c>
      <c s="520">
        <f t="shared" si="70"/>
        <v>1444.5293608299999</v>
      </c>
      <c s="520">
        <f t="shared" si="70"/>
        <v>293.6728</v>
      </c>
      <c s="520">
        <f t="shared" si="70"/>
        <v>207.79285420000002</v>
      </c>
      <c s="520">
        <f t="shared" si="70"/>
        <v>1116.336992</v>
      </c>
      <c s="520">
        <f t="shared" si="70"/>
        <v>2.9766151600000001</v>
      </c>
      <c s="520">
        <f t="shared" si="70"/>
        <v>2004.8370141099997</v>
      </c>
      <c s="520">
        <f t="shared" si="70"/>
        <v>98.555923159999992</v>
      </c>
      <c s="520">
        <f t="shared" si="70"/>
        <v>3155.0363753000001</v>
      </c>
      <c s="520">
        <f t="shared" si="7"/>
        <v>8988.2248028899994</v>
      </c>
      <c s="699"/>
      <c s="520">
        <f>+DK21+DK29+DK30+DK31+DK32+DK33+DK34</f>
        <v>0</v>
      </c>
      <c s="520">
        <f t="shared" si="71" ref="DL20:DV20">+DL21+DL29+DL30+DL31+DL32+DL33+DL34</f>
        <v>211.33003354000002</v>
      </c>
      <c s="520">
        <f t="shared" si="71"/>
        <v>200.34057041000003</v>
      </c>
      <c s="520">
        <f t="shared" si="71"/>
        <v>208.60747970000003</v>
      </c>
      <c s="520">
        <f t="shared" si="71"/>
        <v>72.761303949999999</v>
      </c>
      <c s="520">
        <f t="shared" si="71"/>
        <v>3.7980353899999999</v>
      </c>
      <c s="520">
        <f t="shared" si="71"/>
        <v>78.727919449999987</v>
      </c>
      <c s="520">
        <f>+DR21+DR29+DR30+DR31+DR32+DR33+DR34</f>
        <v>1020.47099796</v>
      </c>
      <c s="520">
        <f t="shared" si="71"/>
        <v>144.53842546999999</v>
      </c>
      <c s="520">
        <f t="shared" si="71"/>
        <v>1287.9694119000003</v>
      </c>
      <c s="520">
        <f t="shared" si="71"/>
        <v>30.942731969999997</v>
      </c>
      <c s="520">
        <f t="shared" si="71"/>
        <v>1192.19820138</v>
      </c>
      <c s="520">
        <f t="shared" si="8"/>
        <v>4451.6851111200003</v>
      </c>
      <c s="699"/>
      <c s="520">
        <f>+DY21+DY29+DY30+DY31+DY32+DY33+DY34</f>
        <v>18.174358290000001</v>
      </c>
      <c s="520">
        <f t="shared" si="72" ref="DZ20:EJ20">+DZ21+DZ29+DZ30+DZ31+DZ32+DZ33+DZ34</f>
        <v>22.696064109999998</v>
      </c>
      <c s="520">
        <f t="shared" si="72"/>
        <v>841.33272961</v>
      </c>
      <c s="520">
        <f t="shared" si="72"/>
        <v>11.231856580000001</v>
      </c>
      <c s="520">
        <f t="shared" si="72"/>
        <v>104.77270233</v>
      </c>
      <c s="520">
        <f t="shared" si="72"/>
        <v>960.61186361299997</v>
      </c>
      <c s="520">
        <f t="shared" si="72"/>
        <v>260.07505587000003</v>
      </c>
      <c s="520">
        <f t="shared" si="72"/>
        <v>18.05788729</v>
      </c>
      <c s="520">
        <f t="shared" si="72"/>
        <v>2.7971813600000002</v>
      </c>
      <c s="520">
        <f t="shared" si="72"/>
        <v>0.22130806</v>
      </c>
      <c s="520">
        <f t="shared" si="72"/>
        <v>49.449352660000002</v>
      </c>
      <c s="520">
        <f t="shared" si="72"/>
        <v>1972.5621651800002</v>
      </c>
      <c s="520">
        <f t="shared" si="9"/>
        <v>4261.9825249530004</v>
      </c>
      <c s="704"/>
      <c s="520">
        <f>+EM21+EM29+EM30+EM31+EM32+EM33+EM34</f>
        <v>8.4409542399999999</v>
      </c>
      <c s="520">
        <f t="shared" si="73" ref="EN20:EU20">+EN21+EN29+EN30+EN31+EN32+EN33+EN34</f>
        <v>8.3651797699999992</v>
      </c>
      <c s="520">
        <f t="shared" si="73"/>
        <v>158.31253115000001</v>
      </c>
      <c s="520">
        <f t="shared" si="73"/>
        <v>7.0996281999999997</v>
      </c>
      <c s="520">
        <f t="shared" si="73"/>
        <v>708.48265731000004</v>
      </c>
      <c s="520">
        <f t="shared" si="73"/>
        <v>50.764554090000004</v>
      </c>
      <c s="520">
        <f t="shared" si="73"/>
        <v>253.47520671999999</v>
      </c>
      <c s="520">
        <f t="shared" si="73"/>
        <v>539.81711270999995</v>
      </c>
      <c s="520">
        <f t="shared" si="73"/>
        <v>509.830263</v>
      </c>
      <c s="520">
        <f t="shared" si="74" ref="EV20:EX20">+EV21+EV29+EV30+EV31+EV32+EV33+EV34</f>
        <v>78.413983869999981</v>
      </c>
      <c s="520">
        <f t="shared" si="74"/>
        <v>87.660771229999995</v>
      </c>
      <c s="520">
        <f t="shared" si="74"/>
        <v>155.49924319999997</v>
      </c>
      <c s="520">
        <f t="shared" si="10"/>
        <v>2566.1620854899998</v>
      </c>
      <c s="704"/>
      <c s="520">
        <f t="shared" si="75" ref="FA20:FK20">+FA21+FA29+FA30+FA31+FA32+FA33+FA34</f>
        <v>1.08290011</v>
      </c>
      <c s="520">
        <f t="shared" si="75"/>
        <v>12.70333007</v>
      </c>
      <c s="520">
        <f t="shared" si="75"/>
        <v>56.865367130000003</v>
      </c>
      <c s="520">
        <f t="shared" si="75"/>
        <v>37.425713459999997</v>
      </c>
      <c s="520">
        <f t="shared" si="75"/>
        <v>882.77688319000004</v>
      </c>
      <c s="520">
        <f t="shared" si="75"/>
        <v>1008.6292761899999</v>
      </c>
      <c s="520">
        <f t="shared" si="75"/>
        <v>315.18301399000001</v>
      </c>
      <c s="520">
        <f t="shared" si="75"/>
        <v>1023.87</v>
      </c>
      <c s="520">
        <f t="shared" si="75"/>
        <v>618.93413047000001</v>
      </c>
      <c s="520">
        <f t="shared" si="75"/>
        <v>405.34822095999999</v>
      </c>
      <c s="520">
        <f t="shared" si="75"/>
        <v>4.7693668999999996</v>
      </c>
      <c s="520">
        <f>+SUM(FA20:FK20)</f>
        <v>4367.5882024699995</v>
      </c>
    </row>
    <row r="21" spans="2:168" ht="15.75">
      <c r="B21" s="694" t="s">
        <v>680</v>
      </c>
      <c s="518">
        <f>+SUM(C22:C27)</f>
        <v>1.13353561</v>
      </c>
      <c s="518">
        <f t="shared" si="76" ref="D21:N21">+SUM(D22:D27)</f>
        <v>8.48777516</v>
      </c>
      <c s="518">
        <f t="shared" si="76"/>
        <v>39.476137999999999</v>
      </c>
      <c s="518">
        <f t="shared" si="76"/>
        <v>31.880477410000001</v>
      </c>
      <c s="518">
        <f t="shared" si="76"/>
        <v>12.872961660000001</v>
      </c>
      <c s="518">
        <f t="shared" si="76"/>
        <v>103.41175839</v>
      </c>
      <c s="518">
        <f t="shared" si="76"/>
        <v>-0.40757406999999996</v>
      </c>
      <c s="518">
        <f t="shared" si="76"/>
        <v>1.4580610300000001</v>
      </c>
      <c s="518">
        <f t="shared" si="76"/>
        <v>25.154811980000002</v>
      </c>
      <c s="518">
        <f t="shared" si="76"/>
        <v>19.804049720000002</v>
      </c>
      <c s="518">
        <f t="shared" si="76"/>
        <v>127.43764049000001</v>
      </c>
      <c s="518">
        <f t="shared" si="76"/>
        <v>188.50614308000002</v>
      </c>
      <c s="518">
        <f t="shared" si="0"/>
        <v>559.21577846000002</v>
      </c>
      <c s="684"/>
      <c s="518">
        <f>+SUM(Q22:Q27)</f>
        <v>0.15806813</v>
      </c>
      <c s="518">
        <f t="shared" si="77" ref="R21:AB21">+SUM(R22:R27)</f>
        <v>2.71633543</v>
      </c>
      <c s="518">
        <f t="shared" si="77"/>
        <v>26.208743660000003</v>
      </c>
      <c s="518">
        <f t="shared" si="77"/>
        <v>70.32132768000001</v>
      </c>
      <c s="518">
        <f t="shared" si="77"/>
        <v>-4.6205053100000004</v>
      </c>
      <c s="518">
        <f t="shared" si="77"/>
        <v>31.669573759999999</v>
      </c>
      <c s="518">
        <f t="shared" si="77"/>
        <v>73.090368949999998</v>
      </c>
      <c s="518">
        <f t="shared" si="77"/>
        <v>158.50597698000001</v>
      </c>
      <c s="518">
        <f t="shared" si="77"/>
        <v>717.69069968999997</v>
      </c>
      <c s="518">
        <f t="shared" si="77"/>
        <v>5.5</v>
      </c>
      <c s="518">
        <f t="shared" si="77"/>
        <v>22.041423080000001</v>
      </c>
      <c s="518">
        <f t="shared" si="77"/>
        <v>296.23936836999997</v>
      </c>
      <c s="518">
        <f t="shared" si="1"/>
        <v>1399.5213804199998</v>
      </c>
      <c s="684"/>
      <c s="518">
        <f>+SUM(AE22:AE27)</f>
        <v>0</v>
      </c>
      <c s="518">
        <f>+SUM(AF22:AF27)</f>
        <v>804.94582783999999</v>
      </c>
      <c s="518">
        <f t="shared" si="78" ref="AG21:AP21">+SUM(AG22:AG27)</f>
        <v>1.365</v>
      </c>
      <c s="518">
        <f t="shared" si="78"/>
        <v>49</v>
      </c>
      <c s="518">
        <f t="shared" si="78"/>
        <v>3.55168302</v>
      </c>
      <c s="518">
        <f t="shared" si="78"/>
        <v>83.410437729999998</v>
      </c>
      <c s="518">
        <f t="shared" si="78"/>
        <v>308.51215758000001</v>
      </c>
      <c s="518">
        <f t="shared" si="78"/>
        <v>2.3913025999999999</v>
      </c>
      <c s="518">
        <f t="shared" si="78"/>
        <v>115.14979636000001</v>
      </c>
      <c s="518">
        <f t="shared" si="78"/>
        <v>65.16903868</v>
      </c>
      <c s="518">
        <f t="shared" si="78"/>
        <v>15.231886730000001</v>
      </c>
      <c s="518">
        <f t="shared" si="78"/>
        <v>323.52503956999999</v>
      </c>
      <c s="518">
        <f t="shared" si="2"/>
        <v>1772.2521701100002</v>
      </c>
      <c s="684"/>
      <c s="518">
        <f>+SUM(AS22:AS27)</f>
        <v>150.64907199999999</v>
      </c>
      <c s="518">
        <f>+SUM(AT22:AT27)</f>
        <v>0</v>
      </c>
      <c s="518">
        <f t="shared" si="79" ref="AU21:BD21">+SUM(AU22:AU27)</f>
        <v>30</v>
      </c>
      <c s="518">
        <f t="shared" si="79"/>
        <v>202.38580202</v>
      </c>
      <c s="518">
        <f t="shared" si="79"/>
        <v>7.9399190400000004</v>
      </c>
      <c s="518">
        <f t="shared" si="79"/>
        <v>15.62184345</v>
      </c>
      <c s="518">
        <f t="shared" si="79"/>
        <v>70.812438229999998</v>
      </c>
      <c s="518">
        <f t="shared" si="79"/>
        <v>17.427588799999999</v>
      </c>
      <c s="518">
        <f t="shared" si="79"/>
        <v>101.12486822</v>
      </c>
      <c s="518">
        <f t="shared" si="79"/>
        <v>29.723136490000002</v>
      </c>
      <c s="518">
        <f t="shared" si="79"/>
        <v>96.663152999999994</v>
      </c>
      <c s="518">
        <f t="shared" si="79"/>
        <v>293.30110100000007</v>
      </c>
      <c s="518">
        <f t="shared" si="3"/>
        <v>1015.6489222499999</v>
      </c>
      <c s="684"/>
      <c s="518">
        <f>+SUM(BG22:BG27)</f>
        <v>0.10199999999999999</v>
      </c>
      <c s="518">
        <f t="shared" si="80" ref="BH21:BR21">+SUM(BH22:BH27)</f>
        <v>71.426471410000005</v>
      </c>
      <c s="518">
        <f t="shared" si="80"/>
        <v>86.582984339999996</v>
      </c>
      <c s="518">
        <f t="shared" si="80"/>
        <v>57.705806879999997</v>
      </c>
      <c s="518">
        <f t="shared" si="80"/>
        <v>44.313827969999998</v>
      </c>
      <c s="518">
        <f t="shared" si="80"/>
        <v>1.6363918100000001</v>
      </c>
      <c s="518">
        <f t="shared" si="80"/>
        <v>70.223525960000003</v>
      </c>
      <c s="518">
        <f t="shared" si="80"/>
        <v>98.901531700000007</v>
      </c>
      <c s="518">
        <f t="shared" si="80"/>
        <v>18.938291999999997</v>
      </c>
      <c s="518">
        <f t="shared" si="80"/>
        <v>189.89651732500005</v>
      </c>
      <c s="518">
        <f t="shared" si="80"/>
        <v>127.25406808000001</v>
      </c>
      <c s="518">
        <f t="shared" si="80"/>
        <v>109.59948777</v>
      </c>
      <c s="518">
        <f t="shared" si="4"/>
        <v>876.58090524500017</v>
      </c>
      <c s="684"/>
      <c s="518">
        <f>+SUM(BU22:BU27)</f>
        <v>10.636636879999999</v>
      </c>
      <c s="518">
        <f t="shared" si="81" ref="BV21:CF21">+SUM(BV22:BV27)</f>
        <v>37.31853795</v>
      </c>
      <c s="518">
        <f t="shared" si="81"/>
        <v>1.30019</v>
      </c>
      <c s="518">
        <f t="shared" si="81"/>
        <v>57.289442999999999</v>
      </c>
      <c s="518">
        <f t="shared" si="81"/>
        <v>0</v>
      </c>
      <c s="518">
        <f t="shared" si="81"/>
        <v>0</v>
      </c>
      <c s="518">
        <f t="shared" si="81"/>
        <v>395.92122322</v>
      </c>
      <c s="518">
        <f t="shared" si="81"/>
        <v>9</v>
      </c>
      <c s="518">
        <f t="shared" si="81"/>
        <v>560.59335836000002</v>
      </c>
      <c s="518">
        <f t="shared" si="81"/>
        <v>13.94617371</v>
      </c>
      <c s="518">
        <f t="shared" si="81"/>
        <v>14.826123459999998</v>
      </c>
      <c s="518">
        <f t="shared" si="81"/>
        <v>210.35600872999999</v>
      </c>
      <c s="518">
        <f t="shared" si="5"/>
        <v>1311.18769531</v>
      </c>
      <c s="684"/>
      <c s="518">
        <f>+SUM(CI22:CI27)</f>
        <v>88</v>
      </c>
      <c s="518">
        <f t="shared" si="82" ref="CJ21:CT21">+SUM(CJ22:CJ27)</f>
        <v>3.10187195</v>
      </c>
      <c s="518">
        <f t="shared" si="82"/>
        <v>651.45695106999995</v>
      </c>
      <c s="518">
        <f t="shared" si="82"/>
        <v>2.1949989400000001</v>
      </c>
      <c s="518">
        <f t="shared" si="82"/>
        <v>702.32352524999999</v>
      </c>
      <c s="518">
        <f t="shared" si="82"/>
        <v>502.08376737999998</v>
      </c>
      <c s="518">
        <f t="shared" si="82"/>
        <v>276.76373516000001</v>
      </c>
      <c s="518">
        <f t="shared" si="82"/>
        <v>8.5396843499999999</v>
      </c>
      <c s="518">
        <f t="shared" si="82"/>
        <v>73.95708363</v>
      </c>
      <c s="518">
        <f t="shared" si="82"/>
        <v>45.154402199999993</v>
      </c>
      <c s="518">
        <f t="shared" si="82"/>
        <v>130.82123518999998</v>
      </c>
      <c s="518">
        <f t="shared" si="82"/>
        <v>705.31205624099994</v>
      </c>
      <c s="518">
        <f t="shared" si="6"/>
        <v>3189.7093113609994</v>
      </c>
      <c s="684"/>
      <c s="518">
        <f>+SUM(CW22:CW27)</f>
        <v>50.517121199999998</v>
      </c>
      <c s="518">
        <f t="shared" si="83" ref="CX21:DH21">+SUM(CX22:CX27)</f>
        <v>6.0999999999999996</v>
      </c>
      <c s="518">
        <f t="shared" si="83"/>
        <v>0.73351015000000008</v>
      </c>
      <c s="518">
        <f t="shared" si="83"/>
        <v>103.62902059</v>
      </c>
      <c s="518">
        <f t="shared" si="83"/>
        <v>1444.0266778999999</v>
      </c>
      <c s="518">
        <f t="shared" si="83"/>
        <v>283.80000000000001</v>
      </c>
      <c s="518">
        <f t="shared" si="83"/>
        <v>195.73493085000001</v>
      </c>
      <c s="518">
        <f t="shared" si="83"/>
        <v>102.52</v>
      </c>
      <c s="518">
        <f t="shared" si="83"/>
        <v>2.9766151600000001</v>
      </c>
      <c s="518">
        <f t="shared" si="83"/>
        <v>2004.1927486799998</v>
      </c>
      <c s="518">
        <f t="shared" si="83"/>
        <v>92.627428129999998</v>
      </c>
      <c s="518">
        <f t="shared" si="83"/>
        <v>3078.9001253400002</v>
      </c>
      <c s="518">
        <f t="shared" si="7"/>
        <v>7365.758178</v>
      </c>
      <c s="684"/>
      <c s="518">
        <f>+SUM(DK22:DK27)</f>
        <v>0</v>
      </c>
      <c s="518">
        <f t="shared" si="84" ref="DL21:DV21">+SUM(DL22:DL27)</f>
        <v>28.43755354</v>
      </c>
      <c s="518">
        <f t="shared" si="84"/>
        <v>200.34057041000003</v>
      </c>
      <c s="518">
        <f t="shared" si="84"/>
        <v>173.60747970000003</v>
      </c>
      <c s="518">
        <f t="shared" si="84"/>
        <v>58.459230400000003</v>
      </c>
      <c s="518">
        <f t="shared" si="84"/>
        <v>3.7980353899999999</v>
      </c>
      <c s="518">
        <f t="shared" si="84"/>
        <v>78.727919449999987</v>
      </c>
      <c s="518">
        <f t="shared" si="84"/>
        <v>1013.8913952099999</v>
      </c>
      <c s="518">
        <f t="shared" si="84"/>
        <v>144.53842546999999</v>
      </c>
      <c s="518">
        <f t="shared" si="84"/>
        <v>1287.0065838700002</v>
      </c>
      <c s="518">
        <f t="shared" si="84"/>
        <v>30.942731969999997</v>
      </c>
      <c s="518">
        <f t="shared" si="84"/>
        <v>1125.07910066</v>
      </c>
      <c s="518">
        <f t="shared" si="8"/>
        <v>4144.8290260700005</v>
      </c>
      <c s="684"/>
      <c s="518">
        <f>+SUM(DY22:DY27)</f>
        <v>0.032758290000000002</v>
      </c>
      <c s="518">
        <f t="shared" si="85" ref="DZ21:EJ21">+SUM(DZ22:DZ27)</f>
        <v>22.696064109999998</v>
      </c>
      <c s="518">
        <f t="shared" si="85"/>
        <v>841.33272961</v>
      </c>
      <c s="518">
        <f t="shared" si="85"/>
        <v>11.231856580000001</v>
      </c>
      <c s="518">
        <f t="shared" si="85"/>
        <v>102.96927219</v>
      </c>
      <c s="518">
        <f t="shared" si="85"/>
        <v>955.83320639999999</v>
      </c>
      <c s="518">
        <f t="shared" si="85"/>
        <v>250</v>
      </c>
      <c s="518">
        <f t="shared" si="85"/>
        <v>18.05788729</v>
      </c>
      <c s="518">
        <f t="shared" si="85"/>
        <v>2.7971813600000002</v>
      </c>
      <c s="518">
        <f t="shared" si="85"/>
        <v>0</v>
      </c>
      <c s="518">
        <f t="shared" si="85"/>
        <v>46.748915830000001</v>
      </c>
      <c s="518">
        <f t="shared" si="85"/>
        <v>1848.0621651800002</v>
      </c>
      <c s="518">
        <f t="shared" si="9"/>
        <v>4099.7620368400003</v>
      </c>
      <c s="519"/>
      <c s="518">
        <f>+SUM(EM22:EM27)</f>
        <v>2.1000000000000001</v>
      </c>
      <c s="518">
        <f t="shared" si="86" ref="EN21:EU21">+SUM(EN22:EN27)</f>
        <v>8.3651797699999992</v>
      </c>
      <c s="518">
        <f t="shared" si="86"/>
        <v>18.075031149999997</v>
      </c>
      <c s="518">
        <f t="shared" si="86"/>
        <v>5.3280000000000003</v>
      </c>
      <c s="518">
        <f t="shared" si="86"/>
        <v>7.6764859699999999</v>
      </c>
      <c s="518">
        <f t="shared" si="86"/>
        <v>46.425465540000005</v>
      </c>
      <c s="518">
        <f t="shared" si="86"/>
        <v>153.47520671999999</v>
      </c>
      <c s="518">
        <f t="shared" si="86"/>
        <v>535.95398645</v>
      </c>
      <c s="518">
        <f t="shared" si="86"/>
        <v>506.40150326999998</v>
      </c>
      <c s="518">
        <f t="shared" si="87" ref="EV21:EX21">+SUM(EV22:EV27)</f>
        <v>37.346833219999994</v>
      </c>
      <c s="518">
        <f t="shared" si="87"/>
        <v>86.559031730000001</v>
      </c>
      <c s="518">
        <f t="shared" si="87"/>
        <v>136.87658990999998</v>
      </c>
      <c s="518">
        <f t="shared" si="10"/>
        <v>1544.5833137299999</v>
      </c>
      <c s="519"/>
      <c s="518">
        <f t="shared" si="88" ref="FA21:FK21">+SUM(FA22:FA27)</f>
        <v>0.31342500000000001</v>
      </c>
      <c s="518">
        <f t="shared" si="88"/>
        <v>12.70333007</v>
      </c>
      <c s="518">
        <f t="shared" si="88"/>
        <v>56.865367130000003</v>
      </c>
      <c s="518">
        <f t="shared" si="88"/>
        <v>37.425713459999997</v>
      </c>
      <c s="518">
        <f t="shared" si="88"/>
        <v>806.28055022000001</v>
      </c>
      <c s="518">
        <f t="shared" si="88"/>
        <v>1008.6292761899999</v>
      </c>
      <c s="518">
        <f t="shared" si="88"/>
        <v>264.78105776000001</v>
      </c>
      <c s="518">
        <f t="shared" si="88"/>
        <v>1023.87</v>
      </c>
      <c s="518">
        <f t="shared" si="88"/>
        <v>618.93413047000001</v>
      </c>
      <c s="518">
        <f t="shared" si="88"/>
        <v>401.75516042999999</v>
      </c>
      <c s="518">
        <f t="shared" si="88"/>
        <v>4.7693668999999996</v>
      </c>
      <c s="518">
        <f>+SUM(FA21:FK21)</f>
        <v>4236.3273776300002</v>
      </c>
    </row>
    <row r="22" spans="2:168" ht="15.75">
      <c r="B22" s="696" t="s">
        <v>32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4.79786</v>
      </c>
      <c s="518">
        <v>0</v>
      </c>
      <c s="518">
        <v>0.029000000000000001</v>
      </c>
      <c s="518">
        <v>0</v>
      </c>
      <c s="518">
        <v>0</v>
      </c>
      <c s="518">
        <v>0</v>
      </c>
      <c s="518">
        <v>0</v>
      </c>
      <c s="518">
        <f t="shared" si="3"/>
        <v>4.8268599999999999</v>
      </c>
      <c s="519"/>
      <c s="518">
        <v>0.10199999999999999</v>
      </c>
      <c s="518">
        <v>0</v>
      </c>
      <c s="518">
        <v>1.1251896000000001</v>
      </c>
      <c s="518">
        <v>0</v>
      </c>
      <c s="518">
        <v>0</v>
      </c>
      <c s="518">
        <v>0.86346533999999997</v>
      </c>
      <c s="518">
        <v>0.22352596</v>
      </c>
      <c s="518">
        <v>3.7763673099999999</v>
      </c>
      <c s="518">
        <v>0</v>
      </c>
      <c s="518">
        <v>11.105812930000001</v>
      </c>
      <c s="518">
        <v>0</v>
      </c>
      <c s="518">
        <v>0.76939999999999997</v>
      </c>
      <c s="518">
        <f t="shared" si="4"/>
        <v>17.965761140000001</v>
      </c>
      <c s="519"/>
      <c s="518">
        <v>0</v>
      </c>
      <c s="518">
        <v>0.50637399999999999</v>
      </c>
      <c s="518">
        <v>0</v>
      </c>
      <c s="518">
        <v>0</v>
      </c>
      <c s="518">
        <v>0</v>
      </c>
      <c s="518">
        <v>0</v>
      </c>
      <c s="518">
        <v>16.199999999999999</v>
      </c>
      <c s="518">
        <v>0</v>
      </c>
      <c s="518">
        <v>0</v>
      </c>
      <c s="518">
        <v>6.1355288800000007</v>
      </c>
      <c s="518">
        <v>8.1999999999999993</v>
      </c>
      <c s="518">
        <v>0</v>
      </c>
      <c s="518">
        <f t="shared" si="5"/>
        <v>31.041902879999999</v>
      </c>
      <c s="519"/>
      <c s="518">
        <v>0</v>
      </c>
      <c s="518">
        <v>0</v>
      </c>
      <c s="518">
        <v>0</v>
      </c>
      <c s="518">
        <v>0</v>
      </c>
      <c s="518">
        <v>0.3347</v>
      </c>
      <c s="518">
        <v>500</v>
      </c>
      <c s="518">
        <v>0.070999999999999994</v>
      </c>
      <c s="518">
        <v>4.2565268600000001</v>
      </c>
      <c s="518">
        <v>25.670272629999999</v>
      </c>
      <c s="518">
        <v>21.860683529999999</v>
      </c>
      <c s="518">
        <v>0</v>
      </c>
      <c s="518">
        <v>1.5800036399999999</v>
      </c>
      <c s="518">
        <f t="shared" si="6"/>
        <v>553.77318665999996</v>
      </c>
      <c s="519"/>
      <c s="518">
        <v>0</v>
      </c>
      <c s="518">
        <v>6.0999999999999996</v>
      </c>
      <c s="518">
        <v>0.68351015000000004</v>
      </c>
      <c s="518">
        <v>78.35868773</v>
      </c>
      <c s="518">
        <v>500.82999999999998</v>
      </c>
      <c s="518">
        <v>0</v>
      </c>
      <c s="518">
        <v>8.5542300000000004</v>
      </c>
      <c s="518">
        <v>92.519999999999996</v>
      </c>
      <c s="518">
        <v>2.9766151600000001</v>
      </c>
      <c s="518">
        <v>0</v>
      </c>
      <c s="518">
        <v>0</v>
      </c>
      <c s="518">
        <v>522.66555996</v>
      </c>
      <c s="518">
        <f t="shared" si="7"/>
        <v>1212.6886030000001</v>
      </c>
      <c s="519"/>
      <c s="518">
        <v>0</v>
      </c>
      <c s="518">
        <v>0</v>
      </c>
      <c s="518">
        <v>0</v>
      </c>
      <c s="518">
        <v>21.505957009999999</v>
      </c>
      <c s="518">
        <v>50.781051770000005</v>
      </c>
      <c s="518">
        <v>0</v>
      </c>
      <c s="518">
        <v>81.52524523999999</v>
      </c>
      <c s="518">
        <v>28.800000000000001</v>
      </c>
      <c s="518">
        <v>43.176600000000001</v>
      </c>
      <c s="518">
        <v>0</v>
      </c>
      <c s="518">
        <v>5.2815799999999999</v>
      </c>
      <c s="518">
        <v>49.049019269999995</v>
      </c>
      <c s="518">
        <f t="shared" si="8"/>
        <v>280.11945329000002</v>
      </c>
      <c s="519"/>
      <c s="518">
        <v>0</v>
      </c>
      <c s="518">
        <v>22.696064109999998</v>
      </c>
      <c s="518">
        <v>706.23272960999998</v>
      </c>
      <c s="518">
        <v>0.093376649999999992</v>
      </c>
      <c s="518">
        <v>0</v>
      </c>
      <c s="518">
        <v>6.5</v>
      </c>
      <c s="518">
        <v>0</v>
      </c>
      <c s="518">
        <v>2.4470747899999998</v>
      </c>
      <c s="518">
        <v>0.62968623999999995</v>
      </c>
      <c s="518">
        <v>0</v>
      </c>
      <c s="518">
        <v>26</v>
      </c>
      <c s="518">
        <v>554.06008297000005</v>
      </c>
      <c s="518">
        <f t="shared" si="9"/>
        <v>1318.65901437</v>
      </c>
      <c s="519"/>
      <c s="518">
        <v>0</v>
      </c>
      <c s="518">
        <v>7.0934465499999995</v>
      </c>
      <c s="518">
        <v>0.37898859000000001</v>
      </c>
      <c s="518">
        <v>0</v>
      </c>
      <c s="518">
        <v>7.6764859699999999</v>
      </c>
      <c s="518">
        <v>44.744145630000006</v>
      </c>
      <c s="518">
        <v>9.5120000000000005</v>
      </c>
      <c s="518">
        <v>24.480961350000001</v>
      </c>
      <c s="518">
        <v>506.40150326999998</v>
      </c>
      <c s="518">
        <v>7.1143734400000005</v>
      </c>
      <c s="518">
        <v>80.220208780000007</v>
      </c>
      <c s="518">
        <v>0</v>
      </c>
      <c s="518">
        <f t="shared" si="10"/>
        <v>687.62211358000002</v>
      </c>
      <c s="519"/>
      <c s="518">
        <v>0.31342500000000001</v>
      </c>
      <c s="518">
        <v>12.70333007</v>
      </c>
      <c s="518">
        <v>6.7444390900000002</v>
      </c>
      <c s="518">
        <v>32.245322469999998</v>
      </c>
      <c s="518">
        <v>4.8692789999999997</v>
      </c>
      <c s="518">
        <v>6.91665493</v>
      </c>
      <c s="518">
        <v>4</v>
      </c>
      <c s="518">
        <v>700</v>
      </c>
      <c s="518">
        <v>7.6539553200000006</v>
      </c>
      <c s="518">
        <v>0</v>
      </c>
      <c s="518">
        <v>0</v>
      </c>
      <c s="518">
        <f>+SUM(FA22:FK22)</f>
        <v>775.44640588000004</v>
      </c>
    </row>
    <row r="23" spans="2:168" ht="15.75">
      <c r="B23" s="696" t="s">
        <v>33</v>
      </c>
      <c s="518">
        <v>0</v>
      </c>
      <c s="518">
        <v>8</v>
      </c>
      <c s="518">
        <v>39.476137999999999</v>
      </c>
      <c s="518">
        <v>30</v>
      </c>
      <c s="518">
        <v>-0.30279467999999998</v>
      </c>
      <c s="518">
        <v>67.624534060000002</v>
      </c>
      <c s="518">
        <v>-0.65966243999999996</v>
      </c>
      <c s="518">
        <v>0</v>
      </c>
      <c s="518">
        <v>25</v>
      </c>
      <c s="518">
        <v>18</v>
      </c>
      <c s="518">
        <v>7</v>
      </c>
      <c s="518">
        <v>162.34632690000001</v>
      </c>
      <c s="518">
        <f t="shared" si="0"/>
        <v>356.48454184000002</v>
      </c>
      <c s="519"/>
      <c s="518">
        <v>0</v>
      </c>
      <c s="518">
        <v>0</v>
      </c>
      <c s="518">
        <v>25.906400000000001</v>
      </c>
      <c s="518">
        <v>59.792914000000003</v>
      </c>
      <c s="518">
        <v>-0.011300000000000001</v>
      </c>
      <c s="518">
        <v>0</v>
      </c>
      <c s="518">
        <v>72.050121660000002</v>
      </c>
      <c s="518">
        <v>157.06126904000001</v>
      </c>
      <c s="518">
        <v>99</v>
      </c>
      <c s="518">
        <v>5.5</v>
      </c>
      <c s="518">
        <v>15.310386000000001</v>
      </c>
      <c s="518">
        <v>60.919170939999994</v>
      </c>
      <c s="518">
        <f t="shared" si="1"/>
        <v>495.52896164000003</v>
      </c>
      <c s="519"/>
      <c s="518">
        <v>0</v>
      </c>
      <c s="518">
        <v>800</v>
      </c>
      <c s="518">
        <v>1.365</v>
      </c>
      <c s="518">
        <v>24</v>
      </c>
      <c s="518">
        <v>0.20000000000000001</v>
      </c>
      <c s="518">
        <v>70.410437729999998</v>
      </c>
      <c s="518">
        <v>103.1617518</v>
      </c>
      <c s="518">
        <v>1.0349999999999999</v>
      </c>
      <c s="518">
        <v>34.325928700000006</v>
      </c>
      <c s="518">
        <v>65.16903868</v>
      </c>
      <c s="518">
        <v>0</v>
      </c>
      <c s="518">
        <v>214.15931205000001</v>
      </c>
      <c s="518">
        <f t="shared" si="2"/>
        <v>1313.8264689600001</v>
      </c>
      <c s="519"/>
      <c s="518">
        <v>0.51200000000000001</v>
      </c>
      <c s="518">
        <v>0</v>
      </c>
      <c s="518">
        <v>0</v>
      </c>
      <c s="518">
        <v>162.38580202</v>
      </c>
      <c s="518">
        <v>4.7399190400000002</v>
      </c>
      <c s="518">
        <v>0.32398345000000001</v>
      </c>
      <c s="518">
        <v>45.679845829999998</v>
      </c>
      <c s="518">
        <v>0.45000000000000001</v>
      </c>
      <c s="518">
        <v>22.600000000000001</v>
      </c>
      <c s="518">
        <v>7</v>
      </c>
      <c s="518">
        <v>96.663152999999994</v>
      </c>
      <c s="518">
        <v>259.66272910000004</v>
      </c>
      <c s="518">
        <f t="shared" si="3"/>
        <v>600.01743243999999</v>
      </c>
      <c s="519"/>
      <c s="518">
        <v>0</v>
      </c>
      <c s="518">
        <v>26.426471409999998</v>
      </c>
      <c s="518">
        <v>20.457794740000001</v>
      </c>
      <c s="518">
        <v>9.132321880000001</v>
      </c>
      <c s="518">
        <v>-0.68617203000000004</v>
      </c>
      <c s="518">
        <v>-0.25812853000000002</v>
      </c>
      <c s="518">
        <v>0</v>
      </c>
      <c s="518">
        <v>95.125164390000009</v>
      </c>
      <c s="518">
        <v>18.467959999999998</v>
      </c>
      <c s="518">
        <v>163.30628062500003</v>
      </c>
      <c s="518">
        <v>73.460226380000009</v>
      </c>
      <c s="518">
        <v>94.152137109999998</v>
      </c>
      <c s="518">
        <f t="shared" si="4"/>
        <v>499.58405597500007</v>
      </c>
      <c s="519"/>
      <c s="518">
        <v>-19.5</v>
      </c>
      <c s="518">
        <v>4.9405637400000009</v>
      </c>
      <c s="518">
        <v>1.30019</v>
      </c>
      <c s="518">
        <v>0</v>
      </c>
      <c s="518">
        <v>0</v>
      </c>
      <c s="518">
        <v>0</v>
      </c>
      <c s="518">
        <v>10.092966300000001</v>
      </c>
      <c s="518">
        <v>9</v>
      </c>
      <c s="518">
        <v>390.59335836000002</v>
      </c>
      <c s="518">
        <v>7.8106448300000002</v>
      </c>
      <c s="518">
        <v>2.4366720900000001</v>
      </c>
      <c s="518">
        <v>88.356008729999985</v>
      </c>
      <c s="518">
        <f t="shared" si="5"/>
        <v>495.03040405000002</v>
      </c>
      <c s="519"/>
      <c s="518">
        <v>0</v>
      </c>
      <c s="518">
        <v>0.92132331999999995</v>
      </c>
      <c s="518">
        <v>-0.22532435000000001</v>
      </c>
      <c s="518">
        <v>0.19499894000000001</v>
      </c>
      <c s="518">
        <v>551.98882524999999</v>
      </c>
      <c s="518">
        <v>0</v>
      </c>
      <c s="518">
        <v>16.217257669999999</v>
      </c>
      <c s="518">
        <v>4.2831574899999998</v>
      </c>
      <c s="518">
        <v>48.286811</v>
      </c>
      <c s="518">
        <v>22.293718669999997</v>
      </c>
      <c s="518">
        <v>58.321235189999989</v>
      </c>
      <c s="518">
        <v>30.290038459999995</v>
      </c>
      <c s="518">
        <f t="shared" si="6"/>
        <v>732.57204163999995</v>
      </c>
      <c s="519"/>
      <c s="518">
        <v>0.017121200000000003</v>
      </c>
      <c s="518">
        <v>0</v>
      </c>
      <c s="518">
        <v>0.050000000000000003</v>
      </c>
      <c s="518">
        <v>25.27033286</v>
      </c>
      <c s="518">
        <v>0.069089149999999988</v>
      </c>
      <c s="518">
        <v>283.80000000000001</v>
      </c>
      <c s="518">
        <v>83.857029659999995</v>
      </c>
      <c s="518">
        <v>0</v>
      </c>
      <c s="518">
        <v>0</v>
      </c>
      <c s="518">
        <v>5.4169999999999998</v>
      </c>
      <c s="518">
        <v>42.627428130000006</v>
      </c>
      <c s="518">
        <v>268.02467380000002</v>
      </c>
      <c s="518">
        <f t="shared" si="7"/>
        <v>709.13267480000002</v>
      </c>
      <c s="519"/>
      <c s="518">
        <v>0</v>
      </c>
      <c s="518">
        <v>28.43755354</v>
      </c>
      <c s="518">
        <v>200.34057041000003</v>
      </c>
      <c s="518">
        <v>152.10152269000002</v>
      </c>
      <c s="518">
        <v>7.6781786300000006</v>
      </c>
      <c s="518">
        <v>3.7980353899999999</v>
      </c>
      <c s="518">
        <v>-2.7973257900000008</v>
      </c>
      <c s="518">
        <v>36.540546920000004</v>
      </c>
      <c s="518">
        <v>1.3618254700000003</v>
      </c>
      <c s="518">
        <v>177.00020980000002</v>
      </c>
      <c s="518">
        <v>25.661151969999999</v>
      </c>
      <c s="518">
        <v>717.66569343999993</v>
      </c>
      <c s="518">
        <f t="shared" si="8"/>
        <v>1347.7879624699999</v>
      </c>
      <c s="519"/>
      <c s="518">
        <v>0</v>
      </c>
      <c s="518">
        <v>0</v>
      </c>
      <c s="518">
        <v>0.10000000000000001</v>
      </c>
      <c s="518">
        <v>11.06409292</v>
      </c>
      <c s="518">
        <v>52.969272189999998</v>
      </c>
      <c s="518">
        <v>0.80212848999999997</v>
      </c>
      <c s="518">
        <v>250</v>
      </c>
      <c s="518">
        <v>14.96265425</v>
      </c>
      <c s="518">
        <v>2.1674951200000003</v>
      </c>
      <c s="518">
        <v>0</v>
      </c>
      <c s="518">
        <v>0.74891582999999995</v>
      </c>
      <c s="518">
        <v>471.06424426000001</v>
      </c>
      <c s="518">
        <f t="shared" si="9"/>
        <v>803.87880306</v>
      </c>
      <c s="519"/>
      <c s="518">
        <v>0</v>
      </c>
      <c s="518">
        <v>1.27173322</v>
      </c>
      <c s="518">
        <v>17.496042559999999</v>
      </c>
      <c s="518">
        <v>0</v>
      </c>
      <c s="518">
        <v>0</v>
      </c>
      <c s="518">
        <v>0.1092664</v>
      </c>
      <c s="518">
        <v>3.9632067200000001</v>
      </c>
      <c s="518">
        <v>511.47302510000003</v>
      </c>
      <c s="518">
        <v>0</v>
      </c>
      <c s="518">
        <v>30.007147929999999</v>
      </c>
      <c s="518">
        <v>6.3388229499999991</v>
      </c>
      <c s="518">
        <v>19.122297499999998</v>
      </c>
      <c s="518">
        <f t="shared" si="10"/>
        <v>589.78154237999991</v>
      </c>
      <c s="519"/>
      <c s="518">
        <v>0</v>
      </c>
      <c s="518">
        <v>0</v>
      </c>
      <c s="518">
        <v>0.12092804</v>
      </c>
      <c s="518">
        <v>5.1803909900000003</v>
      </c>
      <c s="518">
        <v>1.4112712199999999</v>
      </c>
      <c s="518">
        <v>0.57999999999999996</v>
      </c>
      <c s="518">
        <v>10.781057759999999</v>
      </c>
      <c s="518">
        <v>15.869999999999999</v>
      </c>
      <c s="518">
        <v>600.05669386</v>
      </c>
      <c s="518">
        <v>401.75516042999999</v>
      </c>
      <c s="518">
        <v>3.3936869000000001</v>
      </c>
      <c s="518">
        <f>+SUM(FA23:FK23)</f>
        <v>1039.1491891999999</v>
      </c>
    </row>
    <row r="24" spans="2:168" ht="15.75">
      <c r="B24" s="696" t="s">
        <v>34</v>
      </c>
      <c s="518">
        <v>1.13353561</v>
      </c>
      <c s="518">
        <v>0.48777516000000004</v>
      </c>
      <c s="518">
        <v>0</v>
      </c>
      <c s="518">
        <v>0</v>
      </c>
      <c s="518">
        <v>12.949376430000001</v>
      </c>
      <c s="518">
        <v>34.970554220000004</v>
      </c>
      <c s="518">
        <v>0</v>
      </c>
      <c s="518">
        <v>0</v>
      </c>
      <c s="518">
        <v>0</v>
      </c>
      <c s="518">
        <v>0</v>
      </c>
      <c s="518">
        <v>120.30129244000001</v>
      </c>
      <c s="518">
        <v>26.15981618</v>
      </c>
      <c s="518">
        <f t="shared" si="0"/>
        <v>196.00235004000001</v>
      </c>
      <c s="519"/>
      <c s="518">
        <v>0</v>
      </c>
      <c s="518">
        <v>0.37175223000000002</v>
      </c>
      <c s="518">
        <v>0</v>
      </c>
      <c s="518">
        <v>10.300000000000001</v>
      </c>
      <c s="518">
        <v>-5.8853597099999995</v>
      </c>
      <c s="518">
        <v>31.669573759999999</v>
      </c>
      <c s="518">
        <v>0</v>
      </c>
      <c s="518">
        <v>1.1000000000000001</v>
      </c>
      <c s="518">
        <v>0</v>
      </c>
      <c s="518">
        <v>0</v>
      </c>
      <c s="518">
        <v>4.5444603399999997</v>
      </c>
      <c s="518">
        <v>235.03537181999999</v>
      </c>
      <c s="518">
        <f t="shared" si="1"/>
        <v>277.13579843999997</v>
      </c>
      <c s="519"/>
      <c s="518">
        <v>0</v>
      </c>
      <c s="518">
        <v>0</v>
      </c>
      <c s="518">
        <v>0</v>
      </c>
      <c s="518">
        <v>25</v>
      </c>
      <c s="518">
        <v>3.3516830199999998</v>
      </c>
      <c s="518">
        <v>13</v>
      </c>
      <c s="518">
        <v>200</v>
      </c>
      <c s="518">
        <v>1.3563026</v>
      </c>
      <c s="518">
        <v>80.823867660000005</v>
      </c>
      <c s="518">
        <v>0</v>
      </c>
      <c s="518">
        <v>14.283541560000002</v>
      </c>
      <c s="518">
        <v>107.97513178</v>
      </c>
      <c s="518">
        <f t="shared" si="2"/>
        <v>445.79052662000004</v>
      </c>
      <c s="519"/>
      <c s="518">
        <v>150.13707199999999</v>
      </c>
      <c s="518">
        <v>0</v>
      </c>
      <c s="518">
        <v>30</v>
      </c>
      <c s="518">
        <v>40</v>
      </c>
      <c s="518">
        <v>3.2000000000000002</v>
      </c>
      <c s="518">
        <v>10.5</v>
      </c>
      <c s="518">
        <v>25</v>
      </c>
      <c s="518">
        <v>15</v>
      </c>
      <c s="518">
        <v>78.524868220000002</v>
      </c>
      <c s="518">
        <v>20.5</v>
      </c>
      <c s="518">
        <v>0</v>
      </c>
      <c s="518">
        <v>33.051759169999997</v>
      </c>
      <c s="518">
        <f t="shared" si="3"/>
        <v>405.91369938999992</v>
      </c>
      <c s="519"/>
      <c s="518">
        <v>0</v>
      </c>
      <c s="518">
        <v>45</v>
      </c>
      <c s="518">
        <v>65</v>
      </c>
      <c s="518">
        <v>48.573484999999998</v>
      </c>
      <c s="518">
        <v>45</v>
      </c>
      <c s="518">
        <v>0</v>
      </c>
      <c s="518">
        <v>70</v>
      </c>
      <c s="518">
        <v>0</v>
      </c>
      <c s="518">
        <v>0</v>
      </c>
      <c s="518">
        <v>15</v>
      </c>
      <c s="518">
        <v>53.0326491</v>
      </c>
      <c s="518">
        <v>13.5</v>
      </c>
      <c s="518">
        <f t="shared" si="4"/>
        <v>355.10613410000002</v>
      </c>
      <c s="519"/>
      <c s="518">
        <v>30</v>
      </c>
      <c s="518">
        <v>31.170135349999995</v>
      </c>
      <c s="518">
        <v>0</v>
      </c>
      <c s="518">
        <v>57.289442999999999</v>
      </c>
      <c s="518">
        <v>0</v>
      </c>
      <c s="518">
        <v>0</v>
      </c>
      <c s="518">
        <v>0.82825692000000006</v>
      </c>
      <c s="518">
        <v>0</v>
      </c>
      <c s="518">
        <v>170</v>
      </c>
      <c s="518">
        <v>0</v>
      </c>
      <c s="518">
        <v>4.1894513699999996</v>
      </c>
      <c s="518">
        <v>122</v>
      </c>
      <c s="518">
        <f t="shared" si="5"/>
        <v>415.47728663999993</v>
      </c>
      <c s="519"/>
      <c s="518">
        <v>88</v>
      </c>
      <c s="518">
        <v>2.1805486300000001</v>
      </c>
      <c s="518">
        <v>0</v>
      </c>
      <c s="518">
        <v>0</v>
      </c>
      <c s="518">
        <v>150</v>
      </c>
      <c s="518">
        <v>2.0837673799999998</v>
      </c>
      <c s="518">
        <v>9.333766279999999</v>
      </c>
      <c s="518">
        <v>0</v>
      </c>
      <c s="518">
        <v>0</v>
      </c>
      <c s="518">
        <v>0</v>
      </c>
      <c s="518">
        <v>70</v>
      </c>
      <c s="518">
        <v>175.07243996099999</v>
      </c>
      <c s="518">
        <f t="shared" si="6"/>
        <v>496.67052225099997</v>
      </c>
      <c s="519"/>
      <c s="518">
        <v>50.5</v>
      </c>
      <c s="518">
        <v>0</v>
      </c>
      <c s="518">
        <v>0</v>
      </c>
      <c s="518">
        <v>0</v>
      </c>
      <c s="518">
        <v>300</v>
      </c>
      <c s="518">
        <v>0</v>
      </c>
      <c s="518">
        <v>103.32367119</v>
      </c>
      <c s="518">
        <v>10</v>
      </c>
      <c s="518">
        <v>0</v>
      </c>
      <c s="518">
        <v>0</v>
      </c>
      <c s="518">
        <v>50</v>
      </c>
      <c s="518">
        <v>247.16868408000002</v>
      </c>
      <c s="518">
        <f t="shared" si="7"/>
        <v>760.99235527000008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100</v>
      </c>
      <c s="518">
        <v>0</v>
      </c>
      <c s="518">
        <v>0</v>
      </c>
      <c s="518">
        <v>358.36438794999998</v>
      </c>
      <c s="518">
        <f t="shared" si="8"/>
        <v>458.36438794999998</v>
      </c>
      <c s="519"/>
      <c s="518">
        <v>0.032758290000000002</v>
      </c>
      <c s="518">
        <v>0</v>
      </c>
      <c s="518">
        <v>135</v>
      </c>
      <c s="518">
        <v>0.07438700999999999</v>
      </c>
      <c s="518">
        <v>50</v>
      </c>
      <c s="518">
        <v>0</v>
      </c>
      <c s="518">
        <v>0</v>
      </c>
      <c s="518">
        <v>0.64815825000000005</v>
      </c>
      <c s="518">
        <v>0</v>
      </c>
      <c s="518">
        <v>0</v>
      </c>
      <c s="518">
        <v>20</v>
      </c>
      <c s="518">
        <v>160</v>
      </c>
      <c s="518">
        <f t="shared" si="9"/>
        <v>365.75530355000001</v>
      </c>
      <c s="519"/>
      <c s="518">
        <v>2.1000000000000001</v>
      </c>
      <c s="518">
        <v>0</v>
      </c>
      <c s="518">
        <v>0</v>
      </c>
      <c s="518">
        <v>5.3280000000000003</v>
      </c>
      <c s="518">
        <v>0</v>
      </c>
      <c s="518">
        <v>0</v>
      </c>
      <c s="518">
        <v>140</v>
      </c>
      <c s="518">
        <v>0</v>
      </c>
      <c s="518">
        <v>0</v>
      </c>
      <c s="518">
        <v>0.22531185000000001</v>
      </c>
      <c s="518">
        <v>0</v>
      </c>
      <c s="518">
        <v>117.75429240999999</v>
      </c>
      <c s="518">
        <f t="shared" si="10"/>
        <v>265.40760425999997</v>
      </c>
      <c s="519"/>
      <c s="518">
        <v>0</v>
      </c>
      <c s="518">
        <v>0</v>
      </c>
      <c s="518">
        <v>50</v>
      </c>
      <c s="518">
        <v>0</v>
      </c>
      <c s="518">
        <v>800</v>
      </c>
      <c s="518">
        <v>4.6399999999999997</v>
      </c>
      <c s="518">
        <v>250</v>
      </c>
      <c s="518">
        <v>0</v>
      </c>
      <c s="518">
        <v>11.223481289999999</v>
      </c>
      <c s="518">
        <v>0</v>
      </c>
      <c s="518">
        <v>1.37568</v>
      </c>
      <c s="518">
        <f>+SUM(FA24:FK24)</f>
        <v>1117.2391612900001</v>
      </c>
    </row>
    <row r="25" spans="2:168" ht="17.1" customHeight="1">
      <c r="B25" s="696" t="s">
        <v>35</v>
      </c>
      <c s="518">
        <v>0</v>
      </c>
      <c s="518">
        <v>0</v>
      </c>
      <c s="518">
        <v>0</v>
      </c>
      <c s="518">
        <v>1.8804774099999999</v>
      </c>
      <c s="518">
        <v>0.22637990999999999</v>
      </c>
      <c s="518">
        <v>0.81667011</v>
      </c>
      <c s="518">
        <v>0.25208837000000001</v>
      </c>
      <c s="518">
        <v>1.4580610300000001</v>
      </c>
      <c s="518">
        <v>0.15481198000000002</v>
      </c>
      <c s="518">
        <v>1.8040497200000001</v>
      </c>
      <c s="518">
        <v>0.13634805</v>
      </c>
      <c s="518">
        <v>0</v>
      </c>
      <c s="518">
        <f t="shared" si="0"/>
        <v>6.7288865800000002</v>
      </c>
      <c s="519"/>
      <c s="518">
        <v>0.15806813</v>
      </c>
      <c s="518">
        <v>2.3445832000000002</v>
      </c>
      <c s="518">
        <v>0.30234366000000001</v>
      </c>
      <c s="518">
        <v>0.22841368000000001</v>
      </c>
      <c s="518">
        <v>1.2761543999999998</v>
      </c>
      <c s="518">
        <v>0</v>
      </c>
      <c s="518">
        <v>1.0402472899999999</v>
      </c>
      <c s="518">
        <v>0.34470793999999999</v>
      </c>
      <c s="518">
        <v>1.1120376900000002</v>
      </c>
      <c s="518">
        <v>0</v>
      </c>
      <c s="518">
        <v>2.18657674</v>
      </c>
      <c s="518">
        <v>0.28482561000000001</v>
      </c>
      <c s="518">
        <f t="shared" si="1"/>
        <v>9.2779583400000014</v>
      </c>
      <c s="519"/>
      <c s="518">
        <v>0</v>
      </c>
      <c s="518">
        <v>4.9458278399999998</v>
      </c>
      <c s="518">
        <v>0</v>
      </c>
      <c s="518">
        <v>0</v>
      </c>
      <c s="518">
        <v>0</v>
      </c>
      <c s="518">
        <v>0</v>
      </c>
      <c s="518">
        <v>5.3504057799999991</v>
      </c>
      <c s="518">
        <v>0</v>
      </c>
      <c s="518">
        <v>0</v>
      </c>
      <c s="518">
        <v>0</v>
      </c>
      <c s="518">
        <v>0.94834517000000007</v>
      </c>
      <c s="518">
        <v>1.39059574</v>
      </c>
      <c s="518">
        <f t="shared" si="2"/>
        <v>12.635174529999999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0.1325924</v>
      </c>
      <c s="518">
        <v>1.9485888</v>
      </c>
      <c s="518">
        <v>0</v>
      </c>
      <c s="518">
        <v>2.2231364899999999</v>
      </c>
      <c s="518">
        <v>0</v>
      </c>
      <c s="518">
        <v>0.58661273000000003</v>
      </c>
      <c s="518">
        <f t="shared" si="3"/>
        <v>4.8909304199999992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1.0310550000000001</v>
      </c>
      <c s="518">
        <v>0</v>
      </c>
      <c s="518">
        <v>0</v>
      </c>
      <c s="518">
        <v>0.47033199999999997</v>
      </c>
      <c s="518">
        <v>0.48442376999999998</v>
      </c>
      <c s="518">
        <v>0.7611926</v>
      </c>
      <c s="518">
        <v>1.17795066</v>
      </c>
      <c s="518">
        <f t="shared" si="4"/>
        <v>3.9249540299999999</v>
      </c>
      <c s="519"/>
      <c s="518">
        <v>0.13663687999999999</v>
      </c>
      <c s="518">
        <v>0.70146486000000008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0.83810174000000004</v>
      </c>
      <c s="519"/>
      <c s="518">
        <v>0</v>
      </c>
      <c s="518">
        <v>0</v>
      </c>
      <c s="518">
        <v>0</v>
      </c>
      <c s="518">
        <v>2</v>
      </c>
      <c s="518">
        <v>0</v>
      </c>
      <c s="518">
        <v>0</v>
      </c>
      <c s="518">
        <v>0</v>
      </c>
      <c s="518">
        <v>0</v>
      </c>
      <c s="518">
        <v>0</v>
      </c>
      <c s="518">
        <v>1</v>
      </c>
      <c s="518">
        <v>2.5</v>
      </c>
      <c s="518">
        <v>0</v>
      </c>
      <c s="518">
        <f t="shared" si="6"/>
        <v>5.5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0.20000000000000001</v>
      </c>
      <c s="518">
        <v>0</v>
      </c>
      <c s="518">
        <v>0</v>
      </c>
      <c s="518">
        <v>1.5720535099999999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1.7720535099999999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+SUM(FA25:FK25)</f>
        <v>0</v>
      </c>
    </row>
    <row r="26" spans="2:168" ht="15.75">
      <c r="B26" s="696" t="s">
        <v>36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617.57866200000001</v>
      </c>
      <c s="518">
        <v>0</v>
      </c>
      <c s="518">
        <v>0</v>
      </c>
      <c s="518">
        <v>0</v>
      </c>
      <c s="518">
        <f t="shared" si="1"/>
        <v>617.57866200000001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368.80000000000001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368.80000000000001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308</v>
      </c>
      <c s="518">
        <v>0</v>
      </c>
      <c s="518">
        <v>0</v>
      </c>
      <c s="518">
        <f t="shared" si="8"/>
        <v>308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308</v>
      </c>
      <c s="518">
        <v>0</v>
      </c>
      <c s="518">
        <v>0</v>
      </c>
      <c s="518">
        <v>0</v>
      </c>
      <c s="518">
        <f>+SUM(FA26:FK26)</f>
        <v>308</v>
      </c>
    </row>
    <row r="27" spans="2:168" ht="15.75">
      <c r="B27" s="696" t="s">
        <v>23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651.68227542</v>
      </c>
      <c s="518">
        <v>0</v>
      </c>
      <c s="518">
        <v>0</v>
      </c>
      <c s="518">
        <v>0</v>
      </c>
      <c s="518">
        <v>251.14171121000001</v>
      </c>
      <c s="518">
        <v>0</v>
      </c>
      <c s="518">
        <v>0</v>
      </c>
      <c s="518">
        <v>0</v>
      </c>
      <c s="518">
        <v>0</v>
      </c>
      <c s="518">
        <v>498.36957417999997</v>
      </c>
      <c s="518">
        <f t="shared" si="6"/>
        <v>1401.19356081</v>
      </c>
      <c s="519"/>
      <c s="518">
        <v>0</v>
      </c>
      <c s="518">
        <v>0</v>
      </c>
      <c s="518">
        <v>0</v>
      </c>
      <c s="518">
        <v>0</v>
      </c>
      <c s="518">
        <v>643.12758874999997</v>
      </c>
      <c s="518">
        <v>0</v>
      </c>
      <c s="518">
        <v>0</v>
      </c>
      <c s="518">
        <v>0</v>
      </c>
      <c s="518">
        <v>0</v>
      </c>
      <c s="518">
        <v>1998.7757486799999</v>
      </c>
      <c s="518">
        <v>0</v>
      </c>
      <c s="518">
        <v>2041.0412074999999</v>
      </c>
      <c s="518">
        <f t="shared" si="7"/>
        <v>4682.9445449300001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948.55084828999998</v>
      </c>
      <c s="518">
        <v>0</v>
      </c>
      <c s="518">
        <v>802.00637407000011</v>
      </c>
      <c s="518">
        <v>0</v>
      </c>
      <c s="518">
        <v>0</v>
      </c>
      <c s="518">
        <f t="shared" si="8"/>
        <v>1750.5572223600002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948.53107791000002</v>
      </c>
      <c s="518">
        <v>0</v>
      </c>
      <c s="518">
        <v>0</v>
      </c>
      <c s="518">
        <v>0</v>
      </c>
      <c s="518">
        <v>0</v>
      </c>
      <c s="518">
        <v>0</v>
      </c>
      <c s="518">
        <v>662.93783795000002</v>
      </c>
      <c s="518">
        <f t="shared" si="9"/>
        <v>1611.4689158599999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996.49262125999996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+SUM(FA27:FK27)</f>
        <v>996.49262125999996</v>
      </c>
    </row>
    <row r="28" spans="2:168" ht="15.95" customHeight="1">
      <c r="B28" s="697" t="s">
        <v>681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0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1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2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3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4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5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6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7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12">
        <v>948.55084828999998</v>
      </c>
      <c s="702">
        <v>0</v>
      </c>
      <c s="702">
        <v>0</v>
      </c>
      <c s="702">
        <v>0</v>
      </c>
      <c s="702">
        <v>0</v>
      </c>
      <c s="702">
        <f t="shared" si="8"/>
        <v>948.55084828999998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9"/>
        <v>0</v>
      </c>
      <c s="705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10"/>
        <v>0</v>
      </c>
      <c s="705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>+SUM(FA28:FK28)</f>
        <v>0</v>
      </c>
    </row>
    <row r="29" spans="2:168" ht="15.75">
      <c r="B29" s="694" t="s">
        <v>37</v>
      </c>
      <c s="15">
        <v>71.489612170000001</v>
      </c>
      <c s="15">
        <v>1482.50024164</v>
      </c>
      <c s="15">
        <v>37.064449860000003</v>
      </c>
      <c s="15">
        <v>107.70069399500001</v>
      </c>
      <c s="15">
        <v>106.039335701</v>
      </c>
      <c s="15">
        <v>115.52522270400002</v>
      </c>
      <c s="15">
        <v>112.52771399</v>
      </c>
      <c s="15">
        <v>0</v>
      </c>
      <c s="15">
        <v>100.3366036</v>
      </c>
      <c s="15">
        <v>84.610591900000003</v>
      </c>
      <c s="15">
        <v>204.43596867999997</v>
      </c>
      <c s="15">
        <v>52.442223122999998</v>
      </c>
      <c s="15">
        <f t="shared" si="0"/>
        <v>2474.6726573630003</v>
      </c>
      <c s="16"/>
      <c s="15">
        <v>0</v>
      </c>
      <c s="15">
        <v>143.684128219</v>
      </c>
      <c s="15">
        <v>25.567675574999999</v>
      </c>
      <c s="15">
        <v>55.041710136000006</v>
      </c>
      <c s="15">
        <v>46.135739310000005</v>
      </c>
      <c s="15">
        <v>37.113031569999997</v>
      </c>
      <c s="15">
        <v>47.179304999000003</v>
      </c>
      <c s="15">
        <v>50.507222012</v>
      </c>
      <c s="15">
        <v>73.85523603</v>
      </c>
      <c s="15">
        <v>86.952296914000001</v>
      </c>
      <c s="15">
        <v>58.811057720000001</v>
      </c>
      <c s="15">
        <v>538.87528933999988</v>
      </c>
      <c s="15">
        <f t="shared" si="1"/>
        <v>1163.7226918249999</v>
      </c>
      <c s="16"/>
      <c s="15">
        <v>96.321706789999993</v>
      </c>
      <c s="15">
        <v>76.717254269999998</v>
      </c>
      <c s="15">
        <v>43.801066069999997</v>
      </c>
      <c s="15">
        <v>171.08097301999999</v>
      </c>
      <c s="15">
        <v>26.418786660000002</v>
      </c>
      <c s="15">
        <v>38.529915670000001</v>
      </c>
      <c s="15">
        <v>42.976591559999996</v>
      </c>
      <c s="15">
        <v>23.620857579999999</v>
      </c>
      <c s="15">
        <v>61.391233400000004</v>
      </c>
      <c s="15">
        <v>4.4421516800000003</v>
      </c>
      <c s="15">
        <v>150.7003077</v>
      </c>
      <c s="15">
        <v>104.42536863999999</v>
      </c>
      <c s="15">
        <f t="shared" si="2"/>
        <v>840.42621303999999</v>
      </c>
      <c s="16"/>
      <c s="15">
        <v>25.830272940000004</v>
      </c>
      <c s="15">
        <v>66.212985869999997</v>
      </c>
      <c s="15">
        <v>30.825042839999995</v>
      </c>
      <c s="15">
        <v>18.881828739999996</v>
      </c>
      <c s="15">
        <v>42.087781249999992</v>
      </c>
      <c s="15">
        <v>1522.9067264600001</v>
      </c>
      <c s="15">
        <v>24.80304361</v>
      </c>
      <c s="15">
        <v>9.7891519250000005</v>
      </c>
      <c s="15">
        <v>138.14299336599998</v>
      </c>
      <c s="15">
        <v>63.570243059999996</v>
      </c>
      <c s="15">
        <v>76.375244460000005</v>
      </c>
      <c s="15">
        <v>225.73166468000002</v>
      </c>
      <c s="15">
        <f t="shared" si="3"/>
        <v>2245.156979201</v>
      </c>
      <c s="16"/>
      <c s="15">
        <v>113.10258653999999</v>
      </c>
      <c s="15">
        <v>90.920615549999994</v>
      </c>
      <c s="15">
        <v>18.13418974</v>
      </c>
      <c s="15">
        <v>59.153473179999999</v>
      </c>
      <c s="15">
        <v>0.61571254999999991</v>
      </c>
      <c s="15">
        <v>6.8446381000000001</v>
      </c>
      <c s="15">
        <v>23.619892239999999</v>
      </c>
      <c s="15">
        <v>0</v>
      </c>
      <c s="15">
        <v>11.46807364</v>
      </c>
      <c s="15">
        <v>0</v>
      </c>
      <c s="15">
        <v>14.399972439999999</v>
      </c>
      <c s="15">
        <v>235.03422240999998</v>
      </c>
      <c s="15">
        <f t="shared" si="4"/>
        <v>573.29337639000005</v>
      </c>
      <c s="16"/>
      <c s="15">
        <v>94.700263860000007</v>
      </c>
      <c s="15">
        <v>6.7196366900000006</v>
      </c>
      <c s="15">
        <v>3.8645809289999997</v>
      </c>
      <c s="15">
        <v>0.19530577499999999</v>
      </c>
      <c s="15">
        <v>0</v>
      </c>
      <c s="15">
        <v>5.0999999999999996</v>
      </c>
      <c s="15">
        <v>281.17264058000001</v>
      </c>
      <c s="15">
        <v>72.614338279999998</v>
      </c>
      <c s="15">
        <v>0.39221400000000001</v>
      </c>
      <c s="15">
        <v>13.349357970000002</v>
      </c>
      <c s="15">
        <v>3.5377962599999995</v>
      </c>
      <c s="15">
        <v>478.367267373</v>
      </c>
      <c s="15">
        <f t="shared" si="5"/>
        <v>960.01340171700008</v>
      </c>
      <c s="16"/>
      <c s="15">
        <v>250.21986772</v>
      </c>
      <c s="15">
        <v>2.1291717600000002</v>
      </c>
      <c s="15">
        <v>0</v>
      </c>
      <c s="15">
        <v>10.120990560000001</v>
      </c>
      <c s="15">
        <v>26.656881560000002</v>
      </c>
      <c s="15">
        <v>0</v>
      </c>
      <c s="15">
        <v>37.506017829999998</v>
      </c>
      <c s="15">
        <v>0</v>
      </c>
      <c s="15">
        <v>1</v>
      </c>
      <c s="15">
        <v>12.582556035000001</v>
      </c>
      <c s="15">
        <v>7.2532869800000004</v>
      </c>
      <c s="15">
        <v>231.77681921999999</v>
      </c>
      <c s="15">
        <f t="shared" si="6"/>
        <v>579.24559166499989</v>
      </c>
      <c s="16"/>
      <c s="15">
        <v>3.94294441</v>
      </c>
      <c s="15">
        <v>0</v>
      </c>
      <c s="15">
        <v>0.56427178</v>
      </c>
      <c s="15">
        <v>0</v>
      </c>
      <c s="15">
        <v>0.50268292999999997</v>
      </c>
      <c s="15">
        <v>9.8727999999999998</v>
      </c>
      <c s="15">
        <v>12.057923350000001</v>
      </c>
      <c s="15">
        <v>8.875</v>
      </c>
      <c s="15">
        <v>0</v>
      </c>
      <c s="15">
        <v>0.64426543000000003</v>
      </c>
      <c s="15">
        <v>5.9284950299999997</v>
      </c>
      <c s="15">
        <v>76.136249960000001</v>
      </c>
      <c s="15">
        <f t="shared" si="7"/>
        <v>118.52463288999999</v>
      </c>
      <c s="16"/>
      <c s="15">
        <v>0</v>
      </c>
      <c s="15">
        <v>182.89248000000001</v>
      </c>
      <c s="15">
        <v>0</v>
      </c>
      <c s="15">
        <v>35</v>
      </c>
      <c s="15">
        <v>14.302073550000001</v>
      </c>
      <c s="15">
        <v>0</v>
      </c>
      <c s="15">
        <v>0</v>
      </c>
      <c s="15">
        <v>6.5796027500000003</v>
      </c>
      <c s="15">
        <v>0</v>
      </c>
      <c s="15">
        <v>0.96282803000000006</v>
      </c>
      <c s="15">
        <v>0</v>
      </c>
      <c s="15">
        <v>37.349100719999996</v>
      </c>
      <c s="15">
        <f t="shared" si="8"/>
        <v>277.08608504999995</v>
      </c>
      <c s="16"/>
      <c s="15">
        <v>15</v>
      </c>
      <c s="15">
        <v>0</v>
      </c>
      <c s="15">
        <v>0</v>
      </c>
      <c s="15">
        <v>0</v>
      </c>
      <c s="15">
        <v>1.8034301399999999</v>
      </c>
      <c s="15">
        <v>4.7786572130000007</v>
      </c>
      <c s="15">
        <v>10.075055870000002</v>
      </c>
      <c s="15">
        <v>0</v>
      </c>
      <c s="15">
        <v>0</v>
      </c>
      <c s="15">
        <v>0.22130806</v>
      </c>
      <c s="15">
        <v>2.7004368300000001</v>
      </c>
      <c s="15">
        <v>124.5</v>
      </c>
      <c s="15">
        <f t="shared" si="9"/>
        <v>159.078888113</v>
      </c>
      <c s="16"/>
      <c s="15">
        <v>6.3409542400000003</v>
      </c>
      <c s="15">
        <v>0</v>
      </c>
      <c s="15">
        <v>140.23750000000001</v>
      </c>
      <c s="15">
        <v>1.7716281999999999</v>
      </c>
      <c s="15">
        <v>41.515000000000001</v>
      </c>
      <c s="15">
        <v>4.3390885499999996</v>
      </c>
      <c s="15">
        <v>0</v>
      </c>
      <c s="15">
        <v>3.86312626</v>
      </c>
      <c s="15">
        <v>0.26363449999999999</v>
      </c>
      <c s="15">
        <v>41.067150649999995</v>
      </c>
      <c s="15">
        <v>1.1017395000000001</v>
      </c>
      <c s="15">
        <v>18.622653289999999</v>
      </c>
      <c s="15">
        <f t="shared" si="10"/>
        <v>259.12247519000005</v>
      </c>
      <c s="16"/>
      <c s="15">
        <v>0.76947511000000002</v>
      </c>
      <c s="15">
        <v>0</v>
      </c>
      <c s="15">
        <v>0</v>
      </c>
      <c s="15">
        <v>0</v>
      </c>
      <c s="15">
        <v>76.496332969999997</v>
      </c>
      <c s="15">
        <v>0</v>
      </c>
      <c s="15">
        <v>50</v>
      </c>
      <c s="15">
        <v>0</v>
      </c>
      <c s="15">
        <v>0</v>
      </c>
      <c s="15">
        <v>0.39625529999999998</v>
      </c>
      <c s="15">
        <v>0</v>
      </c>
      <c s="15">
        <f>+SUM(FA29:FK29)</f>
        <v>127.66206338000001</v>
      </c>
    </row>
    <row r="30" spans="2:168" ht="16.5">
      <c r="B30" s="694" t="s">
        <v>738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7.5</v>
      </c>
      <c s="15">
        <v>41.149999999999999</v>
      </c>
      <c s="15">
        <v>0</v>
      </c>
      <c s="15">
        <v>0</v>
      </c>
      <c s="15">
        <f t="shared" si="0"/>
        <v>48.649999999999999</v>
      </c>
      <c s="16"/>
      <c s="15">
        <v>87</v>
      </c>
      <c s="15">
        <v>23.340599999999998</v>
      </c>
      <c s="15">
        <v>0</v>
      </c>
      <c s="15">
        <v>0</v>
      </c>
      <c s="15">
        <v>430</v>
      </c>
      <c s="15">
        <v>0</v>
      </c>
      <c s="15">
        <v>3.53335664</v>
      </c>
      <c s="15">
        <v>37.630681969999998</v>
      </c>
      <c s="15">
        <v>15.39401123</v>
      </c>
      <c s="15">
        <v>23.326698842999999</v>
      </c>
      <c s="15">
        <v>103.79439185</v>
      </c>
      <c s="15">
        <v>11.343166310000001</v>
      </c>
      <c s="15">
        <f t="shared" si="1"/>
        <v>735.36290684300002</v>
      </c>
      <c s="16"/>
      <c s="15">
        <v>13.115405650000001</v>
      </c>
      <c s="15">
        <v>1.45088368</v>
      </c>
      <c s="15">
        <v>0</v>
      </c>
      <c s="15">
        <v>38.435532120000005</v>
      </c>
      <c s="15">
        <v>31.318360569999999</v>
      </c>
      <c s="15">
        <v>75.742378409999986</v>
      </c>
      <c s="15">
        <v>0</v>
      </c>
      <c s="15">
        <v>0.23200000000000001</v>
      </c>
      <c s="15">
        <v>3.47376752</v>
      </c>
      <c s="15">
        <v>0</v>
      </c>
      <c s="15">
        <v>34</v>
      </c>
      <c s="15">
        <v>182.10997152999997</v>
      </c>
      <c s="15">
        <f t="shared" si="2"/>
        <v>379.87829947999995</v>
      </c>
      <c s="16"/>
      <c s="15">
        <v>2.0943488100000001</v>
      </c>
      <c s="15">
        <v>10</v>
      </c>
      <c s="15">
        <v>47</v>
      </c>
      <c s="15">
        <v>24</v>
      </c>
      <c s="15">
        <v>37</v>
      </c>
      <c s="15">
        <v>128.45594326</v>
      </c>
      <c s="15">
        <v>0</v>
      </c>
      <c s="15">
        <v>15.315293529999998</v>
      </c>
      <c s="15">
        <v>0</v>
      </c>
      <c s="15">
        <v>0</v>
      </c>
      <c s="15">
        <v>111.91002028999999</v>
      </c>
      <c s="15">
        <v>0</v>
      </c>
      <c s="15">
        <f t="shared" si="3"/>
        <v>375.77560589000001</v>
      </c>
      <c s="16"/>
      <c s="15">
        <v>0</v>
      </c>
      <c s="15">
        <v>0</v>
      </c>
      <c s="15">
        <v>33.436591290000003</v>
      </c>
      <c s="15">
        <v>26.25</v>
      </c>
      <c s="15">
        <v>12.56937804</v>
      </c>
      <c s="15">
        <v>18.2815096</v>
      </c>
      <c s="15">
        <v>0</v>
      </c>
      <c s="15">
        <v>1.88059193</v>
      </c>
      <c s="15">
        <v>0</v>
      </c>
      <c s="15">
        <v>524.58609993999994</v>
      </c>
      <c s="15">
        <v>67.970653229999996</v>
      </c>
      <c s="15">
        <v>3.5429162700000001</v>
      </c>
      <c s="15">
        <f t="shared" si="4"/>
        <v>688.5177402999999</v>
      </c>
      <c s="16"/>
      <c s="15">
        <v>4.79073978</v>
      </c>
      <c s="15">
        <v>112.34401</v>
      </c>
      <c s="15">
        <v>1.8088614000000001</v>
      </c>
      <c s="15">
        <v>0</v>
      </c>
      <c s="15">
        <v>19.3036961</v>
      </c>
      <c s="15">
        <v>44.152000000000001</v>
      </c>
      <c s="15">
        <v>2.68093279</v>
      </c>
      <c s="15">
        <v>501.01154493999996</v>
      </c>
      <c s="15">
        <v>112.59092271</v>
      </c>
      <c s="15">
        <v>498.28691909200001</v>
      </c>
      <c s="15">
        <v>0</v>
      </c>
      <c s="15">
        <v>0</v>
      </c>
      <c s="15">
        <f t="shared" si="5"/>
        <v>1296.9696268119999</v>
      </c>
      <c s="16"/>
      <c s="15">
        <v>0</v>
      </c>
      <c s="15">
        <v>0.75278118000000005</v>
      </c>
      <c s="15">
        <v>0</v>
      </c>
      <c s="15">
        <v>-0.54911531999999996</v>
      </c>
      <c s="15">
        <v>-0.30270200800000746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10.420999999999999</v>
      </c>
      <c s="15">
        <f t="shared" si="6"/>
        <v>10.321963851999993</v>
      </c>
      <c s="16"/>
      <c s="15">
        <v>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99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29.77</v>
      </c>
      <c s="15">
        <f t="shared" si="8"/>
        <v>29.77</v>
      </c>
      <c s="16"/>
      <c s="15">
        <v>3.1415999999999999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3.1415999999999999</v>
      </c>
      <c s="16"/>
      <c s="15">
        <v>0</v>
      </c>
      <c s="15">
        <v>0</v>
      </c>
      <c s="15">
        <v>0</v>
      </c>
      <c s="15">
        <v>0</v>
      </c>
      <c s="15">
        <v>659.29117134000001</v>
      </c>
      <c s="15">
        <v>0</v>
      </c>
      <c s="15">
        <v>100</v>
      </c>
      <c s="15">
        <v>0</v>
      </c>
      <c s="15">
        <v>3.1651252300000001</v>
      </c>
      <c s="15">
        <v>0</v>
      </c>
      <c s="15">
        <v>0</v>
      </c>
      <c s="15">
        <v>0</v>
      </c>
      <c s="15">
        <f t="shared" si="10"/>
        <v>762.45629656999995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0.40195622999999997</v>
      </c>
      <c s="15">
        <v>0</v>
      </c>
      <c s="15">
        <v>0</v>
      </c>
      <c s="15">
        <v>3.1968052299999998</v>
      </c>
      <c s="15">
        <v>0</v>
      </c>
      <c s="15">
        <f>+SUM(FA30:FK30)</f>
        <v>3.59876146</v>
      </c>
    </row>
    <row r="31" spans="2:168" ht="18">
      <c r="B31" s="694" t="s">
        <v>739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2000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2000</v>
      </c>
      <c s="16"/>
      <c s="15">
        <v>0</v>
      </c>
      <c s="15">
        <v>0</v>
      </c>
      <c s="15">
        <v>750</v>
      </c>
      <c s="15">
        <v>0</v>
      </c>
      <c s="15">
        <v>750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1500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1000</v>
      </c>
      <c s="15">
        <v>0</v>
      </c>
      <c s="15">
        <v>1000</v>
      </c>
      <c s="15">
        <v>0</v>
      </c>
      <c s="15">
        <v>0</v>
      </c>
      <c s="15">
        <v>750</v>
      </c>
      <c s="15">
        <f t="shared" si="3"/>
        <v>2750</v>
      </c>
      <c s="16"/>
      <c s="15">
        <v>1000</v>
      </c>
      <c s="15">
        <v>0</v>
      </c>
      <c s="15">
        <v>0</v>
      </c>
      <c s="15">
        <v>0</v>
      </c>
      <c s="15">
        <v>1000</v>
      </c>
      <c s="15">
        <v>1000</v>
      </c>
      <c s="15">
        <v>0</v>
      </c>
      <c s="15">
        <v>0</v>
      </c>
      <c s="15">
        <v>0</v>
      </c>
      <c s="15">
        <v>2500</v>
      </c>
      <c s="15">
        <v>0</v>
      </c>
      <c s="15">
        <v>0</v>
      </c>
      <c s="15">
        <f t="shared" si="4"/>
        <v>5500</v>
      </c>
      <c s="16"/>
      <c s="15">
        <v>3000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3000</v>
      </c>
      <c s="16"/>
      <c s="15">
        <v>1000</v>
      </c>
      <c s="15">
        <v>0</v>
      </c>
      <c s="15">
        <v>0</v>
      </c>
      <c s="15">
        <v>0</v>
      </c>
      <c s="15">
        <v>0</v>
      </c>
      <c s="15">
        <v>1125</v>
      </c>
      <c s="15">
        <v>0</v>
      </c>
      <c s="15">
        <v>0</v>
      </c>
      <c s="15">
        <v>2000</v>
      </c>
      <c s="15">
        <v>0</v>
      </c>
      <c s="15">
        <v>0</v>
      </c>
      <c s="15">
        <v>0</v>
      </c>
      <c s="15">
        <f t="shared" si="6"/>
        <v>4125</v>
      </c>
      <c s="16"/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1004.9419919999999</v>
      </c>
      <c s="15">
        <v>0</v>
      </c>
      <c s="15">
        <v>0</v>
      </c>
      <c s="15">
        <v>0</v>
      </c>
      <c s="15">
        <v>0</v>
      </c>
      <c s="15">
        <f t="shared" si="7"/>
        <v>1404.941992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+SUM(FA31:FK31)</f>
        <v>0</v>
      </c>
    </row>
    <row r="32" spans="2:168" ht="16.5" customHeight="1" hidden="1">
      <c r="B32" s="698" t="s">
        <v>682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+SUM(FA32:FK32)</f>
        <v>0</v>
      </c>
    </row>
    <row r="33" spans="2:168" ht="18.95" customHeight="1">
      <c r="B33" s="694" t="s">
        <v>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1200</v>
      </c>
      <c s="15">
        <v>0</v>
      </c>
      <c s="15">
        <v>0</v>
      </c>
      <c s="15">
        <v>0</v>
      </c>
      <c s="15">
        <v>700</v>
      </c>
      <c s="15">
        <f t="shared" si="0"/>
        <v>1900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700</v>
      </c>
      <c s="15">
        <v>0</v>
      </c>
      <c s="15">
        <v>0</v>
      </c>
      <c s="15">
        <v>0</v>
      </c>
      <c s="15">
        <v>500</v>
      </c>
      <c s="15">
        <f t="shared" si="1"/>
        <v>1600</v>
      </c>
      <c s="16"/>
      <c s="15">
        <v>0</v>
      </c>
      <c s="15">
        <v>0</v>
      </c>
      <c s="15">
        <v>0</v>
      </c>
      <c s="15">
        <v>0</v>
      </c>
      <c s="15">
        <v>400</v>
      </c>
      <c s="15">
        <v>1000</v>
      </c>
      <c s="15">
        <v>0</v>
      </c>
      <c s="15">
        <v>0</v>
      </c>
      <c s="15">
        <v>0</v>
      </c>
      <c s="15">
        <v>0</v>
      </c>
      <c s="15">
        <v>0</v>
      </c>
      <c s="15">
        <v>435</v>
      </c>
      <c s="15">
        <f t="shared" si="2"/>
        <v>1835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0</v>
      </c>
      <c s="15">
        <v>0</v>
      </c>
      <c s="15">
        <v>325</v>
      </c>
      <c s="15">
        <v>0</v>
      </c>
      <c s="15">
        <v>900</v>
      </c>
      <c s="15">
        <f t="shared" si="3"/>
        <v>1625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400</v>
      </c>
      <c s="16"/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295</v>
      </c>
      <c s="15">
        <v>0</v>
      </c>
      <c s="15">
        <v>0</v>
      </c>
      <c s="15">
        <v>0</v>
      </c>
      <c s="15">
        <f t="shared" si="5"/>
        <v>695</v>
      </c>
      <c s="16"/>
      <c s="15">
        <v>0</v>
      </c>
      <c s="15">
        <v>0</v>
      </c>
      <c s="15">
        <v>200</v>
      </c>
      <c s="15">
        <v>0</v>
      </c>
      <c s="15">
        <v>0</v>
      </c>
      <c s="15">
        <v>0</v>
      </c>
      <c s="15">
        <v>180</v>
      </c>
      <c s="15">
        <v>0</v>
      </c>
      <c s="15">
        <v>65</v>
      </c>
      <c s="15">
        <v>0</v>
      </c>
      <c s="15">
        <v>0</v>
      </c>
      <c s="15">
        <v>0</v>
      </c>
      <c s="15">
        <f t="shared" si="6"/>
        <v>445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+SUM(FA33:FK33)</f>
        <v>0</v>
      </c>
    </row>
    <row r="34" spans="2:168" ht="16.5" customHeight="1">
      <c r="B34" s="694" t="s">
        <v>18</v>
      </c>
      <c s="15">
        <v>0</v>
      </c>
      <c s="15">
        <f>+C34</f>
        <v>0</v>
      </c>
      <c s="15">
        <f t="shared" si="89" ref="E34:N34">+D34</f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0"/>
        <v>0</v>
      </c>
      <c s="16"/>
      <c s="15">
        <v>0</v>
      </c>
      <c s="15">
        <f>+Q34</f>
        <v>0</v>
      </c>
      <c s="15">
        <f t="shared" si="90" ref="S34:AB34">+R34</f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1"/>
        <v>0</v>
      </c>
      <c s="16"/>
      <c s="15">
        <v>0</v>
      </c>
      <c s="15">
        <f>+AE34</f>
        <v>0</v>
      </c>
      <c s="15">
        <f t="shared" si="91" ref="AG34:AP34">+AF34</f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2"/>
        <v>0</v>
      </c>
      <c s="16"/>
      <c s="15">
        <v>0</v>
      </c>
      <c s="15">
        <v>820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820</v>
      </c>
      <c s="16"/>
      <c s="15">
        <v>0</v>
      </c>
      <c s="15">
        <f>+BG34</f>
        <v>0</v>
      </c>
      <c s="15">
        <f t="shared" si="92" ref="BI34:BR34">+BH34</f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4"/>
        <v>0</v>
      </c>
      <c s="16"/>
      <c s="15">
        <v>0</v>
      </c>
      <c s="15">
        <f>+BU34</f>
        <v>0</v>
      </c>
      <c s="15">
        <f t="shared" si="93" ref="BW34:CF34">+BV34</f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5"/>
        <v>0</v>
      </c>
      <c s="16"/>
      <c s="15">
        <v>0</v>
      </c>
      <c s="15">
        <f>+CI34</f>
        <v>0</v>
      </c>
      <c s="15">
        <f t="shared" si="94" ref="CK34:CT34">+CJ34</f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6"/>
        <v>0</v>
      </c>
      <c s="16"/>
      <c s="15">
        <v>0</v>
      </c>
      <c s="15">
        <f>+CW34</f>
        <v>0</v>
      </c>
      <c s="15">
        <f t="shared" si="95" ref="CY34:DH34">+CX34</f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f>+DY34</f>
        <v>0</v>
      </c>
      <c s="15">
        <f t="shared" si="96" ref="EA34:EJ34">+DZ34</f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"/>
        <v>0</v>
      </c>
      <c s="16"/>
      <c s="15">
        <f>+EJ34</f>
        <v>0</v>
      </c>
      <c s="15">
        <f t="shared" si="97" ref="EN34:EU34">+EK34</f>
        <v>0</v>
      </c>
      <c s="15">
        <f t="shared" si="97"/>
        <v>0</v>
      </c>
      <c s="15">
        <f t="shared" si="97"/>
        <v>0</v>
      </c>
      <c s="15">
        <f t="shared" si="97"/>
        <v>0</v>
      </c>
      <c s="15">
        <f t="shared" si="97"/>
        <v>0</v>
      </c>
      <c s="15">
        <f t="shared" si="97"/>
        <v>0</v>
      </c>
      <c s="15">
        <f t="shared" si="97"/>
        <v>0</v>
      </c>
      <c s="15">
        <f t="shared" si="97"/>
        <v>0</v>
      </c>
      <c s="15">
        <f t="shared" si="98" ref="EV34">+ES34</f>
        <v>0</v>
      </c>
      <c s="15">
        <f t="shared" si="99" ref="EW34">+ET34</f>
        <v>0</v>
      </c>
      <c s="15">
        <f t="shared" si="100" ref="EX34">+EU34</f>
        <v>0</v>
      </c>
      <c s="15">
        <f t="shared" si="10"/>
        <v>0</v>
      </c>
      <c s="16"/>
      <c s="15">
        <f>+EV34</f>
        <v>0</v>
      </c>
      <c s="15">
        <f t="shared" si="101" ref="FB34:FK34">+EW34</f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>+SUM(FA34:FK34)</f>
        <v>0</v>
      </c>
    </row>
    <row r="35" spans="2:168" ht="15.75">
      <c r="B35" s="690" t="s">
        <v>97</v>
      </c>
      <c s="20">
        <f>+C36+C37</f>
        <v>201.91192982994897</v>
      </c>
      <c s="20">
        <f t="shared" si="102" ref="D35:N35">+D36+D37</f>
        <v>380.88701014304547</v>
      </c>
      <c s="20">
        <f t="shared" si="102"/>
        <v>17.947553764296117</v>
      </c>
      <c s="20">
        <f t="shared" si="102"/>
        <v>70.177062799279639</v>
      </c>
      <c s="20">
        <f t="shared" si="102"/>
        <v>204.29414384680157</v>
      </c>
      <c s="20">
        <f t="shared" si="102"/>
        <v>68.876572078866644</v>
      </c>
      <c s="20">
        <f t="shared" si="102"/>
        <v>258.34594316677953</v>
      </c>
      <c s="20">
        <f t="shared" si="102"/>
        <v>104.16229552738722</v>
      </c>
      <c s="20">
        <f t="shared" si="102"/>
        <v>225.01050038094803</v>
      </c>
      <c s="20">
        <f t="shared" si="102"/>
        <v>820.64018603302873</v>
      </c>
      <c s="20">
        <f t="shared" si="102"/>
        <v>435.22190887126669</v>
      </c>
      <c s="20">
        <f t="shared" si="102"/>
        <v>628.04405531943439</v>
      </c>
      <c s="20">
        <f t="shared" si="0"/>
        <v>3415.5191617610831</v>
      </c>
      <c s="574"/>
      <c s="20">
        <f>+Q36+Q37</f>
        <v>165.84162100783072</v>
      </c>
      <c s="20">
        <f t="shared" si="103" ref="R35:AB35">+R36+R37</f>
        <v>817.83031454565617</v>
      </c>
      <c s="20">
        <f t="shared" si="103"/>
        <v>395.0479941358476</v>
      </c>
      <c s="20">
        <f t="shared" si="103"/>
        <v>302.12049922321836</v>
      </c>
      <c s="20">
        <f t="shared" si="103"/>
        <v>416.07105622355459</v>
      </c>
      <c s="20">
        <f t="shared" si="103"/>
        <v>374.12283738080629</v>
      </c>
      <c s="20">
        <f t="shared" si="103"/>
        <v>123.33580974922802</v>
      </c>
      <c s="20">
        <f t="shared" si="103"/>
        <v>125.82880673842061</v>
      </c>
      <c s="20">
        <f t="shared" si="103"/>
        <v>211.66192297013555</v>
      </c>
      <c s="20">
        <f t="shared" si="103"/>
        <v>352.50754255030131</v>
      </c>
      <c s="20">
        <f t="shared" si="103"/>
        <v>339.38357712179021</v>
      </c>
      <c s="20">
        <f t="shared" si="103"/>
        <v>1186.449435402792</v>
      </c>
      <c s="20">
        <f t="shared" si="1"/>
        <v>4810.2014170495813</v>
      </c>
      <c s="574"/>
      <c s="20">
        <f>+AE36+AE37</f>
        <v>221.84755771088186</v>
      </c>
      <c s="20">
        <f>+AF36+AF37</f>
        <v>504.25717161661129</v>
      </c>
      <c s="20">
        <f t="shared" si="104" ref="AG35:AP35">+AG36+AG37</f>
        <v>1017.55800297</v>
      </c>
      <c s="20">
        <f t="shared" si="104"/>
        <v>376.42880833169608</v>
      </c>
      <c s="20">
        <f t="shared" si="104"/>
        <v>-60.236638513707724</v>
      </c>
      <c s="20">
        <f t="shared" si="104"/>
        <v>4.5394995402278937</v>
      </c>
      <c s="20">
        <f t="shared" si="104"/>
        <v>-80.283815566229137</v>
      </c>
      <c s="20">
        <f t="shared" si="104"/>
        <v>40.176307158178759</v>
      </c>
      <c s="20">
        <f t="shared" si="104"/>
        <v>90.812342368376889</v>
      </c>
      <c s="20">
        <f t="shared" si="104"/>
        <v>415.31347725092525</v>
      </c>
      <c s="20">
        <f t="shared" si="104"/>
        <v>581.22191857604855</v>
      </c>
      <c s="20">
        <f t="shared" si="104"/>
        <v>1487.7124827885305</v>
      </c>
      <c s="20">
        <f t="shared" si="2"/>
        <v>4599.3471142315402</v>
      </c>
      <c s="574"/>
      <c s="20">
        <f>+AS36+AS37</f>
        <v>875.152972088203</v>
      </c>
      <c s="20">
        <f>+AT36+AT37</f>
        <v>277.72443882180147</v>
      </c>
      <c s="20">
        <f t="shared" si="105" ref="AU35:BD35">+AU36+AU37</f>
        <v>1019.3755376030016</v>
      </c>
      <c s="20">
        <f t="shared" si="105"/>
        <v>1229.9125841342561</v>
      </c>
      <c s="20">
        <f t="shared" si="105"/>
        <v>885.89100342884365</v>
      </c>
      <c s="20">
        <f t="shared" si="105"/>
        <v>1261.6516494849186</v>
      </c>
      <c s="20">
        <f t="shared" si="105"/>
        <v>126.54056933699448</v>
      </c>
      <c s="20">
        <f t="shared" si="105"/>
        <v>1410.4389282532723</v>
      </c>
      <c s="20">
        <f t="shared" si="105"/>
        <v>1617.2461475</v>
      </c>
      <c s="20">
        <f t="shared" si="105"/>
        <v>680.57580304999965</v>
      </c>
      <c s="20">
        <f t="shared" si="105"/>
        <v>546.13866748999953</v>
      </c>
      <c s="20">
        <f t="shared" si="105"/>
        <v>712.5711337599995</v>
      </c>
      <c s="20">
        <f t="shared" si="3"/>
        <v>10643.219434951288</v>
      </c>
      <c s="574"/>
      <c s="20">
        <f>+BG36+BG37</f>
        <v>994.58615520199987</v>
      </c>
      <c s="20">
        <f t="shared" si="106" ref="BH35:BR35">+BH36+BH37</f>
        <v>1066.2542874304006</v>
      </c>
      <c s="20">
        <f t="shared" si="106"/>
        <v>1252.5089904169999</v>
      </c>
      <c s="20">
        <f t="shared" si="106"/>
        <v>243.04338774259998</v>
      </c>
      <c s="20">
        <f t="shared" si="106"/>
        <v>405.71696526460011</v>
      </c>
      <c s="20">
        <f t="shared" si="106"/>
        <v>-30.531925886400053</v>
      </c>
      <c s="20">
        <f t="shared" si="106"/>
        <v>3.7693826634001084</v>
      </c>
      <c s="20">
        <f t="shared" si="106"/>
        <v>86.90601305780001</v>
      </c>
      <c s="20">
        <f t="shared" si="106"/>
        <v>97.483724626600065</v>
      </c>
      <c s="20">
        <f t="shared" si="106"/>
        <v>460.51231001579998</v>
      </c>
      <c s="20">
        <f t="shared" si="106"/>
        <v>15.831584930199995</v>
      </c>
      <c s="20">
        <f t="shared" si="106"/>
        <v>-173.39401647219998</v>
      </c>
      <c s="20">
        <f t="shared" si="4"/>
        <v>4422.6868589918004</v>
      </c>
      <c s="574"/>
      <c s="20">
        <f>+BU36+BU37</f>
        <v>58.058513156599929</v>
      </c>
      <c s="20">
        <f t="shared" si="107" ref="BV35:CF35">+BV36+BV37</f>
        <v>-272.04571519440003</v>
      </c>
      <c s="20">
        <f t="shared" si="107"/>
        <v>14.588046818399896</v>
      </c>
      <c s="20">
        <f t="shared" si="107"/>
        <v>-188.62905059920007</v>
      </c>
      <c s="20">
        <f t="shared" si="107"/>
        <v>86.195694589199945</v>
      </c>
      <c s="20">
        <f t="shared" si="107"/>
        <v>577.38285548900001</v>
      </c>
      <c s="20">
        <f t="shared" si="107"/>
        <v>-162.85936884180006</v>
      </c>
      <c s="20">
        <f t="shared" si="107"/>
        <v>-62.767933298600042</v>
      </c>
      <c s="20">
        <f t="shared" si="107"/>
        <v>-187.86662878520002</v>
      </c>
      <c s="20">
        <f t="shared" si="107"/>
        <v>97.789087350600028</v>
      </c>
      <c s="20">
        <f t="shared" si="107"/>
        <v>307.75848327840004</v>
      </c>
      <c s="20">
        <f t="shared" si="107"/>
        <v>176.51799878099968</v>
      </c>
      <c s="20">
        <f t="shared" si="5"/>
        <v>444.1219827439993</v>
      </c>
      <c s="574"/>
      <c s="20">
        <f>+CI36+CI37</f>
        <v>165.68776101000006</v>
      </c>
      <c s="20">
        <f t="shared" si="108" ref="CJ35:CT35">+CJ36+CJ37</f>
        <v>118.704760986</v>
      </c>
      <c s="20">
        <f t="shared" si="108"/>
        <v>1611.1012406581995</v>
      </c>
      <c s="20">
        <f t="shared" si="108"/>
        <v>-1176.8449367198</v>
      </c>
      <c s="20">
        <f t="shared" si="108"/>
        <v>-97.911981010800119</v>
      </c>
      <c s="20">
        <f t="shared" si="108"/>
        <v>338.91246745479975</v>
      </c>
      <c s="20">
        <f t="shared" si="108"/>
        <v>29.824642479199973</v>
      </c>
      <c s="20">
        <f t="shared" si="108"/>
        <v>4.497254977799912</v>
      </c>
      <c s="20">
        <f t="shared" si="108"/>
        <v>928.99577851000015</v>
      </c>
      <c s="20">
        <f t="shared" si="108"/>
        <v>-33.301210483529246</v>
      </c>
      <c s="20">
        <f t="shared" si="108"/>
        <v>11.160508241739663</v>
      </c>
      <c s="20">
        <f t="shared" si="108"/>
        <v>532.38546013271832</v>
      </c>
      <c s="20">
        <f t="shared" si="6"/>
        <v>2433.2117462363281</v>
      </c>
      <c s="574"/>
      <c s="20">
        <f>+CW36+CW37</f>
        <v>-285.10208318772965</v>
      </c>
      <c s="20">
        <f t="shared" si="109" ref="CX35:DH35">+CX36+CX37</f>
        <v>737.13576219392291</v>
      </c>
      <c s="20">
        <f t="shared" si="109"/>
        <v>69.223775529471851</v>
      </c>
      <c s="20">
        <f t="shared" si="109"/>
        <v>165.58528082021689</v>
      </c>
      <c s="20">
        <f t="shared" si="109"/>
        <v>174.787130807876</v>
      </c>
      <c s="20">
        <f t="shared" si="109"/>
        <v>677.39931495203041</v>
      </c>
      <c s="20">
        <f t="shared" si="109"/>
        <v>124.06818476284832</v>
      </c>
      <c s="20">
        <f t="shared" si="109"/>
        <v>134.87979358272122</v>
      </c>
      <c s="20">
        <f t="shared" si="109"/>
        <v>377.61647247101303</v>
      </c>
      <c s="20">
        <f t="shared" si="109"/>
        <v>98.165246388663491</v>
      </c>
      <c s="20">
        <f t="shared" si="109"/>
        <v>514.24494711275725</v>
      </c>
      <c s="20">
        <f t="shared" si="109"/>
        <v>933.73442021807944</v>
      </c>
      <c s="20">
        <f t="shared" si="7"/>
        <v>3721.7382456518717</v>
      </c>
      <c s="574"/>
      <c s="20">
        <f>+DK36+DK37</f>
        <v>-135.46515814279871</v>
      </c>
      <c s="20">
        <f t="shared" si="110" ref="DL35:DV35">+DL36+DL37</f>
        <v>42.069621176397959</v>
      </c>
      <c s="20">
        <f t="shared" si="110"/>
        <v>-4.0261993764247563</v>
      </c>
      <c s="20">
        <f t="shared" si="110"/>
        <v>371.05378604217867</v>
      </c>
      <c s="20">
        <f t="shared" si="110"/>
        <v>146.3817601698193</v>
      </c>
      <c s="20">
        <f t="shared" si="110"/>
        <v>415.54586130575626</v>
      </c>
      <c s="20">
        <f t="shared" si="110"/>
        <v>402.51063120766105</v>
      </c>
      <c s="20">
        <f t="shared" si="110"/>
        <v>182.8367198256916</v>
      </c>
      <c s="20">
        <f t="shared" si="110"/>
        <v>-17.10097310405067</v>
      </c>
      <c s="20">
        <f t="shared" si="110"/>
        <v>-286.7183122779989</v>
      </c>
      <c s="20">
        <f t="shared" si="110"/>
        <v>164.17614928656698</v>
      </c>
      <c s="20">
        <f t="shared" si="110"/>
        <v>922.96456550006667</v>
      </c>
      <c s="20">
        <f t="shared" si="8"/>
        <v>2204.2284516128657</v>
      </c>
      <c s="574"/>
      <c s="20">
        <f>+DY36+DY37</f>
        <v>36.642533868797663</v>
      </c>
      <c s="20">
        <f t="shared" si="111" ref="DZ35:EJ35">+DZ36+DZ37</f>
        <v>-67.617515124621264</v>
      </c>
      <c s="20">
        <f t="shared" si="111"/>
        <v>234.5827855654845</v>
      </c>
      <c s="20">
        <f t="shared" si="111"/>
        <v>-60.373942565687209</v>
      </c>
      <c s="20">
        <f t="shared" si="111"/>
        <v>500.17926630039835</v>
      </c>
      <c s="20">
        <f t="shared" si="111"/>
        <v>-114.69472699265127</v>
      </c>
      <c s="20">
        <f t="shared" si="111"/>
        <v>55.261135114124002</v>
      </c>
      <c s="20">
        <f t="shared" si="111"/>
        <v>305.58868876113013</v>
      </c>
      <c s="20">
        <f t="shared" si="111"/>
        <v>425.33818986801896</v>
      </c>
      <c s="20">
        <f t="shared" si="111"/>
        <v>199.37158950952625</v>
      </c>
      <c s="20">
        <f t="shared" si="111"/>
        <v>792.30603796155333</v>
      </c>
      <c s="20">
        <f t="shared" si="111"/>
        <v>112.09085015320908</v>
      </c>
      <c s="20">
        <f t="shared" si="9"/>
        <v>2418.6748924192825</v>
      </c>
      <c s="574"/>
      <c s="20">
        <f>+EM36+EM37</f>
        <v>112.71167256327746</v>
      </c>
      <c s="20">
        <f t="shared" si="112" ref="EN35:EU35">+EN36+EN37</f>
        <v>211.93440343186904</v>
      </c>
      <c s="20">
        <f t="shared" si="112"/>
        <v>685.67864737703417</v>
      </c>
      <c s="20">
        <f t="shared" si="112"/>
        <v>56.377500558153656</v>
      </c>
      <c s="20">
        <f t="shared" si="112"/>
        <v>34.298409037858846</v>
      </c>
      <c s="20">
        <f t="shared" si="112"/>
        <v>18.653145766088443</v>
      </c>
      <c s="20">
        <f t="shared" si="112"/>
        <v>449.60855415048104</v>
      </c>
      <c s="20">
        <f t="shared" si="112"/>
        <v>65.555022880089297</v>
      </c>
      <c s="20">
        <f t="shared" si="112"/>
        <v>93.093652918687638</v>
      </c>
      <c s="20">
        <f t="shared" si="113" ref="EV35:EX35">+EV36+EV37</f>
        <v>758.16839705819029</v>
      </c>
      <c s="20">
        <f t="shared" si="113"/>
        <v>6.1465523915623663</v>
      </c>
      <c s="20">
        <f t="shared" si="113"/>
        <v>390.77514491218369</v>
      </c>
      <c s="20">
        <f t="shared" si="10"/>
        <v>2883.0011030454757</v>
      </c>
      <c s="574"/>
      <c s="20">
        <f t="shared" si="114" ref="FA35:FK35">+FA36+FA37</f>
        <v>3369.261356214115</v>
      </c>
      <c s="20">
        <f t="shared" si="114"/>
        <v>290.66213812409291</v>
      </c>
      <c s="20">
        <f t="shared" si="114"/>
        <v>455.46444697135428</v>
      </c>
      <c s="20">
        <f t="shared" si="114"/>
        <v>983.88954415031594</v>
      </c>
      <c s="20">
        <f t="shared" si="114"/>
        <v>244.09338461016148</v>
      </c>
      <c s="20">
        <f t="shared" si="114"/>
        <v>309.66930211849228</v>
      </c>
      <c s="20">
        <f t="shared" si="114"/>
        <v>462.64423403116712</v>
      </c>
      <c s="20">
        <f t="shared" si="114"/>
        <v>584.85711752602572</v>
      </c>
      <c s="20">
        <f t="shared" si="114"/>
        <v>314.85922415657052</v>
      </c>
      <c s="20">
        <f t="shared" si="114"/>
        <v>337.27709050397777</v>
      </c>
      <c s="20">
        <f t="shared" si="114"/>
        <v>733.96189323028693</v>
      </c>
      <c s="20">
        <f>+SUM(FA35:FK35)</f>
        <v>8086.6397316365583</v>
      </c>
    </row>
    <row r="36" spans="2:168" ht="15">
      <c r="B36" s="691" t="s">
        <v>695</v>
      </c>
      <c s="15">
        <v>129.88538682999999</v>
      </c>
      <c s="15">
        <v>95.366707329999997</v>
      </c>
      <c s="15">
        <v>154.22165776999998</v>
      </c>
      <c s="15">
        <v>194.68448214</v>
      </c>
      <c s="15">
        <v>207.25103627999999</v>
      </c>
      <c s="15">
        <v>212.66693348999999</v>
      </c>
      <c s="15">
        <v>168.13604937999997</v>
      </c>
      <c s="15">
        <v>232.35851712000002</v>
      </c>
      <c s="15">
        <v>208.94300039000001</v>
      </c>
      <c s="15">
        <v>819.27570207000008</v>
      </c>
      <c s="15">
        <v>359.94518145000001</v>
      </c>
      <c s="15">
        <v>365.20704614999994</v>
      </c>
      <c s="15">
        <f t="shared" si="0"/>
        <v>3147.9417003999997</v>
      </c>
      <c s="16"/>
      <c s="15">
        <v>126.94027036</v>
      </c>
      <c s="15">
        <v>761.2528295599999</v>
      </c>
      <c s="15">
        <v>417.59761148000007</v>
      </c>
      <c s="15">
        <v>311.45050988999998</v>
      </c>
      <c s="15">
        <v>372.29675357999997</v>
      </c>
      <c s="15">
        <v>410.76901330999999</v>
      </c>
      <c s="15">
        <v>164.78622796000002</v>
      </c>
      <c s="15">
        <v>145.74224672</v>
      </c>
      <c s="15">
        <v>132.87047064999999</v>
      </c>
      <c s="15">
        <v>402.46124890999999</v>
      </c>
      <c s="15">
        <v>291.30018895000001</v>
      </c>
      <c s="15">
        <v>1081.5448126599999</v>
      </c>
      <c s="15">
        <f t="shared" si="1"/>
        <v>4619.0121840299998</v>
      </c>
      <c s="16"/>
      <c s="15">
        <v>162.48335168</v>
      </c>
      <c s="15">
        <v>522.56711456999994</v>
      </c>
      <c s="15">
        <v>765.40284739000003</v>
      </c>
      <c s="15">
        <v>313.98479938999998</v>
      </c>
      <c s="15">
        <v>9.0115589499999995</v>
      </c>
      <c s="15">
        <v>33.800881570000001</v>
      </c>
      <c s="15">
        <v>4.4353659700000003</v>
      </c>
      <c s="15">
        <v>4.8556617900000001</v>
      </c>
      <c s="15">
        <v>0.73713791999999989</v>
      </c>
      <c s="15">
        <v>0.9181585699999999</v>
      </c>
      <c s="15">
        <v>581.23864822999997</v>
      </c>
      <c s="15">
        <v>1380.9896310700001</v>
      </c>
      <c s="15">
        <f t="shared" si="2"/>
        <v>3780.4251571000004</v>
      </c>
      <c s="16"/>
      <c s="15">
        <v>650.21253646000002</v>
      </c>
      <c s="15">
        <v>348.74970000000002</v>
      </c>
      <c s="15">
        <v>963.52049514999999</v>
      </c>
      <c s="15">
        <v>313.44970999999998</v>
      </c>
      <c s="15">
        <v>854.51647169</v>
      </c>
      <c s="15">
        <v>1293.29592346</v>
      </c>
      <c s="15">
        <v>242.3358709</v>
      </c>
      <c s="15">
        <v>902.29862617000003</v>
      </c>
      <c s="15">
        <v>232.30850552000001</v>
      </c>
      <c s="15">
        <v>700.88736313999993</v>
      </c>
      <c s="15">
        <v>516.52472742999998</v>
      </c>
      <c s="15">
        <v>670.4652929099999</v>
      </c>
      <c s="15">
        <f t="shared" si="3"/>
        <v>7688.5652228300005</v>
      </c>
      <c s="16"/>
      <c s="15">
        <v>907.21443976</v>
      </c>
      <c s="15">
        <v>3060.0219626800003</v>
      </c>
      <c s="15">
        <v>1637.6952979</v>
      </c>
      <c s="15">
        <v>333.17462906000003</v>
      </c>
      <c s="15">
        <v>699.28885831000002</v>
      </c>
      <c s="15">
        <v>0.50447639</v>
      </c>
      <c s="15">
        <v>83</v>
      </c>
      <c s="15">
        <v>133.84983</v>
      </c>
      <c s="15">
        <v>90</v>
      </c>
      <c s="15">
        <v>0</v>
      </c>
      <c s="15">
        <v>0</v>
      </c>
      <c s="15">
        <v>0.17996400000000001</v>
      </c>
      <c s="15">
        <f t="shared" si="4"/>
        <v>6944.9294581000004</v>
      </c>
      <c s="16"/>
      <c s="15">
        <v>0</v>
      </c>
      <c s="15">
        <v>0</v>
      </c>
      <c s="15">
        <v>-0.096725000000000005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224.349129</v>
      </c>
      <c s="15">
        <v>238.73445666999999</v>
      </c>
      <c s="15">
        <v>253.778344</v>
      </c>
      <c s="15">
        <f t="shared" si="5"/>
        <v>716.76520467</v>
      </c>
      <c s="16"/>
      <c s="15">
        <v>240.99780000000001</v>
      </c>
      <c s="15">
        <v>3.06938442</v>
      </c>
      <c s="15">
        <v>370</v>
      </c>
      <c s="15">
        <v>1.9996</v>
      </c>
      <c s="15">
        <v>0.93481300000000001</v>
      </c>
      <c s="15">
        <v>0.59488099999999999</v>
      </c>
      <c s="15">
        <v>13.1872375</v>
      </c>
      <c s="15">
        <v>338.24276450000002</v>
      </c>
      <c s="15">
        <v>331.49404500000003</v>
      </c>
      <c s="15">
        <v>417.69183417000005</v>
      </c>
      <c s="15">
        <v>113.25553825999999</v>
      </c>
      <c s="15">
        <v>167.72993044</v>
      </c>
      <c s="15">
        <f t="shared" si="6"/>
        <v>1999.1978282900002</v>
      </c>
      <c s="16"/>
      <c s="15">
        <v>393.61433255000003</v>
      </c>
      <c s="15">
        <v>329.71501330035335</v>
      </c>
      <c s="15">
        <v>88.544436098615876</v>
      </c>
      <c s="15">
        <v>43.22020836902594</v>
      </c>
      <c s="15">
        <v>391.97372716305244</v>
      </c>
      <c s="15">
        <v>523.47584058999996</v>
      </c>
      <c s="15">
        <v>197.75066179296471</v>
      </c>
      <c s="15">
        <v>33.06892775</v>
      </c>
      <c s="15">
        <v>77.193624785964275</v>
      </c>
      <c s="15">
        <v>557.51432802247109</v>
      </c>
      <c s="15">
        <v>409.46604141045788</v>
      </c>
      <c s="15">
        <v>471.92814521966591</v>
      </c>
      <c s="15">
        <f t="shared" si="7"/>
        <v>3517.4652870525715</v>
      </c>
      <c s="16"/>
      <c s="15">
        <v>0</v>
      </c>
      <c s="15">
        <v>0</v>
      </c>
      <c s="15">
        <v>0</v>
      </c>
      <c s="15">
        <v>516.26533423682736</v>
      </c>
      <c s="15">
        <v>327.07803340196102</v>
      </c>
      <c s="15">
        <v>184.4135431608702</v>
      </c>
      <c s="15">
        <v>428.02587827357775</v>
      </c>
      <c s="15">
        <v>165.96154940327563</v>
      </c>
      <c s="15">
        <v>21.13368756251489</v>
      </c>
      <c s="15">
        <v>1.2806256201856323</v>
      </c>
      <c s="15">
        <v>24.02481782594587</v>
      </c>
      <c s="15">
        <v>803.94631581006718</v>
      </c>
      <c s="15">
        <f t="shared" si="8"/>
        <v>2472.1297852952257</v>
      </c>
      <c s="16"/>
      <c s="15">
        <v>3.3700211412466898</v>
      </c>
      <c s="15">
        <v>53.597977133830803</v>
      </c>
      <c s="15">
        <v>167.48168361608847</v>
      </c>
      <c s="15">
        <v>15.94298</v>
      </c>
      <c s="15">
        <v>650.04929572597928</v>
      </c>
      <c s="15">
        <v>85.027942817610054</v>
      </c>
      <c s="15">
        <v>78.209979030574928</v>
      </c>
      <c s="15">
        <v>273.47101369742177</v>
      </c>
      <c s="15">
        <v>643.56134125548681</v>
      </c>
      <c s="15">
        <v>1.9849074900000001</v>
      </c>
      <c s="15">
        <v>679.13495142558997</v>
      </c>
      <c s="15">
        <v>54.073774391922697</v>
      </c>
      <c s="15">
        <f t="shared" si="9"/>
        <v>2705.9058677257517</v>
      </c>
      <c s="16"/>
      <c s="15">
        <v>202.87808179800001</v>
      </c>
      <c s="15">
        <v>200</v>
      </c>
      <c s="15">
        <v>695.9839049716096</v>
      </c>
      <c s="15">
        <v>295.35318037626519</v>
      </c>
      <c s="15">
        <v>238.69315742200001</v>
      </c>
      <c s="15">
        <v>219.05008412672615</v>
      </c>
      <c s="15">
        <v>249.82562141105828</v>
      </c>
      <c s="15">
        <v>23.274757281806082</v>
      </c>
      <c s="15">
        <v>131.27597106498834</v>
      </c>
      <c s="15">
        <v>631.00749733738849</v>
      </c>
      <c s="15">
        <v>46.261202600000004</v>
      </c>
      <c s="15">
        <v>190.67919374424594</v>
      </c>
      <c s="15">
        <f t="shared" si="10"/>
        <v>3124.2826521340885</v>
      </c>
      <c s="16"/>
      <c s="15">
        <v>3512.2376619949391</v>
      </c>
      <c s="15">
        <v>279.79666970386501</v>
      </c>
      <c s="15">
        <v>239.35777868</v>
      </c>
      <c s="15">
        <v>1034.0003185641601</v>
      </c>
      <c s="15">
        <v>616.60567525016143</v>
      </c>
      <c s="15">
        <v>347.83135852849239</v>
      </c>
      <c s="15">
        <v>455.99072852116711</v>
      </c>
      <c s="15">
        <v>558.58426133602575</v>
      </c>
      <c s="15">
        <v>332.11968318657057</v>
      </c>
      <c s="15">
        <v>360.86619670397783</v>
      </c>
      <c s="15">
        <v>343.24729248028677</v>
      </c>
      <c s="15">
        <f>+SUM(FA36:FK36)</f>
        <v>8080.637624949647</v>
      </c>
    </row>
    <row r="37" spans="2:168" ht="15">
      <c r="B37" s="692" t="s">
        <v>98</v>
      </c>
      <c s="15">
        <v>72.026542999948973</v>
      </c>
      <c s="15">
        <v>285.52030281304548</v>
      </c>
      <c s="15">
        <v>-136.27410400570386</v>
      </c>
      <c s="15">
        <v>-124.50741934072036</v>
      </c>
      <c s="15">
        <v>-2.9568924331984121</v>
      </c>
      <c s="15">
        <v>-143.79036141113335</v>
      </c>
      <c s="15">
        <v>90.209893786779574</v>
      </c>
      <c s="15">
        <v>-128.1962215926128</v>
      </c>
      <c s="15">
        <v>16.067499990948022</v>
      </c>
      <c s="15">
        <v>1.3644839630286683</v>
      </c>
      <c s="15">
        <v>75.276727421266685</v>
      </c>
      <c s="15">
        <v>262.83700916943451</v>
      </c>
      <c s="15">
        <f t="shared" si="0"/>
        <v>267.57746136108312</v>
      </c>
      <c s="16"/>
      <c s="15">
        <v>38.901350647830725</v>
      </c>
      <c s="15">
        <v>56.577484985656213</v>
      </c>
      <c s="15">
        <v>-22.549617344152466</v>
      </c>
      <c s="15">
        <v>-9.3300106667816181</v>
      </c>
      <c s="15">
        <v>43.77430264355462</v>
      </c>
      <c s="15">
        <v>-36.646175929193703</v>
      </c>
      <c s="15">
        <v>-41.450418210772</v>
      </c>
      <c s="15">
        <v>-19.913439981579387</v>
      </c>
      <c s="15">
        <v>78.791452320135562</v>
      </c>
      <c s="15">
        <v>-49.953706359698714</v>
      </c>
      <c s="15">
        <v>48.083388171790205</v>
      </c>
      <c s="15">
        <v>104.90462274279218</v>
      </c>
      <c s="15">
        <f t="shared" si="1"/>
        <v>191.18923301958162</v>
      </c>
      <c s="16"/>
      <c s="15">
        <v>59.36420603088186</v>
      </c>
      <c s="15">
        <v>-18.309942953388656</v>
      </c>
      <c s="15">
        <v>252.15515557999998</v>
      </c>
      <c s="15">
        <v>62.444008941696097</v>
      </c>
      <c s="15">
        <v>-69.248197463707726</v>
      </c>
      <c s="15">
        <v>-29.261382029772108</v>
      </c>
      <c s="15">
        <v>-84.719181536229144</v>
      </c>
      <c s="15">
        <v>35.320645368178759</v>
      </c>
      <c s="15">
        <v>90.075204448376894</v>
      </c>
      <c s="15">
        <v>414.39531868092524</v>
      </c>
      <c s="15">
        <v>-0.016729653951415457</v>
      </c>
      <c s="15">
        <v>106.72285171853048</v>
      </c>
      <c s="15">
        <f t="shared" si="2"/>
        <v>818.92195713154035</v>
      </c>
      <c s="16"/>
      <c s="15">
        <v>224.94043562820298</v>
      </c>
      <c s="15">
        <v>-71.025261178198548</v>
      </c>
      <c s="15">
        <v>55.855042453001602</v>
      </c>
      <c s="15">
        <v>916.46287413425614</v>
      </c>
      <c s="15">
        <v>31.374531738843643</v>
      </c>
      <c s="15">
        <v>-31.644273975081433</v>
      </c>
      <c s="15">
        <v>-115.79530156300552</v>
      </c>
      <c s="15">
        <v>508.14030208327222</v>
      </c>
      <c s="15">
        <v>1384.9376419800001</v>
      </c>
      <c s="15">
        <v>-20.311560090000285</v>
      </c>
      <c s="15">
        <v>29.61394005999955</v>
      </c>
      <c s="15">
        <v>42.105840849999595</v>
      </c>
      <c s="15">
        <f t="shared" si="3"/>
        <v>2954.6542121212897</v>
      </c>
      <c s="16"/>
      <c s="15">
        <v>87.371715441999868</v>
      </c>
      <c s="15">
        <v>-1993.7676752495997</v>
      </c>
      <c s="15">
        <v>-385.18630748300006</v>
      </c>
      <c s="15">
        <v>-90.131241317400054</v>
      </c>
      <c s="15">
        <v>-293.57189304539992</v>
      </c>
      <c s="15">
        <v>-31.036402276400054</v>
      </c>
      <c s="15">
        <v>-79.230617336599892</v>
      </c>
      <c s="15">
        <v>-46.943816942199987</v>
      </c>
      <c s="15">
        <v>7.4837246266000648</v>
      </c>
      <c s="15">
        <v>460.51231001579998</v>
      </c>
      <c s="15">
        <v>15.831584930199995</v>
      </c>
      <c s="15">
        <v>-173.57398047219999</v>
      </c>
      <c s="15">
        <f t="shared" si="4"/>
        <v>-2522.2425991082</v>
      </c>
      <c s="16"/>
      <c s="15">
        <v>58.058513156599929</v>
      </c>
      <c s="15">
        <v>-272.04571519440003</v>
      </c>
      <c s="15">
        <v>14.684771818399895</v>
      </c>
      <c s="15">
        <v>-188.62905059920007</v>
      </c>
      <c s="15">
        <v>86.195694589199945</v>
      </c>
      <c s="15">
        <v>577.38285548900001</v>
      </c>
      <c s="15">
        <v>-162.85936884180006</v>
      </c>
      <c s="15">
        <v>-62.767933298600042</v>
      </c>
      <c s="15">
        <v>-187.86662878520002</v>
      </c>
      <c s="15">
        <v>-126.56004164939998</v>
      </c>
      <c s="15">
        <v>69.02402660840005</v>
      </c>
      <c s="15">
        <v>-77.260345219000328</v>
      </c>
      <c s="15">
        <f t="shared" si="5"/>
        <v>-272.64322192600071</v>
      </c>
      <c s="16"/>
      <c s="15">
        <v>-75.310038989999953</v>
      </c>
      <c s="15">
        <v>115.63537656599999</v>
      </c>
      <c s="15">
        <v>1241.1012406581995</v>
      </c>
      <c s="15">
        <v>-1178.8445367198001</v>
      </c>
      <c s="15">
        <v>-98.846794010800124</v>
      </c>
      <c s="15">
        <v>338.31758645479977</v>
      </c>
      <c s="15">
        <v>16.637404979199971</v>
      </c>
      <c s="15">
        <v>-333.74550952220011</v>
      </c>
      <c s="15">
        <v>597.50173351000012</v>
      </c>
      <c s="15">
        <v>-450.9930446535293</v>
      </c>
      <c s="15">
        <v>-102.09503001826033</v>
      </c>
      <c s="15">
        <v>364.65552969271835</v>
      </c>
      <c s="15">
        <f t="shared" si="6"/>
        <v>434.01391794632775</v>
      </c>
      <c s="16"/>
      <c s="15">
        <v>-678.71641573772968</v>
      </c>
      <c s="15">
        <v>407.42074889356957</v>
      </c>
      <c s="15">
        <v>-19.320660569144025</v>
      </c>
      <c s="15">
        <v>122.36507245119094</v>
      </c>
      <c s="15">
        <v>-217.18659635517645</v>
      </c>
      <c s="15">
        <v>153.92347436203045</v>
      </c>
      <c s="15">
        <v>-73.682477030116388</v>
      </c>
      <c s="15">
        <v>101.81086583272122</v>
      </c>
      <c s="15">
        <v>300.42284768504874</v>
      </c>
      <c s="15">
        <v>-459.3490816338076</v>
      </c>
      <c s="15">
        <v>104.77890570229931</v>
      </c>
      <c s="15">
        <v>461.80627499841353</v>
      </c>
      <c s="15">
        <f t="shared" si="7"/>
        <v>204.27295859929961</v>
      </c>
      <c s="16"/>
      <c s="15">
        <v>-135.46515814279871</v>
      </c>
      <c s="15">
        <v>42.069621176397959</v>
      </c>
      <c s="15">
        <v>-4.0261993764247563</v>
      </c>
      <c s="15">
        <v>-145.21154819464869</v>
      </c>
      <c s="15">
        <v>-180.69627323214172</v>
      </c>
      <c s="15">
        <v>231.13231814488609</v>
      </c>
      <c s="15">
        <v>-25.515247065916697</v>
      </c>
      <c s="15">
        <v>16.875170422415977</v>
      </c>
      <c s="15">
        <v>-38.23466066656556</v>
      </c>
      <c s="15">
        <v>-287.99893789818452</v>
      </c>
      <c s="15">
        <v>140.15133146062112</v>
      </c>
      <c s="15">
        <v>119.01824968999949</v>
      </c>
      <c s="15">
        <f t="shared" si="8"/>
        <v>-267.90133368236002</v>
      </c>
      <c s="16"/>
      <c s="15">
        <v>33.272512727550975</v>
      </c>
      <c s="15">
        <v>-121.21549225845206</v>
      </c>
      <c s="15">
        <v>67.101101949396025</v>
      </c>
      <c s="15">
        <v>-76.316922565687207</v>
      </c>
      <c s="15">
        <v>-149.87002942558092</v>
      </c>
      <c s="15">
        <v>-199.72266981026132</v>
      </c>
      <c s="15">
        <v>-22.948843916450926</v>
      </c>
      <c s="15">
        <v>32.117675063708361</v>
      </c>
      <c s="15">
        <v>-218.22315138746785</v>
      </c>
      <c s="15">
        <v>197.38668201952623</v>
      </c>
      <c s="15">
        <v>113.17108653596335</v>
      </c>
      <c s="15">
        <v>58.017075761286378</v>
      </c>
      <c s="15">
        <f t="shared" si="9"/>
        <v>-287.23097530646896</v>
      </c>
      <c s="16"/>
      <c s="15">
        <v>-90.166409234722551</v>
      </c>
      <c s="15">
        <v>11.934403431869043</v>
      </c>
      <c s="15">
        <v>-10.305257594575437</v>
      </c>
      <c s="15">
        <v>-238.97567981811153</v>
      </c>
      <c s="15">
        <v>-204.39474838414117</v>
      </c>
      <c s="15">
        <v>-200.39693836063771</v>
      </c>
      <c s="15">
        <v>199.78293273942273</v>
      </c>
      <c s="15">
        <v>42.280265598283222</v>
      </c>
      <c s="15">
        <v>-38.182318146300702</v>
      </c>
      <c s="15">
        <v>127.16089972080175</v>
      </c>
      <c s="15">
        <v>-40.114650208437638</v>
      </c>
      <c s="15">
        <v>200.09595116793776</v>
      </c>
      <c s="15">
        <f t="shared" si="10"/>
        <v>-241.28154908861228</v>
      </c>
      <c s="16"/>
      <c s="15">
        <v>-142.97630578082396</v>
      </c>
      <c s="15">
        <v>10.865468420227899</v>
      </c>
      <c s="15">
        <v>216.10666829135425</v>
      </c>
      <c s="15">
        <v>-50.110774413844183</v>
      </c>
      <c s="15">
        <v>-372.51229063999995</v>
      </c>
      <c s="15">
        <v>-38.162056410000105</v>
      </c>
      <c s="15">
        <v>6.6535055100000022</v>
      </c>
      <c s="15">
        <v>26.27285618999997</v>
      </c>
      <c s="15">
        <v>-17.26045903000005</v>
      </c>
      <c s="15">
        <v>-23.58910620000006</v>
      </c>
      <c s="15">
        <v>390.71460075000016</v>
      </c>
      <c s="15">
        <f>+SUM(FA37:FK37)</f>
        <v>6.0021066869139759</v>
      </c>
    </row>
    <row r="38" spans="2:168" ht="15.75">
      <c r="B38" s="690" t="s">
        <v>40</v>
      </c>
      <c s="20">
        <f>+C39+C41+C42+C43</f>
        <v>-331.12188536579686</v>
      </c>
      <c s="20">
        <f t="shared" si="115" ref="D38:N38">+D39+D41+D42+D43</f>
        <v>441.40232093514533</v>
      </c>
      <c s="20">
        <f t="shared" si="115"/>
        <v>444.22664075849735</v>
      </c>
      <c s="20">
        <f t="shared" si="115"/>
        <v>228.63821779980427</v>
      </c>
      <c s="20">
        <f t="shared" si="115"/>
        <v>-19.972568585447505</v>
      </c>
      <c s="20">
        <f t="shared" si="115"/>
        <v>248.17599735612657</v>
      </c>
      <c s="20">
        <f t="shared" si="115"/>
        <v>41.011890871167225</v>
      </c>
      <c s="20">
        <f t="shared" si="115"/>
        <v>517.79009872687197</v>
      </c>
      <c s="20">
        <f t="shared" si="115"/>
        <v>389.08855520496206</v>
      </c>
      <c s="20">
        <f t="shared" si="115"/>
        <v>438.4098364961082</v>
      </c>
      <c s="20">
        <f t="shared" si="115"/>
        <v>246.22424509721793</v>
      </c>
      <c s="20">
        <f t="shared" si="115"/>
        <v>152.69304128675847</v>
      </c>
      <c s="20">
        <f t="shared" si="0"/>
        <v>2796.5663905814154</v>
      </c>
      <c s="574"/>
      <c s="20">
        <f>+Q39+Q41+Q42+Q43</f>
        <v>7.3649607459406568</v>
      </c>
      <c s="20">
        <f t="shared" si="116" ref="R38">+R39+R41+R42+R43</f>
        <v>487.47866816294845</v>
      </c>
      <c s="20">
        <f t="shared" si="117" ref="S38">+S39+S41+S42+S43</f>
        <v>408.88394441999566</v>
      </c>
      <c s="20">
        <f t="shared" si="118" ref="T38">+T39+T41+T42+T43</f>
        <v>470.39812900182073</v>
      </c>
      <c s="20">
        <f t="shared" si="119" ref="U38">+U39+U41+U42+U43</f>
        <v>306.79381741630476</v>
      </c>
      <c s="20">
        <f t="shared" si="120" ref="V38">+V39+V41+V42+V43</f>
        <v>-477.78471282485589</v>
      </c>
      <c s="20">
        <f t="shared" si="121" ref="W38">+W39+W41+W42+W43</f>
        <v>698.48236427969971</v>
      </c>
      <c s="20">
        <f t="shared" si="122" ref="X38">+X39+X41+X42+X43</f>
        <v>143.1730996952588</v>
      </c>
      <c s="20">
        <f t="shared" si="123" ref="Y38">+Y39+Y41+Y42+Y43</f>
        <v>1255.4078516744908</v>
      </c>
      <c s="20">
        <f t="shared" si="124" ref="Z38">+Z39+Z41+Z42+Z43</f>
        <v>397.8217546444734</v>
      </c>
      <c s="20">
        <f t="shared" si="125" ref="AA38">+AA39+AA41+AA42+AA43</f>
        <v>617.08818458698704</v>
      </c>
      <c s="20">
        <f t="shared" si="126" ref="AB38">+AB39+AB41+AB42+AB43</f>
        <v>-47.558252942205108</v>
      </c>
      <c s="20">
        <f t="shared" si="1"/>
        <v>4267.5498088608583</v>
      </c>
      <c s="574"/>
      <c s="20">
        <f>+AE39+AE41+AE42+AE43</f>
        <v>-234.5229886207367</v>
      </c>
      <c s="20">
        <f t="shared" si="127" ref="AF38">+AF39+AF41+AF42+AF43</f>
        <v>-412.99391927681751</v>
      </c>
      <c s="20">
        <f t="shared" si="128" ref="AG38">+AG39+AG41+AG42+AG43</f>
        <v>-1.8148953839058635</v>
      </c>
      <c s="20">
        <f t="shared" si="129" ref="AH38">+AH39+AH41+AH42+AH43</f>
        <v>-268.402899455571</v>
      </c>
      <c s="20">
        <f t="shared" si="130" ref="AI38">+AI39+AI41+AI42+AI43</f>
        <v>167.31651312903512</v>
      </c>
      <c s="20">
        <f t="shared" si="131" ref="AJ38">+AJ39+AJ41+AJ42+AJ43</f>
        <v>232.15517462339784</v>
      </c>
      <c s="20">
        <f t="shared" si="132" ref="AK38">+AK39+AK41+AK42+AK43</f>
        <v>-73.012773700366211</v>
      </c>
      <c s="20">
        <f t="shared" si="133" ref="AL38">+AL39+AL41+AL42+AL43</f>
        <v>108.69025190239245</v>
      </c>
      <c s="20">
        <f t="shared" si="134" ref="AM38">+AM39+AM41+AM42+AM43</f>
        <v>344.86808428995602</v>
      </c>
      <c s="20">
        <f t="shared" si="135" ref="AN38">+AN39+AN41+AN42+AN43</f>
        <v>421.20943457102737</v>
      </c>
      <c s="20">
        <f t="shared" si="136" ref="AO38">+AO39+AO41+AO42+AO43</f>
        <v>252.01792006560242</v>
      </c>
      <c s="20">
        <f t="shared" si="137" ref="AP38">+AP39+AP41+AP42+AP43</f>
        <v>2338.9686207124241</v>
      </c>
      <c s="20">
        <f t="shared" si="2"/>
        <v>2874.4785228564378</v>
      </c>
      <c s="574"/>
      <c s="20">
        <f>+AS39+AS41+AS42+AS43</f>
        <v>-719.84903560429098</v>
      </c>
      <c s="20">
        <f t="shared" si="138" ref="AT38">+AT39+AT41+AT42+AT43</f>
        <v>-174.31720907360832</v>
      </c>
      <c s="20">
        <f t="shared" si="139" ref="AU38">+AU39+AU41+AU42+AU43</f>
        <v>291.67714315177165</v>
      </c>
      <c s="20">
        <f t="shared" si="140" ref="AV38">+AV39+AV41+AV42+AV43</f>
        <v>-36.702509700250175</v>
      </c>
      <c s="20">
        <f t="shared" si="141" ref="AW38">+AW39+AW41+AW42+AW43</f>
        <v>76.013770840601708</v>
      </c>
      <c s="20">
        <f t="shared" si="142" ref="AX38">+AX39+AX41+AX42+AX43</f>
        <v>-374.3902305831075</v>
      </c>
      <c s="20">
        <f t="shared" si="143" ref="AY38">+AY39+AY41+AY42+AY43</f>
        <v>-84.291449433269534</v>
      </c>
      <c s="20">
        <f t="shared" si="144" ref="AZ38">+AZ39+AZ41+AZ42+AZ43</f>
        <v>-186.41750163519316</v>
      </c>
      <c s="20">
        <f t="shared" si="145" ref="BA38">+BA39+BA41+BA42+BA43</f>
        <v>-61.456546083584769</v>
      </c>
      <c s="20">
        <f t="shared" si="146" ref="BB38">+BB39+BB41+BB42+BB43</f>
        <v>-247.31222078209686</v>
      </c>
      <c s="20">
        <f t="shared" si="147" ref="BC38">+BC39+BC41+BC42+BC43</f>
        <v>743.51568663626381</v>
      </c>
      <c s="20">
        <f t="shared" si="148" ref="BD38">+BD39+BD41+BD42+BD43</f>
        <v>306.98627414123087</v>
      </c>
      <c s="20">
        <f t="shared" si="3"/>
        <v>-466.5438281255332</v>
      </c>
      <c s="574"/>
      <c s="20">
        <f>+BG39+BG41+BG42+BG43</f>
        <v>-657.24645702237967</v>
      </c>
      <c s="20">
        <f t="shared" si="149" ref="BH38">+BH39+BH41+BH42+BH43</f>
        <v>109.37284627248121</v>
      </c>
      <c s="20">
        <f t="shared" si="150" ref="BI38">+BI39+BI41+BI42+BI43</f>
        <v>-4.3618342364923848</v>
      </c>
      <c s="20">
        <f t="shared" si="151" ref="BJ38">+BJ39+BJ41+BJ42+BJ43</f>
        <v>-118.93809390947536</v>
      </c>
      <c s="20">
        <f t="shared" si="152" ref="BK38">+BK39+BK41+BK42+BK43</f>
        <v>1368.9354497859183</v>
      </c>
      <c s="20">
        <f t="shared" si="153" ref="BL38">+BL39+BL41+BL42+BL43</f>
        <v>773.57834277952225</v>
      </c>
      <c s="20">
        <f t="shared" si="154" ref="BM38">+BM39+BM41+BM42+BM43</f>
        <v>-347.42147795198133</v>
      </c>
      <c s="20">
        <f t="shared" si="155" ref="BN38">+BN39+BN41+BN42+BN43</f>
        <v>116.43314921458757</v>
      </c>
      <c s="20">
        <f t="shared" si="156" ref="BO38">+BO39+BO41+BO42+BO43</f>
        <v>533.59948819642022</v>
      </c>
      <c s="20">
        <f t="shared" si="157" ref="BP38">+BP39+BP41+BP42+BP43</f>
        <v>-542.93405248580768</v>
      </c>
      <c s="20">
        <f t="shared" si="158" ref="BQ38">+BQ39+BQ41+BQ42+BQ43</f>
        <v>-408.51083909604017</v>
      </c>
      <c s="20">
        <f t="shared" si="159" ref="BR38">+BR39+BR41+BR42+BR43</f>
        <v>1298.0220713299523</v>
      </c>
      <c s="20">
        <f t="shared" si="4"/>
        <v>2120.5285928767053</v>
      </c>
      <c s="574"/>
      <c s="20">
        <f>+BU39+BU41+BU42+BU43</f>
        <v>-369.43434588339136</v>
      </c>
      <c s="20">
        <f t="shared" si="160" ref="BV38">+BV39+BV41+BV42+BV43</f>
        <v>-200.87124090679453</v>
      </c>
      <c s="20">
        <f t="shared" si="161" ref="BW38">+BW39+BW41+BW42+BW43</f>
        <v>388.14695784960202</v>
      </c>
      <c s="20">
        <f t="shared" si="162" ref="BX38">+BX39+BX41+BX42+BX43</f>
        <v>443.30437675100234</v>
      </c>
      <c s="20">
        <f t="shared" si="163" ref="BY38">+BY39+BY41+BY42+BY43</f>
        <v>318.18179897385642</v>
      </c>
      <c s="20">
        <f t="shared" si="164" ref="BZ38">+BZ39+BZ41+BZ42+BZ43</f>
        <v>282.93679766369263</v>
      </c>
      <c s="20">
        <f t="shared" si="165" ref="CA38">+CA39+CA41+CA42+CA43</f>
        <v>-272.11384328856417</v>
      </c>
      <c s="20">
        <f t="shared" si="166" ref="CB38">+CB39+CB41+CB42+CB43</f>
        <v>396.33875779541677</v>
      </c>
      <c s="20">
        <f t="shared" si="167" ref="CC38">+CC39+CC41+CC42+CC43</f>
        <v>11.525926108745654</v>
      </c>
      <c s="20">
        <f t="shared" si="168" ref="CD38">+CD39+CD41+CD42+CD43</f>
        <v>353.87403747006761</v>
      </c>
      <c s="20">
        <f t="shared" si="169" ref="CE38">+CE39+CE41+CE42+CE43</f>
        <v>-130.64621377436055</v>
      </c>
      <c s="20">
        <f t="shared" si="170" ref="CF38">+CF39+CF41+CF42+CF43</f>
        <v>1329.8080133405379</v>
      </c>
      <c s="20">
        <f t="shared" si="5"/>
        <v>2551.0510220998108</v>
      </c>
      <c s="574"/>
      <c s="20">
        <f>+CI39+CI41+CI42+CI43</f>
        <v>-165.77683270088781</v>
      </c>
      <c s="20">
        <f t="shared" si="171" ref="CJ38">+CJ39+CJ41+CJ42+CJ43</f>
        <v>-428.28837457729946</v>
      </c>
      <c s="20">
        <f t="shared" si="172" ref="CK38">+CK39+CK41+CK42+CK43</f>
        <v>549.32036262175291</v>
      </c>
      <c s="20">
        <f t="shared" si="173" ref="CL38">+CL39+CL41+CL42+CL43</f>
        <v>-56.372137746712163</v>
      </c>
      <c s="20">
        <f t="shared" si="174" ref="CM38">+CM39+CM41+CM42+CM43</f>
        <v>333.63673193170257</v>
      </c>
      <c s="20">
        <f t="shared" si="175" ref="CN38">+CN39+CN41+CN42+CN43</f>
        <v>200.52150952590216</v>
      </c>
      <c s="20">
        <f t="shared" si="176" ref="CO38">+CO39+CO41+CO42+CO43</f>
        <v>-326.68100294770352</v>
      </c>
      <c s="20">
        <f t="shared" si="177" ref="CP38">+CP39+CP41+CP42+CP43</f>
        <v>372.80567207489764</v>
      </c>
      <c s="20">
        <f t="shared" si="178" ref="CQ38">+CQ39+CQ41+CQ42+CQ43</f>
        <v>515.26976363500341</v>
      </c>
      <c s="20">
        <f t="shared" si="179" ref="CR38">+CR39+CR41+CR42+CR43</f>
        <v>-813.1620972576842</v>
      </c>
      <c s="20">
        <f t="shared" si="180" ref="CS38">+CS39+CS41+CS42+CS43</f>
        <v>-223.79628304652192</v>
      </c>
      <c s="20">
        <f t="shared" si="181" ref="CT38">+CT39+CT41+CT42+CT43</f>
        <v>1836.7083453698679</v>
      </c>
      <c s="20">
        <f t="shared" si="6"/>
        <v>1794.1856568823175</v>
      </c>
      <c s="574"/>
      <c s="20">
        <f>+CW39+CW41+CW42+CW43</f>
        <v>-325.15698471248612</v>
      </c>
      <c s="20">
        <f t="shared" si="182" ref="CX38">+CX39+CX41+CX42+CX43</f>
        <v>-501.65861118543523</v>
      </c>
      <c s="20">
        <f t="shared" si="183" ref="CY38">+CY39+CY41+CY42+CY43</f>
        <v>360.0706549460221</v>
      </c>
      <c s="20">
        <f t="shared" si="184" ref="CZ38">+CZ39+CZ41+CZ42+CZ43</f>
        <v>1311.4535741755185</v>
      </c>
      <c s="20">
        <f t="shared" si="185" ref="DA38">+DA39+DA41+DA42+DA43</f>
        <v>720.1992709412059</v>
      </c>
      <c s="20">
        <f t="shared" si="186" ref="DB38">+DB39+DB41+DB42+DB43</f>
        <v>499.48044906850123</v>
      </c>
      <c s="20">
        <f t="shared" si="187" ref="DC38">+DC39+DC41+DC42+DC43</f>
        <v>556.41106440059889</v>
      </c>
      <c s="20">
        <f t="shared" si="188" ref="DD38">+DD39+DD41+DD42+DD43</f>
        <v>-213.82767223502736</v>
      </c>
      <c s="20">
        <f t="shared" si="189" ref="DE38">+DE39+DE41+DE42+DE43</f>
        <v>-36.066474099304294</v>
      </c>
      <c s="20">
        <f t="shared" si="190" ref="DF38">+DF39+DF41+DF42+DF43</f>
        <v>-958.90668921218798</v>
      </c>
      <c s="20">
        <f t="shared" si="191" ref="DG38">+DG39+DG41+DG42+DG43</f>
        <v>-124.82405573766937</v>
      </c>
      <c s="20">
        <f t="shared" si="192" ref="DH38">+DH39+DH41+DH42+DH43</f>
        <v>-976.04438770963156</v>
      </c>
      <c s="20">
        <f t="shared" si="7"/>
        <v>311.13013864010463</v>
      </c>
      <c s="574"/>
      <c s="20">
        <f>+DK39+DK41+DK42+DK43</f>
        <v>617.82296520287787</v>
      </c>
      <c s="20">
        <f t="shared" si="193" ref="DL38">+DL39+DL41+DL42+DL43</f>
        <v>178.21514688822805</v>
      </c>
      <c s="20">
        <f t="shared" si="194" ref="DM38">+DM39+DM41+DM42+DM43</f>
        <v>15.107049200429572</v>
      </c>
      <c s="20">
        <f t="shared" si="195" ref="DN38">+DN39+DN41+DN42+DN43</f>
        <v>-257.55679924189769</v>
      </c>
      <c s="20">
        <f t="shared" si="196" ref="DO38">+DO39+DO41+DO42+DO43</f>
        <v>-95.67910419713948</v>
      </c>
      <c s="20">
        <f t="shared" si="197" ref="DP38">+DP39+DP41+DP42+DP43</f>
        <v>280.79831228656633</v>
      </c>
      <c s="20">
        <f t="shared" si="198" ref="DQ38">+DQ39+DQ41+DQ42+DQ43</f>
        <v>-32.575385232587678</v>
      </c>
      <c s="20">
        <f t="shared" si="199" ref="DR38">+DR39+DR41+DR42+DR43</f>
        <v>320.25107029744163</v>
      </c>
      <c s="20">
        <f t="shared" si="200" ref="DS38">+DS39+DS41+DS42+DS43</f>
        <v>-495.68140146259771</v>
      </c>
      <c s="20">
        <f t="shared" si="201" ref="DT38">+DT39+DT41+DT42+DT43</f>
        <v>183.24454961359521</v>
      </c>
      <c s="20">
        <f t="shared" si="202" ref="DU38">+DU39+DU41+DU42+DU43</f>
        <v>-37.625123415101157</v>
      </c>
      <c s="20">
        <f t="shared" si="203" ref="DV38">+DV39+DV41+DV42+DV43</f>
        <v>832.1377059646851</v>
      </c>
      <c s="20">
        <f t="shared" si="8"/>
        <v>1508.4589859045</v>
      </c>
      <c s="574"/>
      <c s="20">
        <f>+DY39+DY41+DY42+DY43</f>
        <v>-211.14687082152432</v>
      </c>
      <c s="20">
        <f t="shared" si="204" ref="DZ38">+DZ39+DZ41+DZ42+DZ43</f>
        <v>318.01969700451662</v>
      </c>
      <c s="20">
        <f t="shared" si="205" ref="EA38">+EA39+EA41+EA42+EA43</f>
        <v>-199.63069011978851</v>
      </c>
      <c s="20">
        <f t="shared" si="206" ref="EB38">+EB39+EB41+EB42+EB43</f>
        <v>462.83230763649203</v>
      </c>
      <c s="20">
        <f t="shared" si="207" ref="EC38">+EC39+EC41+EC42+EC43</f>
        <v>-288.79103806771201</v>
      </c>
      <c s="20">
        <f t="shared" si="208" ref="ED38">+ED39+ED41+ED42+ED43</f>
        <v>206.49081120524437</v>
      </c>
      <c s="20">
        <f t="shared" si="209" ref="EE38">+EE39+EE41+EE42+EE43</f>
        <v>-1.9335461387524902</v>
      </c>
      <c s="20">
        <f t="shared" si="210" ref="EF38">+EF39+EF41+EF42+EF43</f>
        <v>123.98401666971961</v>
      </c>
      <c s="20">
        <f t="shared" si="211" ref="EG38">+EG39+EG41+EG42+EG43</f>
        <v>-143.16839883889139</v>
      </c>
      <c s="20">
        <f t="shared" si="212" ref="EH38">+EH39+EH41+EH42+EH43</f>
        <v>-149.11089046726056</v>
      </c>
      <c s="20">
        <f t="shared" si="213" ref="EI38">+EI39+EI41+EI42+EI43</f>
        <v>291.57614854748931</v>
      </c>
      <c s="20">
        <f t="shared" si="214" ref="EJ38">+EJ39+EJ41+EJ42+EJ43</f>
        <v>-238.41398393772889</v>
      </c>
      <c s="20">
        <f t="shared" si="9"/>
        <v>170.7075626718038</v>
      </c>
      <c s="574"/>
      <c s="20">
        <f>+EM39+EM41+EM42+EM43</f>
        <v>-11.009008567321104</v>
      </c>
      <c s="20">
        <f t="shared" si="215" ref="EN38">+EN39+EN41+EN42+EN43</f>
        <v>1029.343772785267</v>
      </c>
      <c s="20">
        <f t="shared" si="216" ref="EO38">+EO39+EO41+EO42+EO43</f>
        <v>-293.79034660198033</v>
      </c>
      <c s="20">
        <f t="shared" si="217" ref="EP38">+EP39+EP41+EP42+EP43</f>
        <v>54.112156120067311</v>
      </c>
      <c s="20">
        <f t="shared" si="218" ref="EQ38">+EQ39+EQ41+EQ42+EQ43</f>
        <v>359.25035556948785</v>
      </c>
      <c s="20">
        <f t="shared" si="219" ref="ER38">+ER39+ER41+ER42+ER43</f>
        <v>376.09731996552989</v>
      </c>
      <c s="20">
        <f t="shared" si="220" ref="ES38">+ES39+ES41+ES42+ES43</f>
        <v>330.89286942336707</v>
      </c>
      <c s="20">
        <f t="shared" si="221" ref="ET38">+ET39+ET41+ET42+ET43</f>
        <v>206.34154779076326</v>
      </c>
      <c s="20">
        <f t="shared" si="222" ref="EU38:EX38">+EU39+EU41+EU42+EU43</f>
        <v>236.71795017968844</v>
      </c>
      <c s="20">
        <f t="shared" si="222"/>
        <v>281.96513276044362</v>
      </c>
      <c s="20">
        <f t="shared" si="222"/>
        <v>1402.2033174049675</v>
      </c>
      <c s="20">
        <f t="shared" si="222"/>
        <v>818.95628562191735</v>
      </c>
      <c s="20">
        <f t="shared" si="10"/>
        <v>4791.0813524521982</v>
      </c>
      <c s="574"/>
      <c s="20">
        <f t="shared" si="223" ref="FA38:FK38">+FA39+FA41+FA42+FA43</f>
        <v>247.83540601594007</v>
      </c>
      <c s="20">
        <f t="shared" si="223"/>
        <v>-287.88063049279617</v>
      </c>
      <c s="20">
        <f t="shared" si="223"/>
        <v>-108.61258278657468</v>
      </c>
      <c s="20">
        <f t="shared" si="223"/>
        <v>66.395868818365699</v>
      </c>
      <c s="20">
        <f t="shared" si="223"/>
        <v>-426.72662372190018</v>
      </c>
      <c s="20">
        <f t="shared" si="223"/>
        <v>-116.73679199589367</v>
      </c>
      <c s="20">
        <f t="shared" si="223"/>
        <v>-225.99650795958473</v>
      </c>
      <c s="20">
        <f t="shared" si="223"/>
        <v>-652.44448247962839</v>
      </c>
      <c s="20">
        <f t="shared" si="223"/>
        <v>-190.57909994905225</v>
      </c>
      <c s="20">
        <f t="shared" si="223"/>
        <v>-122.53110382196675</v>
      </c>
      <c s="20">
        <f t="shared" si="223"/>
        <v>-9.5812774579788993</v>
      </c>
      <c s="20">
        <f>+SUM(FA38:FK38)</f>
        <v>-1826.8578258310699</v>
      </c>
    </row>
    <row r="39" spans="2:168" ht="15">
      <c r="B39" s="692" t="s">
        <v>99</v>
      </c>
      <c s="15">
        <v>-402.461885365797</v>
      </c>
      <c s="15">
        <v>468.12232093514524</v>
      </c>
      <c s="15">
        <v>418.9066407584973</v>
      </c>
      <c s="15">
        <v>128.00821779980438</v>
      </c>
      <c s="15">
        <v>232.81743141455252</v>
      </c>
      <c s="15">
        <v>-38.424002643873379</v>
      </c>
      <c s="15">
        <v>174.84189087116715</v>
      </c>
      <c s="15">
        <v>456.63009872687195</v>
      </c>
      <c s="15">
        <v>375.57855520496224</v>
      </c>
      <c s="15">
        <v>457.42983649610812</v>
      </c>
      <c s="15">
        <v>296.80424509721797</v>
      </c>
      <c s="15">
        <v>54.893041286758397</v>
      </c>
      <c s="15">
        <f t="shared" si="0"/>
        <v>2623.1463905814148</v>
      </c>
      <c s="16"/>
      <c s="15">
        <v>9.9649607459406795</v>
      </c>
      <c s="15">
        <v>498.1186681629485</v>
      </c>
      <c s="15">
        <v>304.28394441999569</v>
      </c>
      <c s="15">
        <v>634.06812900182058</v>
      </c>
      <c s="15">
        <v>301.31381741630486</v>
      </c>
      <c s="15">
        <v>-538.25471282485591</v>
      </c>
      <c s="15">
        <v>665.95236427969962</v>
      </c>
      <c s="15">
        <v>46.593099695258935</v>
      </c>
      <c s="15">
        <v>274.307852874491</v>
      </c>
      <c s="15">
        <v>462.19207152447331</v>
      </c>
      <c s="15">
        <v>716.02952583698709</v>
      </c>
      <c s="15">
        <v>-0.99822502220507126</v>
      </c>
      <c s="15">
        <f t="shared" si="1"/>
        <v>3373.5714961108588</v>
      </c>
      <c s="16"/>
      <c s="15">
        <v>-25.682988620736662</v>
      </c>
      <c s="15">
        <v>-153.43391927681751</v>
      </c>
      <c s="15">
        <v>-15.804895383905929</v>
      </c>
      <c s="15">
        <v>-156.90370471557105</v>
      </c>
      <c s="15">
        <v>157.98651312903507</v>
      </c>
      <c s="15">
        <v>296.43517462339798</v>
      </c>
      <c s="15">
        <v>-377.6527737003662</v>
      </c>
      <c s="15">
        <v>168.17025190239241</v>
      </c>
      <c s="15">
        <v>364.04808428995614</v>
      </c>
      <c s="15">
        <v>407.57943457102732</v>
      </c>
      <c s="15">
        <v>266.21792006560241</v>
      </c>
      <c s="15">
        <v>1941.2986207124241</v>
      </c>
      <c s="15">
        <f t="shared" si="2"/>
        <v>2872.2577175964379</v>
      </c>
      <c s="16"/>
      <c s="15">
        <v>-1067.6690356042909</v>
      </c>
      <c s="15">
        <v>-78.957209073608254</v>
      </c>
      <c s="15">
        <v>378.58012232177151</v>
      </c>
      <c s="15">
        <v>11.237490299749989</v>
      </c>
      <c s="15">
        <v>79.666598070601779</v>
      </c>
      <c s="15">
        <v>-228.58392239310768</v>
      </c>
      <c s="15">
        <v>31.64855056673052</v>
      </c>
      <c s="15">
        <v>-178.08750163519312</v>
      </c>
      <c s="15">
        <v>34.946878186415134</v>
      </c>
      <c s="15">
        <v>-111.31222078209669</v>
      </c>
      <c s="15">
        <v>757.05657887626364</v>
      </c>
      <c s="15">
        <v>356.33354391123089</v>
      </c>
      <c s="15">
        <f t="shared" si="3"/>
        <v>-15.14012725553323</v>
      </c>
      <c s="16"/>
      <c s="15">
        <v>-637.7983835123797</v>
      </c>
      <c s="15">
        <v>166.59750474248122</v>
      </c>
      <c s="15">
        <v>-18.77208471649233</v>
      </c>
      <c s="15">
        <v>114.42953693052453</v>
      </c>
      <c s="15">
        <v>1309.1330463359184</v>
      </c>
      <c s="15">
        <v>778.51223491952237</v>
      </c>
      <c s="15">
        <v>-345.06432163198139</v>
      </c>
      <c s="15">
        <v>115.83170370458747</v>
      </c>
      <c s="15">
        <v>62.486459526420269</v>
      </c>
      <c s="15">
        <v>-353.51120465580772</v>
      </c>
      <c s="15">
        <v>-185.30197854604</v>
      </c>
      <c s="15">
        <v>1022.4214969199521</v>
      </c>
      <c s="15">
        <f t="shared" si="4"/>
        <v>2028.9640100167053</v>
      </c>
      <c s="16"/>
      <c s="15">
        <v>-450.52434588339139</v>
      </c>
      <c s="15">
        <v>-85.031240906794551</v>
      </c>
      <c s="15">
        <v>404.1469578496019</v>
      </c>
      <c s="15">
        <v>187.56437675100258</v>
      </c>
      <c s="15">
        <v>-83.998201026143661</v>
      </c>
      <c s="15">
        <v>153.2167976636926</v>
      </c>
      <c s="15">
        <v>-194.82384328856409</v>
      </c>
      <c s="15">
        <v>-35.217456534583363</v>
      </c>
      <c s="15">
        <v>-17.684073891254382</v>
      </c>
      <c s="15">
        <v>232.14403747006756</v>
      </c>
      <c s="15">
        <v>-91.373971514360449</v>
      </c>
      <c s="15">
        <v>1404.4180133405378</v>
      </c>
      <c s="15">
        <f t="shared" si="5"/>
        <v>1422.8370500298104</v>
      </c>
      <c s="16"/>
      <c s="15">
        <v>-113.10683270088796</v>
      </c>
      <c s="15">
        <v>-374.61837457729939</v>
      </c>
      <c s="15">
        <v>370.56036262175303</v>
      </c>
      <c s="15">
        <v>17.817862253287835</v>
      </c>
      <c s="15">
        <v>333.73673193170254</v>
      </c>
      <c s="15">
        <v>183.65150952590221</v>
      </c>
      <c s="15">
        <v>-317.06100294770346</v>
      </c>
      <c s="15">
        <v>346.73567207489759</v>
      </c>
      <c s="15">
        <v>542.72976363500334</v>
      </c>
      <c s="15">
        <v>-812.36209725768424</v>
      </c>
      <c s="15">
        <v>-261.24628304652197</v>
      </c>
      <c s="15">
        <v>1825.233665369868</v>
      </c>
      <c s="15">
        <f t="shared" si="6"/>
        <v>1742.0709768823176</v>
      </c>
      <c s="16"/>
      <c s="15">
        <v>-304.46698471248618</v>
      </c>
      <c s="15">
        <v>-639.16861118543534</v>
      </c>
      <c s="15">
        <v>-27.94370088397735</v>
      </c>
      <c s="15">
        <v>1443.7212109755183</v>
      </c>
      <c s="15">
        <v>725.36927094120585</v>
      </c>
      <c s="15">
        <v>506.19235798850093</v>
      </c>
      <c s="15">
        <v>505.56873169059907</v>
      </c>
      <c s="15">
        <v>-283.15767223502701</v>
      </c>
      <c s="15">
        <v>38.417255980695693</v>
      </c>
      <c s="15">
        <v>-951.79465482218791</v>
      </c>
      <c s="15">
        <v>-135.13888104766937</v>
      </c>
      <c s="15">
        <v>-931.58643870963169</v>
      </c>
      <c s="15">
        <f t="shared" si="7"/>
        <v>-53.988116019894733</v>
      </c>
      <c s="16"/>
      <c s="15">
        <v>657.97296520287784</v>
      </c>
      <c s="15">
        <v>98.614151778228134</v>
      </c>
      <c s="15">
        <v>19.130472800429573</v>
      </c>
      <c s="15">
        <v>-62.091228771897981</v>
      </c>
      <c s="15">
        <v>-116.12390782713962</v>
      </c>
      <c s="15">
        <v>260.42661403656655</v>
      </c>
      <c s="15">
        <v>-44.196684232587813</v>
      </c>
      <c s="15">
        <v>294.81931729744156</v>
      </c>
      <c s="15">
        <v>-447.00422797259739</v>
      </c>
      <c s="15">
        <v>180.88419441359514</v>
      </c>
      <c s="15">
        <v>-47.16337841510132</v>
      </c>
      <c s="15">
        <v>837.85177096468522</v>
      </c>
      <c s="15">
        <f t="shared" si="8"/>
        <v>1633.1200592744999</v>
      </c>
      <c s="16"/>
      <c s="15">
        <v>-195.83399282152436</v>
      </c>
      <c s="15">
        <v>376.02782565451639</v>
      </c>
      <c s="15">
        <v>-174.47941311978846</v>
      </c>
      <c s="15">
        <v>472.67281627649203</v>
      </c>
      <c s="15">
        <v>-288.10277974771202</v>
      </c>
      <c s="15">
        <v>240.1407287452443</v>
      </c>
      <c s="15">
        <v>33.603189201247574</v>
      </c>
      <c s="15">
        <v>113.31721467971964</v>
      </c>
      <c s="15">
        <v>-103.01381116889132</v>
      </c>
      <c s="15">
        <v>-142.00915646726048</v>
      </c>
      <c s="15">
        <v>96.982194097489</v>
      </c>
      <c s="15">
        <v>-223.56819493772892</v>
      </c>
      <c s="15">
        <f t="shared" si="9"/>
        <v>205.73662039180331</v>
      </c>
      <c s="16"/>
      <c s="15">
        <v>-78.765664567321124</v>
      </c>
      <c s="15">
        <v>757.90560505526662</v>
      </c>
      <c s="15">
        <v>-255.43517260198044</v>
      </c>
      <c s="15">
        <v>190.22966865006771</v>
      </c>
      <c s="15">
        <v>271.49829256948777</v>
      </c>
      <c s="15">
        <v>339.39192796552959</v>
      </c>
      <c s="15">
        <v>201.37685342336678</v>
      </c>
      <c s="15">
        <v>89.973009100762425</v>
      </c>
      <c s="15">
        <v>120.95833217968952</v>
      </c>
      <c s="15">
        <v>160.57903776044378</v>
      </c>
      <c s="15">
        <v>1114.7263244049668</v>
      </c>
      <c s="15">
        <v>630.45740739191774</v>
      </c>
      <c s="15">
        <f t="shared" si="10"/>
        <v>3542.8956213321972</v>
      </c>
      <c s="16"/>
      <c s="15">
        <v>341.06207701594019</v>
      </c>
      <c s="15">
        <v>-177.92489649279537</v>
      </c>
      <c s="15">
        <v>-50.122682786574529</v>
      </c>
      <c s="15">
        <v>98.256219148365773</v>
      </c>
      <c s="15">
        <v>-436.31713272190007</v>
      </c>
      <c s="15">
        <v>-77.528578465894043</v>
      </c>
      <c s="15">
        <v>-327.22935509958438</v>
      </c>
      <c s="15">
        <v>-478.17466561962857</v>
      </c>
      <c s="15">
        <v>-89.56557808905194</v>
      </c>
      <c s="15">
        <v>-107.74006496196691</v>
      </c>
      <c s="15">
        <v>145.05701343202145</v>
      </c>
      <c s="15">
        <f>+SUM(FA39:FK39)</f>
        <v>-1160.2276446410685</v>
      </c>
    </row>
    <row r="40" spans="2:168" ht="15">
      <c r="B40" s="692" t="s">
        <v>204</v>
      </c>
      <c s="15">
        <v>-819.99797994579808</v>
      </c>
      <c s="15">
        <v>579.18729991514579</v>
      </c>
      <c s="15">
        <v>301.0160440484978</v>
      </c>
      <c s="15">
        <v>144.71711649980443</v>
      </c>
      <c s="15">
        <v>54.98936712455253</v>
      </c>
      <c s="15">
        <v>5.3614147661255629</v>
      </c>
      <c s="15">
        <v>68.273064371167948</v>
      </c>
      <c s="15">
        <v>314.59835836687262</v>
      </c>
      <c s="15">
        <v>-25.855071025038455</v>
      </c>
      <c s="15">
        <v>350.45632115610715</v>
      </c>
      <c s="15">
        <v>121.46835222721802</v>
      </c>
      <c s="15">
        <v>-524.7329808532395</v>
      </c>
      <c s="15">
        <f t="shared" si="0"/>
        <v>569.48130665141571</v>
      </c>
      <c s="16"/>
      <c s="15">
        <v>202.77657306927517</v>
      </c>
      <c s="15">
        <v>86.451390926281192</v>
      </c>
      <c s="15">
        <v>-120.50217517667147</v>
      </c>
      <c s="15">
        <v>188.74203349515346</v>
      </c>
      <c s="15">
        <v>280.24619858963865</v>
      </c>
      <c s="15">
        <v>-302.88387991152354</v>
      </c>
      <c s="15">
        <v>441.28149071303307</v>
      </c>
      <c s="15">
        <v>368.63389375859288</v>
      </c>
      <c s="15">
        <v>280.05042794782435</v>
      </c>
      <c s="15">
        <v>412.87675906780692</v>
      </c>
      <c s="15">
        <v>353.07136162031998</v>
      </c>
      <c s="15">
        <v>-613.38838777887122</v>
      </c>
      <c s="15">
        <f t="shared" si="1"/>
        <v>1577.3556863208596</v>
      </c>
      <c s="16"/>
      <c s="15">
        <v>-73.88497860073619</v>
      </c>
      <c s="15">
        <v>-724.5765123068179</v>
      </c>
      <c s="15">
        <v>-205.03603885390635</v>
      </c>
      <c s="15">
        <v>-254.89782606557114</v>
      </c>
      <c s="15">
        <v>199.49536177903462</v>
      </c>
      <c s="15">
        <v>91.51219896339785</v>
      </c>
      <c s="15">
        <v>-632.75057682036629</v>
      </c>
      <c s="15">
        <v>55.209111712392257</v>
      </c>
      <c s="15">
        <v>-8.9854124300439366</v>
      </c>
      <c s="15">
        <v>139.29877299102577</v>
      </c>
      <c s="15">
        <v>704.12980506560234</v>
      </c>
      <c s="15">
        <v>869.9410266424245</v>
      </c>
      <c s="15">
        <f t="shared" si="2"/>
        <v>159.45493207643563</v>
      </c>
      <c s="16"/>
      <c s="15">
        <v>125.07139485943799</v>
      </c>
      <c s="15">
        <v>-803.61881784321099</v>
      </c>
      <c s="15">
        <v>654.59016486216615</v>
      </c>
      <c s="15">
        <v>-180.75946964985644</v>
      </c>
      <c s="15">
        <v>16.562885900996491</v>
      </c>
      <c s="15">
        <v>268.28683572728801</v>
      </c>
      <c s="15">
        <v>37.806640027125127</v>
      </c>
      <c s="15">
        <v>3.4905190185346555</v>
      </c>
      <c s="15">
        <v>-82.02509602985765</v>
      </c>
      <c s="15">
        <v>-143.85130144836728</v>
      </c>
      <c s="15">
        <v>443.23312446999205</v>
      </c>
      <c s="15">
        <v>150.45006230495983</v>
      </c>
      <c s="15">
        <f t="shared" si="3"/>
        <v>489.23694219920793</v>
      </c>
      <c s="16"/>
      <c s="15">
        <v>813.21028163860501</v>
      </c>
      <c s="15">
        <v>53.298324413468549</v>
      </c>
      <c s="15">
        <v>-81.754263455504997</v>
      </c>
      <c s="15">
        <v>149.83605580151016</v>
      </c>
      <c s="15">
        <v>-1066.8213726330951</v>
      </c>
      <c s="15">
        <v>1036.7165053605099</v>
      </c>
      <c s="15">
        <v>-412.68968012099378</v>
      </c>
      <c s="15">
        <v>43.51407284557348</v>
      </c>
      <c s="15">
        <v>-246.08740775259355</v>
      </c>
      <c s="15">
        <v>245.75548878517907</v>
      </c>
      <c s="15">
        <v>-48.400653865052846</v>
      </c>
      <c s="15">
        <v>-626.00198091905986</v>
      </c>
      <c s="15">
        <f t="shared" si="4"/>
        <v>-139.42462990145384</v>
      </c>
      <c s="16"/>
      <c s="15">
        <v>466.3091976882738</v>
      </c>
      <c s="15">
        <v>276.2936295348718</v>
      </c>
      <c s="15">
        <v>71.160302321269683</v>
      </c>
      <c s="15">
        <v>-23.382902247332368</v>
      </c>
      <c s="15">
        <v>-145.63067092447665</v>
      </c>
      <c s="15">
        <v>-51.789040984640735</v>
      </c>
      <c s="15">
        <v>-89.486657676897721</v>
      </c>
      <c s="15">
        <v>-131.68216669291695</v>
      </c>
      <c s="15">
        <v>-346.93257878958741</v>
      </c>
      <c s="15">
        <v>292.09382766173394</v>
      </c>
      <c s="15">
        <v>-622.212449972694</v>
      </c>
      <c s="15">
        <v>728.84014178220468</v>
      </c>
      <c s="15">
        <f t="shared" si="5"/>
        <v>423.58063169980818</v>
      </c>
      <c s="16"/>
      <c s="15">
        <v>-4.1308344842196902</v>
      </c>
      <c s="15">
        <v>-106.70383707863266</v>
      </c>
      <c s="15">
        <v>143.36946979707045</v>
      </c>
      <c s="15">
        <v>-92.120146746367482</v>
      </c>
      <c s="15">
        <v>483.07104989399045</v>
      </c>
      <c s="15">
        <v>-93.616595135430543</v>
      </c>
      <c s="15">
        <v>-72.794099005037879</v>
      </c>
      <c s="15">
        <v>109.39494800356562</v>
      </c>
      <c s="15">
        <v>-188.35683496432989</v>
      </c>
      <c s="15">
        <v>-205.19895881109824</v>
      </c>
      <c s="15">
        <v>-119.44661759417352</v>
      </c>
      <c s="15">
        <v>122.29476651034474</v>
      </c>
      <c s="15">
        <f t="shared" si="6"/>
        <v>-24.23768961431864</v>
      </c>
      <c s="16"/>
      <c s="15">
        <v>158.18001960528011</v>
      </c>
      <c s="15">
        <v>-227.08380074015872</v>
      </c>
      <c s="15">
        <v>-434.88709531447989</v>
      </c>
      <c s="15">
        <v>231.65223209647155</v>
      </c>
      <c s="15">
        <v>66.576908618504149</v>
      </c>
      <c s="15">
        <v>-14.08139494194802</v>
      </c>
      <c s="15">
        <v>50.561748792700655</v>
      </c>
      <c s="15">
        <v>83.353792539495998</v>
      </c>
      <c s="15">
        <v>65.347792022772495</v>
      </c>
      <c s="15">
        <v>-1.2164699058171209</v>
      </c>
      <c s="15">
        <v>-153.38293361206593</v>
      </c>
      <c s="15">
        <v>288.9533181098202</v>
      </c>
      <c s="15">
        <f t="shared" si="7"/>
        <v>113.97411727057548</v>
      </c>
      <c s="16"/>
      <c s="15">
        <v>-94.767137138722546</v>
      </c>
      <c s="15">
        <v>-295.82507754392668</v>
      </c>
      <c s="15">
        <v>285.99423235293034</v>
      </c>
      <c s="15">
        <v>-229.20208870948397</v>
      </c>
      <c s="15">
        <v>31.526910091986792</v>
      </c>
      <c s="15">
        <v>193.88965018779734</v>
      </c>
      <c s="15">
        <v>-75.385807049235609</v>
      </c>
      <c s="15">
        <v>-37.937963899360739</v>
      </c>
      <c s="15">
        <v>77.095135300903394</v>
      </c>
      <c s="15">
        <v>-3.5120435814063171</v>
      </c>
      <c s="15">
        <v>-157.10570582030081</v>
      </c>
      <c s="15">
        <v>333.64869962926127</v>
      </c>
      <c s="15">
        <f t="shared" si="8"/>
        <v>28.418803820442463</v>
      </c>
      <c s="16"/>
      <c s="15">
        <v>6.7547597634777503</v>
      </c>
      <c s="15">
        <v>55.817441369516473</v>
      </c>
      <c s="15">
        <v>-358.29160112978832</v>
      </c>
      <c s="15">
        <v>179.9515311864912</v>
      </c>
      <c s="15">
        <v>-8.4355524377129427</v>
      </c>
      <c s="15">
        <v>-36.375929374754833</v>
      </c>
      <c s="15">
        <v>-120.16766288875576</v>
      </c>
      <c s="15">
        <v>-55.377199570278691</v>
      </c>
      <c s="15">
        <v>26.900653441109085</v>
      </c>
      <c s="15">
        <v>-134.22100145059358</v>
      </c>
      <c s="15">
        <v>-23.596492125178997</v>
      </c>
      <c s="15">
        <v>86.454402072270568</v>
      </c>
      <c s="15">
        <f t="shared" si="9"/>
        <v>-380.58665114419807</v>
      </c>
      <c s="16"/>
      <c s="15">
        <v>-57.026522757322681</v>
      </c>
      <c s="15">
        <v>5.6157946352659565</v>
      </c>
      <c s="15">
        <v>-205.70193681198077</v>
      </c>
      <c s="15">
        <v>108.64342988006695</v>
      </c>
      <c s="15">
        <v>-146.7011193005103</v>
      </c>
      <c s="15">
        <v>29.484093545529049</v>
      </c>
      <c s="15">
        <v>-19.759019716633475</v>
      </c>
      <c s="15">
        <v>-16.816225349237129</v>
      </c>
      <c s="15">
        <v>-35.948129655316507</v>
      </c>
      <c s="15">
        <v>-12.495688794555463</v>
      </c>
      <c s="15">
        <v>381.13953990163395</v>
      </c>
      <c s="15">
        <v>-419.77712803608256</v>
      </c>
      <c s="15">
        <f t="shared" si="10"/>
        <v>-389.34291245914301</v>
      </c>
      <c s="16"/>
      <c s="15">
        <v>135.19026487593902</v>
      </c>
      <c s="15">
        <v>-143.31060722279682</v>
      </c>
      <c s="15">
        <v>-70.678452486575935</v>
      </c>
      <c s="15">
        <v>192.0843834983657</v>
      </c>
      <c s="15">
        <v>-148.83658634190061</v>
      </c>
      <c s="15">
        <v>-8.2140478358933251</v>
      </c>
      <c s="15">
        <v>-75.950658379586798</v>
      </c>
      <c s="15">
        <v>-45.871924449625624</v>
      </c>
      <c s="15">
        <v>-50.149531864052221</v>
      </c>
      <c s="15">
        <v>-218.69135499696995</v>
      </c>
      <c s="15">
        <v>179.26112519635569</v>
      </c>
      <c s="15">
        <f>+SUM(FA40:FK40)</f>
        <v>-255.1673900067409</v>
      </c>
    </row>
    <row r="41" spans="2:168" ht="15">
      <c r="B41" s="692" t="s">
        <v>735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999.99999879999996</v>
      </c>
      <c s="15">
        <v>-86.760316880000005</v>
      </c>
      <c s="15">
        <v>-117.82134125000005</v>
      </c>
      <c s="15">
        <v>-40.050027920000048</v>
      </c>
      <c s="15">
        <f t="shared" si="1"/>
        <v>755.36831274999986</v>
      </c>
      <c s="16"/>
      <c s="15">
        <v>-60</v>
      </c>
      <c s="15">
        <v>-60</v>
      </c>
      <c s="15">
        <v>-10</v>
      </c>
      <c s="15">
        <v>-34.439194739999948</v>
      </c>
      <c s="15">
        <v>-60</v>
      </c>
      <c s="15">
        <v>-51</v>
      </c>
      <c s="15">
        <v>-105</v>
      </c>
      <c s="15">
        <v>-52</v>
      </c>
      <c s="15">
        <v>0</v>
      </c>
      <c s="15">
        <v>0</v>
      </c>
      <c s="15">
        <v>-5</v>
      </c>
      <c s="15">
        <v>400</v>
      </c>
      <c s="15">
        <f t="shared" si="2"/>
        <v>-37.439194739999948</v>
      </c>
      <c s="16"/>
      <c s="15">
        <v>355</v>
      </c>
      <c s="15">
        <v>-45</v>
      </c>
      <c s="15">
        <v>-132.05297917000007</v>
      </c>
      <c s="15">
        <v>-10</v>
      </c>
      <c s="15">
        <v>-23.142827229999966</v>
      </c>
      <c s="15">
        <v>-164.41630819</v>
      </c>
      <c s="15">
        <v>-100</v>
      </c>
      <c s="15">
        <v>-20</v>
      </c>
      <c s="15">
        <v>-76.833424269999909</v>
      </c>
      <c s="15">
        <v>-115.90000000000009</v>
      </c>
      <c s="15">
        <v>-12.310892239999873</v>
      </c>
      <c s="15">
        <v>-49.087269770000148</v>
      </c>
      <c s="15">
        <f t="shared" si="3"/>
        <v>-393.74370087000005</v>
      </c>
      <c s="16"/>
      <c s="15">
        <v>-12.038073509999947</v>
      </c>
      <c s="15">
        <v>-44.034658470000011</v>
      </c>
      <c s="15">
        <v>-18.589749519999998</v>
      </c>
      <c s="15">
        <v>-169.64763083999998</v>
      </c>
      <c s="15">
        <v>-12.917596549999985</v>
      </c>
      <c s="15">
        <v>-11.653892140000039</v>
      </c>
      <c s="15">
        <v>-8.9771563199999775</v>
      </c>
      <c s="15">
        <v>-6.9085544900000002</v>
      </c>
      <c s="15">
        <v>479.31302867000005</v>
      </c>
      <c s="15">
        <v>-157.29284782999997</v>
      </c>
      <c s="15">
        <v>-164.55886055000008</v>
      </c>
      <c s="15">
        <v>230.72057441000004</v>
      </c>
      <c s="15">
        <f t="shared" si="4"/>
        <v>103.41458286000011</v>
      </c>
      <c s="16"/>
      <c s="15">
        <v>50</v>
      </c>
      <c s="15">
        <v>-100</v>
      </c>
      <c s="15">
        <v>0</v>
      </c>
      <c s="15">
        <v>299.99999999999994</v>
      </c>
      <c s="15">
        <v>350</v>
      </c>
      <c s="15">
        <v>90</v>
      </c>
      <c s="15">
        <v>-56</v>
      </c>
      <c s="15">
        <v>417.37621433000004</v>
      </c>
      <c s="15">
        <v>46</v>
      </c>
      <c s="15">
        <v>130</v>
      </c>
      <c s="15">
        <v>-65.292242259999966</v>
      </c>
      <c s="15">
        <v>-5</v>
      </c>
      <c s="15">
        <f t="shared" si="5"/>
        <v>1157.0839720700001</v>
      </c>
      <c s="16"/>
      <c s="15">
        <v>-125</v>
      </c>
      <c s="15">
        <v>-43</v>
      </c>
      <c s="15">
        <v>165</v>
      </c>
      <c s="15">
        <v>-15</v>
      </c>
      <c s="15">
        <v>-10</v>
      </c>
      <c s="15">
        <v>0</v>
      </c>
      <c s="15">
        <v>0</v>
      </c>
      <c s="15">
        <v>0</v>
      </c>
      <c s="15">
        <v>5.9000000000000909</v>
      </c>
      <c s="15">
        <v>0</v>
      </c>
      <c s="15">
        <v>-5.9000000000000909</v>
      </c>
      <c s="15">
        <v>7.5446799999999712</v>
      </c>
      <c s="15">
        <f t="shared" si="6"/>
        <v>-20.455320000000029</v>
      </c>
      <c s="16"/>
      <c s="15">
        <v>0</v>
      </c>
      <c s="15">
        <v>180</v>
      </c>
      <c s="15">
        <v>291.44435582999949</v>
      </c>
      <c s="15">
        <v>-83.497636799999782</v>
      </c>
      <c s="15">
        <v>-10</v>
      </c>
      <c s="15">
        <v>-14.051908919999732</v>
      </c>
      <c s="15">
        <v>7.442332709999846</v>
      </c>
      <c s="15">
        <v>65.999999999999545</v>
      </c>
      <c s="15">
        <v>-61.063730079999914</v>
      </c>
      <c s="15">
        <v>-16.172034390000135</v>
      </c>
      <c s="15">
        <v>32.694825309999942</v>
      </c>
      <c s="15">
        <v>-26.087948999999753</v>
      </c>
      <c s="15">
        <f t="shared" si="7"/>
        <v>366.70825465999951</v>
      </c>
      <c s="16"/>
      <c s="15">
        <v>0</v>
      </c>
      <c s="15">
        <v>39.020995109999831</v>
      </c>
      <c s="15">
        <v>20.356576399999994</v>
      </c>
      <c s="15">
        <v>-170.80557046999979</v>
      </c>
      <c s="15">
        <v>-7.1164033699997162</v>
      </c>
      <c s="15">
        <v>7.6752192499998273</v>
      </c>
      <c s="15">
        <v>-1</v>
      </c>
      <c s="15">
        <v>28</v>
      </c>
      <c s="15">
        <v>-40.024564490000103</v>
      </c>
      <c s="15">
        <v>-0.18573879999985365</v>
      </c>
      <c s="15">
        <v>-2</v>
      </c>
      <c s="15">
        <v>0</v>
      </c>
      <c s="15">
        <f t="shared" si="8"/>
        <v>-126.07948636999981</v>
      </c>
      <c s="16"/>
      <c s="15">
        <v>-1</v>
      </c>
      <c s="15">
        <v>-49.466373649999696</v>
      </c>
      <c s="15">
        <v>-2</v>
      </c>
      <c s="15">
        <v>-5.7540916400000697</v>
      </c>
      <c s="15">
        <v>-4.5157743199999913</v>
      </c>
      <c s="15">
        <v>-51.52801154000008</v>
      </c>
      <c s="15">
        <v>-2.6279543400000875</v>
      </c>
      <c s="15">
        <v>34.992549990000043</v>
      </c>
      <c s="15">
        <v>-32.763777670000081</v>
      </c>
      <c s="15">
        <v>0</v>
      </c>
      <c s="15">
        <v>205.60982745000024</v>
      </c>
      <c s="15">
        <v>0</v>
      </c>
      <c s="15">
        <f t="shared" si="9"/>
        <v>90.946394280000277</v>
      </c>
      <c s="16"/>
      <c s="15">
        <v>50</v>
      </c>
      <c s="15">
        <v>303.29783573000032</v>
      </c>
      <c s="15">
        <v>-47.5</v>
      </c>
      <c s="15">
        <v>-64.404328530000384</v>
      </c>
      <c s="15">
        <v>18</v>
      </c>
      <c s="15">
        <v>55.000000000000455</v>
      </c>
      <c s="15">
        <v>126</v>
      </c>
      <c s="15">
        <v>104.19782368999995</v>
      </c>
      <c s="15">
        <v>97.5</v>
      </c>
      <c s="15">
        <v>120</v>
      </c>
      <c s="15">
        <v>281.50000000000045</v>
      </c>
      <c s="15">
        <v>168.54352322999966</v>
      </c>
      <c s="15">
        <f t="shared" si="10"/>
        <v>1212.1348541200005</v>
      </c>
      <c s="16"/>
      <c s="15">
        <v>-81</v>
      </c>
      <c s="15">
        <v>-118.00000000000091</v>
      </c>
      <c s="15">
        <v>-69.974669000000176</v>
      </c>
      <c s="15">
        <v>-17.245778330000121</v>
      </c>
      <c s="15">
        <v>-8.25</v>
      </c>
      <c s="15">
        <v>-23.111364529999719</v>
      </c>
      <c s="15">
        <v>127.14285713999971</v>
      </c>
      <c s="15">
        <v>-197.85714285999984</v>
      </c>
      <c s="15">
        <v>-52.357142860000295</v>
      </c>
      <c s="15">
        <v>-74.35714285999984</v>
      </c>
      <c s="15">
        <v>-131.44879689000027</v>
      </c>
      <c s="15">
        <f>+SUM(FA41:FK41)</f>
        <v>-646.45918019000146</v>
      </c>
    </row>
    <row r="42" spans="2:168" ht="15">
      <c r="B42" s="692" t="s">
        <v>731</v>
      </c>
      <c s="15">
        <v>71.340000000000146</v>
      </c>
      <c s="15">
        <v>-26.719999999999914</v>
      </c>
      <c s="15">
        <v>25.32000000000005</v>
      </c>
      <c s="15">
        <v>100.62999999999988</v>
      </c>
      <c s="15">
        <v>-252.79000000000002</v>
      </c>
      <c s="15">
        <v>286.59999999999997</v>
      </c>
      <c s="15">
        <v>-133.82999999999993</v>
      </c>
      <c s="15">
        <v>61.160000000000082</v>
      </c>
      <c s="15">
        <v>13.50999999999982</v>
      </c>
      <c s="15">
        <v>-19.019999999999925</v>
      </c>
      <c s="15">
        <v>-50.580000000000041</v>
      </c>
      <c s="15">
        <v>97.800000000000068</v>
      </c>
      <c s="15">
        <f t="shared" si="0"/>
        <v>173.42000000000019</v>
      </c>
      <c s="16"/>
      <c s="15">
        <v>-2.6000000000000227</v>
      </c>
      <c s="15">
        <v>-10.640000000000043</v>
      </c>
      <c s="15">
        <v>104.59999999999997</v>
      </c>
      <c s="15">
        <v>-163.66999999999985</v>
      </c>
      <c s="15">
        <v>5.4799999999999045</v>
      </c>
      <c s="15">
        <v>60.470000000000027</v>
      </c>
      <c s="15">
        <v>32.530000000000086</v>
      </c>
      <c s="15">
        <v>96.57999999999987</v>
      </c>
      <c s="15">
        <v>-18.900000000000034</v>
      </c>
      <c s="15">
        <v>22.3900000000001</v>
      </c>
      <c s="15">
        <v>18.879999999999995</v>
      </c>
      <c s="15">
        <v>-6.5099999999999909</v>
      </c>
      <c s="15">
        <f t="shared" si="1"/>
        <v>138.61000000000001</v>
      </c>
      <c s="16"/>
      <c s="15">
        <v>-148.84000000000003</v>
      </c>
      <c s="15">
        <v>-199.56</v>
      </c>
      <c s="15">
        <v>23.990000000000066</v>
      </c>
      <c s="15">
        <v>-77.060000000000002</v>
      </c>
      <c s="15">
        <v>69.330000000000041</v>
      </c>
      <c s="15">
        <v>-13.280000000000143</v>
      </c>
      <c s="15">
        <v>409.63999999999999</v>
      </c>
      <c s="15">
        <v>-7.4799999999999613</v>
      </c>
      <c s="15">
        <v>-19.180000000000121</v>
      </c>
      <c s="15">
        <v>13.630000000000052</v>
      </c>
      <c s="15">
        <v>-9.1999999999999886</v>
      </c>
      <c s="15">
        <v>-2.3299999999999272</v>
      </c>
      <c s="15">
        <f t="shared" si="2"/>
        <v>39.659999999999968</v>
      </c>
      <c s="16"/>
      <c s="15">
        <v>-7.1800000000000068</v>
      </c>
      <c s="15">
        <v>-50.36000000000007</v>
      </c>
      <c s="15">
        <v>45.150000000000205</v>
      </c>
      <c s="15">
        <v>-37.940000000000168</v>
      </c>
      <c s="15">
        <v>19.489999999999895</v>
      </c>
      <c s="15">
        <v>18.610000000000184</v>
      </c>
      <c s="15">
        <v>-15.940000000000055</v>
      </c>
      <c s="15">
        <v>11.669999999999959</v>
      </c>
      <c s="15">
        <v>-19.569999999999993</v>
      </c>
      <c s="15">
        <v>-20.10000000000008</v>
      </c>
      <c s="15">
        <v>-1.2299999999999613</v>
      </c>
      <c s="15">
        <v>-0.25999999999987722</v>
      </c>
      <c s="15">
        <f t="shared" si="3"/>
        <v>-57.659999999999968</v>
      </c>
      <c s="16"/>
      <c s="15">
        <v>-7.4100000000000819</v>
      </c>
      <c s="15">
        <v>-13.189999999999998</v>
      </c>
      <c s="15">
        <v>32.999999999999943</v>
      </c>
      <c s="15">
        <v>-63.719999999999914</v>
      </c>
      <c s="15">
        <v>72.720000000000027</v>
      </c>
      <c s="15">
        <v>6.7199999999999136</v>
      </c>
      <c s="15">
        <v>6.6200000000000614</v>
      </c>
      <c s="15">
        <v>7.5100000000001046</v>
      </c>
      <c s="15">
        <v>-8.2000000000001023</v>
      </c>
      <c s="15">
        <v>-32.129999999999995</v>
      </c>
      <c s="15">
        <v>-58.650000000000091</v>
      </c>
      <c s="15">
        <v>44.880000000000052</v>
      </c>
      <c s="15">
        <f t="shared" si="4"/>
        <v>-11.85000000000008</v>
      </c>
      <c s="16"/>
      <c s="15">
        <v>31.090000000000032</v>
      </c>
      <c s="15">
        <v>-15.839999999999975</v>
      </c>
      <c s="15">
        <v>-15.999999999999886</v>
      </c>
      <c s="15">
        <v>-44.260000000000218</v>
      </c>
      <c s="15">
        <v>52.180000000000064</v>
      </c>
      <c s="15">
        <v>39.720000000000027</v>
      </c>
      <c s="15">
        <v>-21.290000000000077</v>
      </c>
      <c s="15">
        <v>14.180000000000064</v>
      </c>
      <c s="15">
        <v>-16.789999999999964</v>
      </c>
      <c s="15">
        <v>-8.2699999999999818</v>
      </c>
      <c s="15">
        <v>26.019999999999868</v>
      </c>
      <c s="15">
        <v>-69.6099999999999</v>
      </c>
      <c s="15">
        <f t="shared" si="5"/>
        <v>-28.869999999999948</v>
      </c>
      <c s="16"/>
      <c s="15">
        <v>72.330000000000155</v>
      </c>
      <c s="15">
        <v>-10.670000000000073</v>
      </c>
      <c s="15">
        <v>13.759999999999877</v>
      </c>
      <c s="15">
        <v>-59.189999999999998</v>
      </c>
      <c s="15">
        <v>9.9000000000000341</v>
      </c>
      <c s="15">
        <v>16.869999999999948</v>
      </c>
      <c s="15">
        <v>-9.6200000000000614</v>
      </c>
      <c s="15">
        <v>26.07000000000005</v>
      </c>
      <c s="15">
        <v>-33.360000000000014</v>
      </c>
      <c s="15">
        <v>-0.79999999999995453</v>
      </c>
      <c s="15">
        <v>43.350000000000136</v>
      </c>
      <c s="15">
        <v>3.9299999999997226</v>
      </c>
      <c s="15">
        <f t="shared" si="6"/>
        <v>72.569999999999823</v>
      </c>
      <c s="16"/>
      <c s="15">
        <v>-20.689999999999941</v>
      </c>
      <c s="15">
        <v>-42.489999999999895</v>
      </c>
      <c s="15">
        <v>96.569999999999936</v>
      </c>
      <c s="15">
        <v>-48.769999999999982</v>
      </c>
      <c s="15">
        <v>4.8300000000000409</v>
      </c>
      <c s="15">
        <v>7.3400000000000318</v>
      </c>
      <c s="15">
        <v>43.39999999999992</v>
      </c>
      <c s="15">
        <v>3.3300000000000978</v>
      </c>
      <c s="15">
        <v>-13.420000000000073</v>
      </c>
      <c s="15">
        <v>9.0600000000000023</v>
      </c>
      <c s="15">
        <v>-22.379999999999939</v>
      </c>
      <c s="15">
        <v>-18.370000000000118</v>
      </c>
      <c s="15">
        <f t="shared" si="7"/>
        <v>-1.5899999999999181</v>
      </c>
      <c s="16"/>
      <c s="15">
        <v>-40.149999999999977</v>
      </c>
      <c s="15">
        <v>40.580000000000098</v>
      </c>
      <c s="15">
        <v>-24.379999999999995</v>
      </c>
      <c s="15">
        <v>-24.659999999999911</v>
      </c>
      <c s="15">
        <v>27.561206999999854</v>
      </c>
      <c s="15">
        <v>12.696478999999954</v>
      </c>
      <c s="15">
        <v>12.621299000000135</v>
      </c>
      <c s="15">
        <v>-2.5682469999999284</v>
      </c>
      <c s="15">
        <v>-8.6526090000002114</v>
      </c>
      <c s="15">
        <v>2.5460939999999255</v>
      </c>
      <c s="15">
        <v>11.538255000000163</v>
      </c>
      <c s="15">
        <v>-5.7140650000001187</v>
      </c>
      <c s="15">
        <f t="shared" si="8"/>
        <v>1.4184129999999868</v>
      </c>
      <c s="16"/>
      <c s="15">
        <v>-14.312877999999955</v>
      </c>
      <c s="15">
        <v>-8.5417550000000801</v>
      </c>
      <c s="15">
        <v>-23.15127700000005</v>
      </c>
      <c s="15">
        <v>-4.0864169999999262</v>
      </c>
      <c s="15">
        <v>3.8275160000000028</v>
      </c>
      <c s="15">
        <v>17.878094000000146</v>
      </c>
      <c s="15">
        <v>-32.908780999999976</v>
      </c>
      <c s="15">
        <v>-24.32574800000009</v>
      </c>
      <c s="15">
        <v>-7.3908099999999877</v>
      </c>
      <c s="15">
        <v>-7.1017340000000786</v>
      </c>
      <c s="15">
        <v>-11.015872999999942</v>
      </c>
      <c s="15">
        <v>-14.845788999999968</v>
      </c>
      <c s="15">
        <f t="shared" si="9"/>
        <v>-125.9754519999999</v>
      </c>
      <c s="16"/>
      <c s="15">
        <v>17.756656000000021</v>
      </c>
      <c s="15">
        <v>-31.859668000000056</v>
      </c>
      <c s="15">
        <v>9.1448260000000801</v>
      </c>
      <c s="15">
        <v>-71.713184000000012</v>
      </c>
      <c s="15">
        <v>69.752063000000078</v>
      </c>
      <c s="15">
        <v>-18.294608000000153</v>
      </c>
      <c s="15">
        <v>3.5160160000002634</v>
      </c>
      <c s="15">
        <v>12.170715000000882</v>
      </c>
      <c s="15">
        <v>18.259617999998909</v>
      </c>
      <c s="15">
        <v>1.3860949999998411</v>
      </c>
      <c s="15">
        <v>5.9769930000002205</v>
      </c>
      <c s="15">
        <v>19.95535499999994</v>
      </c>
      <c s="15">
        <f t="shared" si="10"/>
        <v>36.050877000000014</v>
      </c>
      <c s="16"/>
      <c s="15">
        <v>-12.226671000000124</v>
      </c>
      <c s="15">
        <v>8.0442660000001069</v>
      </c>
      <c s="15">
        <v>11.484769000000028</v>
      </c>
      <c s="15">
        <v>-14.614571999999953</v>
      </c>
      <c s="15">
        <v>17.840508999999884</v>
      </c>
      <c s="15">
        <v>-16.096848999999906</v>
      </c>
      <c s="15">
        <v>-25.910010000000057</v>
      </c>
      <c s="15">
        <v>23.587325999999962</v>
      </c>
      <c s="15">
        <v>-48.656379000000015</v>
      </c>
      <c s="15">
        <v>59.566103999999996</v>
      </c>
      <c s="15">
        <v>-23.189494000000082</v>
      </c>
      <c s="15">
        <f>+SUM(FA42:FK42)</f>
        <v>-20.17100100000016</v>
      </c>
    </row>
    <row r="43" spans="2:168" ht="15" hidden="1">
      <c r="B43" s="692" t="s">
        <v>7</v>
      </c>
      <c s="522"/>
      <c s="522"/>
      <c s="522"/>
      <c s="522"/>
      <c s="522"/>
      <c s="522"/>
      <c s="522"/>
      <c s="522"/>
      <c s="522"/>
      <c s="522"/>
      <c s="522"/>
      <c s="522"/>
      <c s="522">
        <f t="shared" si="0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2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3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4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5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6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7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8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9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0"/>
        <v>0</v>
      </c>
      <c s="523"/>
      <c s="522"/>
      <c s="522"/>
      <c s="522"/>
      <c s="522"/>
      <c s="522"/>
      <c s="522"/>
      <c s="522"/>
      <c s="522"/>
      <c s="522"/>
      <c s="522"/>
      <c s="522"/>
      <c s="522">
        <f>+SUM(FA43:FK43)</f>
        <v>0</v>
      </c>
    </row>
    <row r="44" spans="2:168" ht="15.75">
      <c r="B44" s="693" t="s">
        <v>736</v>
      </c>
      <c s="24">
        <v>-196.04523700000004</v>
      </c>
      <c s="24">
        <v>-979.97245999999973</v>
      </c>
      <c s="24">
        <v>221.98847299999989</v>
      </c>
      <c s="24">
        <v>-539.91112000000021</v>
      </c>
      <c s="24">
        <v>285.305159</v>
      </c>
      <c s="24">
        <v>680.9323710000001</v>
      </c>
      <c s="24">
        <v>-65.28503099999989</v>
      </c>
      <c s="24">
        <v>-578.49293000000057</v>
      </c>
      <c s="24">
        <v>484.60065300000019</v>
      </c>
      <c s="24">
        <v>34.987276000000293</v>
      </c>
      <c s="24">
        <v>405.77890000000002</v>
      </c>
      <c s="24">
        <v>599.59548199999995</v>
      </c>
      <c s="24">
        <f t="shared" si="0"/>
        <v>353.48153600000001</v>
      </c>
      <c s="685"/>
      <c s="24">
        <v>-76.474527000000194</v>
      </c>
      <c s="24">
        <v>62.873917000000233</v>
      </c>
      <c s="24">
        <v>89.735008000000221</v>
      </c>
      <c s="24">
        <v>-185.05417600000021</v>
      </c>
      <c s="24">
        <v>-221.81021299999998</v>
      </c>
      <c s="24">
        <v>-797.273279</v>
      </c>
      <c s="24">
        <v>298.01487799999995</v>
      </c>
      <c s="24">
        <v>115.347984</v>
      </c>
      <c s="24">
        <v>-708.6458990000001</v>
      </c>
      <c s="24">
        <v>546.73252100000013</v>
      </c>
      <c s="24">
        <v>404.43094199999996</v>
      </c>
      <c s="24">
        <v>576.90349500000002</v>
      </c>
      <c s="24">
        <f t="shared" si="1"/>
        <v>104.78065100000003</v>
      </c>
      <c s="685"/>
      <c s="24">
        <v>-267.37586100000021</v>
      </c>
      <c s="24">
        <v>168.0310310000001</v>
      </c>
      <c s="24">
        <v>24.017613000000097</v>
      </c>
      <c s="24">
        <v>-11.184554999999932</v>
      </c>
      <c s="24">
        <v>-350.63052600000003</v>
      </c>
      <c s="24">
        <v>16.22027600000024</v>
      </c>
      <c s="24">
        <v>-147.17388400000027</v>
      </c>
      <c s="24">
        <v>437.62844900000005</v>
      </c>
      <c s="24">
        <v>140.19242999999983</v>
      </c>
      <c s="24">
        <v>90.480952000000116</v>
      </c>
      <c s="24">
        <v>-114.80186299999991</v>
      </c>
      <c s="24">
        <v>190.14608199999998</v>
      </c>
      <c s="24">
        <f t="shared" si="2"/>
        <v>175.55014400000005</v>
      </c>
      <c s="685"/>
      <c s="24">
        <v>-128.72406999999998</v>
      </c>
      <c s="24">
        <v>-74.06579499999998</v>
      </c>
      <c s="24">
        <v>77.460843999999952</v>
      </c>
      <c s="24">
        <v>30.440943999999945</v>
      </c>
      <c s="24">
        <v>64.282905999999912</v>
      </c>
      <c s="24">
        <v>-447.60417299999983</v>
      </c>
      <c s="24">
        <v>-370.66607299999976</v>
      </c>
      <c s="24">
        <v>83.546984999999722</v>
      </c>
      <c s="24">
        <v>-590.90530199999989</v>
      </c>
      <c s="24">
        <v>403.14568500000019</v>
      </c>
      <c s="24">
        <v>286.32593699999961</v>
      </c>
      <c s="24">
        <v>1.7493269999999939</v>
      </c>
      <c s="24">
        <f t="shared" si="3"/>
        <v>-665.01278500000012</v>
      </c>
      <c s="685"/>
      <c s="24">
        <v>-879.76684899999987</v>
      </c>
      <c s="24">
        <v>60.703258000000233</v>
      </c>
      <c s="24">
        <v>695.53932999999961</v>
      </c>
      <c s="24">
        <v>81.777057000000013</v>
      </c>
      <c s="24">
        <v>117.2573160000004</v>
      </c>
      <c s="24">
        <v>-1159.3422430000003</v>
      </c>
      <c s="24">
        <v>268.85711900000024</v>
      </c>
      <c s="24">
        <v>407.22909599999957</v>
      </c>
      <c s="24">
        <v>313.77796300000023</v>
      </c>
      <c s="24">
        <v>-2164.9782790000008</v>
      </c>
      <c s="24">
        <v>1119.6824680000004</v>
      </c>
      <c s="24">
        <v>1645.7956009999998</v>
      </c>
      <c s="24">
        <f t="shared" si="4"/>
        <v>506.53183699999954</v>
      </c>
      <c s="685"/>
      <c s="24">
        <v>-3268.2001589999995</v>
      </c>
      <c s="24">
        <v>963.42375599999968</v>
      </c>
      <c s="24">
        <v>1347.4906919999996</v>
      </c>
      <c s="24">
        <v>33.787945000000263</v>
      </c>
      <c s="24">
        <v>335.63451500000019</v>
      </c>
      <c s="24">
        <v>-196.26850699999977</v>
      </c>
      <c s="24">
        <v>178.95678399999952</v>
      </c>
      <c s="24">
        <v>-328.31718599999954</v>
      </c>
      <c s="24">
        <v>265.4708499999997</v>
      </c>
      <c s="24">
        <v>-314.5512719999997</v>
      </c>
      <c s="24">
        <v>341.65943999999968</v>
      </c>
      <c s="24">
        <v>-5.412396999999828</v>
      </c>
      <c s="24">
        <f t="shared" si="5"/>
        <v>-646.32553899999971</v>
      </c>
      <c s="685"/>
      <c s="24">
        <v>-1015.620764</v>
      </c>
      <c s="24">
        <v>857.18253099999993</v>
      </c>
      <c s="24">
        <v>-2277.6427180000001</v>
      </c>
      <c s="24">
        <v>1374.2432440000002</v>
      </c>
      <c s="24">
        <v>-141.85219500000039</v>
      </c>
      <c s="24">
        <v>-70.976231000000098</v>
      </c>
      <c s="24">
        <v>820.78815000000077</v>
      </c>
      <c s="24">
        <v>218.65287599999965</v>
      </c>
      <c s="24">
        <v>-2349.051387</v>
      </c>
      <c s="24">
        <v>1724.5879959999997</v>
      </c>
      <c s="24">
        <v>755.44606900000053</v>
      </c>
      <c s="24">
        <v>-264.35272500000019</v>
      </c>
      <c s="24">
        <f t="shared" si="6"/>
        <v>-368.59515399999964</v>
      </c>
      <c s="685"/>
      <c s="24">
        <v>169.81521599999974</v>
      </c>
      <c s="24">
        <v>304.77805499999999</v>
      </c>
      <c s="24">
        <v>309.46102500000018</v>
      </c>
      <c s="24">
        <v>-17.828001000000199</v>
      </c>
      <c s="24">
        <v>-260.845055</v>
      </c>
      <c s="24">
        <v>321.35805700000026</v>
      </c>
      <c s="24">
        <v>9.7194849999999633</v>
      </c>
      <c s="24">
        <v>-97.428025999999818</v>
      </c>
      <c s="24">
        <v>-200.3684060000005</v>
      </c>
      <c s="24">
        <v>-138.74658799999929</v>
      </c>
      <c s="24">
        <v>294.53052199999956</v>
      </c>
      <c s="24">
        <v>-898.91733400000021</v>
      </c>
      <c s="24">
        <f t="shared" si="7"/>
        <v>-204.47105000000033</v>
      </c>
      <c s="685"/>
      <c s="24">
        <v>119.73567800000023</v>
      </c>
      <c s="24">
        <v>149.92264799999953</v>
      </c>
      <c s="24">
        <v>119.36529700000051</v>
      </c>
      <c s="24">
        <v>-258.20275199999969</v>
      </c>
      <c s="24">
        <v>478.35242099999937</v>
      </c>
      <c s="24">
        <v>-159.8163519999996</v>
      </c>
      <c s="24">
        <v>121.48560999999972</v>
      </c>
      <c s="24">
        <v>-785.22145799999953</v>
      </c>
      <c s="24">
        <v>258.27793299999985</v>
      </c>
      <c s="24">
        <v>15.196616999999833</v>
      </c>
      <c s="24">
        <v>249.30257700000016</v>
      </c>
      <c s="24">
        <v>-356.14407800000049</v>
      </c>
      <c s="24">
        <f t="shared" si="8"/>
        <v>-47.74585900000011</v>
      </c>
      <c s="685"/>
      <c s="24">
        <v>70.453726000000188</v>
      </c>
      <c s="24">
        <v>513.78671200000031</v>
      </c>
      <c s="24">
        <v>-703.20857099999967</v>
      </c>
      <c s="24">
        <v>43.225824999999759</v>
      </c>
      <c s="24">
        <v>-397.77338900000018</v>
      </c>
      <c s="24">
        <v>-327.43416799999977</v>
      </c>
      <c s="24">
        <v>-127.36455700000033</v>
      </c>
      <c s="24">
        <v>-165.00745500000039</v>
      </c>
      <c s="24">
        <v>-31.250851999999668</v>
      </c>
      <c s="24">
        <v>1031.87611631</v>
      </c>
      <c s="24">
        <v>-144.66518799999994</v>
      </c>
      <c s="24">
        <v>-235.41819417000033</v>
      </c>
      <c s="24">
        <f t="shared" si="9"/>
        <v>-472.77999485999999</v>
      </c>
      <c s="685"/>
      <c s="24">
        <v>96.626470260000588</v>
      </c>
      <c s="24">
        <v>347.95343430000003</v>
      </c>
      <c s="24">
        <v>118.42667452999967</v>
      </c>
      <c s="24">
        <v>-395.0064957200002</v>
      </c>
      <c s="24">
        <v>351.10590555000044</v>
      </c>
      <c s="24">
        <v>302.51007118999973</v>
      </c>
      <c s="24">
        <v>-141.05776682999999</v>
      </c>
      <c s="24">
        <v>259.18116344000146</v>
      </c>
      <c s="24">
        <v>-61.485774810001317</v>
      </c>
      <c s="24">
        <v>-12.923296609999966</v>
      </c>
      <c s="24">
        <v>-68.086961460000111</v>
      </c>
      <c s="24">
        <v>378.68087845000002</v>
      </c>
      <c s="24">
        <f t="shared" si="10"/>
        <v>1175.9243022900005</v>
      </c>
      <c s="685"/>
      <c s="24">
        <v>-271.57096907999903</v>
      </c>
      <c s="24">
        <v>38.566536619999056</v>
      </c>
      <c s="24">
        <v>-18.984940649999999</v>
      </c>
      <c s="24">
        <v>-237.75480775000005</v>
      </c>
      <c s="24">
        <v>-21.226203059999989</v>
      </c>
      <c s="24">
        <v>11.400985859999992</v>
      </c>
      <c s="24">
        <v>-72.220261859999937</v>
      </c>
      <c s="24">
        <v>-290.56975906000002</v>
      </c>
      <c s="24">
        <v>-90.764062910000121</v>
      </c>
      <c s="24">
        <v>-82.084059400000115</v>
      </c>
      <c s="24">
        <v>518.15864849000036</v>
      </c>
      <c s="24">
        <f>+SUM(FA44:FK44)</f>
        <v>-517.04889279999998</v>
      </c>
    </row>
    <row r="45" spans="2:2" ht="15">
      <c r="B45" s="114" t="s">
        <v>741</v>
      </c>
    </row>
    <row r="46" spans="2:2" ht="15">
      <c r="B46" s="114" t="s">
        <v>742</v>
      </c>
    </row>
    <row r="47" spans="2:2 143:143" ht="15">
      <c r="B47" s="114" t="s">
        <v>730</v>
      </c>
      <c r="EM47" s="708"/>
    </row>
    <row r="48" spans="2:2" ht="15">
      <c r="B48" s="114" t="s">
        <v>744</v>
      </c>
    </row>
    <row r="50" spans="53:53" ht="15">
      <c r="BA50" s="708">
        <f>+BA40</f>
        <v>-82.02509602985765</v>
      </c>
    </row>
    <row r="51" spans="53:53" ht="15">
      <c r="BA51" s="708">
        <v>116.97197421627278</v>
      </c>
    </row>
  </sheetData>
  <mergeCells count="12">
    <mergeCell ref="EM5:EY5"/>
    <mergeCell ref="FA5:FL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/>
  </hyperlinks>
  <pageMargins left="0.7" right="0.7" top="0.75" bottom="0.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79984760284"/>
  </sheetPr>
  <dimension ref="B2:FL45"/>
  <sheetViews>
    <sheetView workbookViewId="0" topLeftCell="A1">
      <pane xSplit="2" ySplit="6" topLeftCell="EZ27" activePane="bottomRight" state="frozen"/>
      <selection pane="topLeft" activeCell="B43" sqref="B43"/>
      <selection pane="bottomLeft" activeCell="B43" sqref="B43"/>
      <selection pane="topRight" activeCell="B43" sqref="B43"/>
      <selection pane="bottomRight" activeCell="EZ41" sqref="EZ41"/>
    </sheetView>
  </sheetViews>
  <sheetFormatPr defaultColWidth="11.4242857142857" defaultRowHeight="15"/>
  <cols>
    <col min="1" max="1" width="11.4285714285714" style="9"/>
    <col min="2" max="2" width="72.8571428571429" style="9" customWidth="1"/>
    <col min="3" max="12" width="10.1428571428571" style="9" customWidth="1"/>
    <col min="13" max="13" width="11.4285714285714" style="9" customWidth="1"/>
    <col min="14" max="26" width="10.1428571428571" style="9" customWidth="1"/>
    <col min="27" max="27" width="11.4285714285714" style="9" customWidth="1"/>
    <col min="28" max="40" width="10.1428571428571" style="9" customWidth="1"/>
    <col min="41" max="41" width="11.4285714285714" style="9" customWidth="1"/>
    <col min="42" max="54" width="10.1428571428571" style="9" customWidth="1"/>
    <col min="55" max="55" width="11.4285714285714" style="9" customWidth="1"/>
    <col min="56" max="68" width="10.1428571428571" style="9" customWidth="1"/>
    <col min="69" max="69" width="11.4285714285714" style="9" customWidth="1"/>
    <col min="70" max="82" width="10.1428571428571" style="9" customWidth="1"/>
    <col min="83" max="83" width="11.4285714285714" style="9" customWidth="1"/>
    <col min="84" max="96" width="10.1428571428571" style="9" customWidth="1"/>
    <col min="97" max="97" width="11.4285714285714" style="9" customWidth="1"/>
    <col min="98" max="110" width="10.1428571428571" style="9" customWidth="1"/>
    <col min="111" max="111" width="11.4285714285714" style="9" customWidth="1"/>
    <col min="112" max="124" width="10.1428571428571" style="9" customWidth="1"/>
    <col min="125" max="125" width="11.4285714285714" style="9" customWidth="1"/>
    <col min="126" max="138" width="10.1428571428571" style="9" customWidth="1"/>
    <col min="139" max="139" width="11.4285714285714" style="9" customWidth="1"/>
    <col min="140" max="152" width="10.1428571428571" style="9" customWidth="1"/>
    <col min="153" max="153" width="11.4285714285714" style="9" customWidth="1"/>
    <col min="154" max="166" width="10.1428571428571" style="9" customWidth="1"/>
    <col min="167" max="167" width="11.4285714285714" style="9"/>
    <col min="168" max="168" width="10.1428571428571" style="9" customWidth="1"/>
    <col min="169" max="16384" width="11.4285714285714" style="9"/>
  </cols>
  <sheetData>
    <row r="2" spans="2:2" ht="53.25" customHeight="1">
      <c r="B2" s="686"/>
    </row>
    <row r="3" spans="2:2" ht="15.75">
      <c r="B3" s="686" t="s">
        <v>683</v>
      </c>
    </row>
    <row r="4" spans="2:168" ht="15.75" customHeight="1" thickBot="1">
      <c r="B4" s="686" t="s">
        <v>42</v>
      </c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</row>
    <row r="5" spans="2:168" ht="15.75" customHeight="1" thickBot="1">
      <c r="B5" s="713" t="s">
        <v>729</v>
      </c>
      <c s="771">
        <v>2013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2014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2015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2016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2017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2018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2019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2020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2021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2022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2023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2024</v>
      </c>
      <c s="772"/>
      <c s="772"/>
      <c s="772"/>
      <c s="772"/>
      <c s="772"/>
      <c s="772"/>
      <c s="772"/>
      <c s="772"/>
      <c s="772"/>
      <c s="772"/>
      <c s="773"/>
    </row>
    <row r="6" spans="2:168" ht="27.95" customHeight="1">
      <c r="B6" s="706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24</v>
      </c>
    </row>
    <row r="7" spans="2:168" ht="15.75">
      <c r="B7" s="687" t="s">
        <v>678</v>
      </c>
      <c s="542">
        <v>-42.915553570600309</v>
      </c>
      <c s="542">
        <v>-49.783302792881784</v>
      </c>
      <c s="542">
        <v>167.70339852835485</v>
      </c>
      <c s="542">
        <v>75.040887080327821</v>
      </c>
      <c s="542">
        <v>-70.960387205772918</v>
      </c>
      <c s="542">
        <v>9.3517261887895984</v>
      </c>
      <c s="542">
        <v>-33.524433473372596</v>
      </c>
      <c s="542">
        <v>-29.684915428292811</v>
      </c>
      <c s="542">
        <v>133.52389689623311</v>
      </c>
      <c s="542">
        <v>-33.574299294598859</v>
      </c>
      <c s="542">
        <v>89.32553234690306</v>
      </c>
      <c s="542">
        <v>482.48016613485038</v>
      </c>
      <c s="542">
        <f t="shared" si="0" ref="O7:O43">+SUM(C7:N7)</f>
        <v>696.9827154099396</v>
      </c>
      <c s="573"/>
      <c s="542">
        <v>-174.32974770305543</v>
      </c>
      <c s="542">
        <v>105.68016077312313</v>
      </c>
      <c s="542">
        <v>-30.184980213125755</v>
      </c>
      <c s="542">
        <v>-54.15984580545819</v>
      </c>
      <c s="542">
        <v>19.127389650189571</v>
      </c>
      <c s="542">
        <v>-219.13955254605878</v>
      </c>
      <c s="542">
        <v>94.780316113691697</v>
      </c>
      <c s="542">
        <v>-94.822097960979477</v>
      </c>
      <c s="542">
        <v>-303.59205377293165</v>
      </c>
      <c s="542">
        <v>186.51643576437732</v>
      </c>
      <c s="542">
        <v>-185.92005645135873</v>
      </c>
      <c s="542">
        <v>328.01348821979934</v>
      </c>
      <c s="542">
        <f t="shared" si="1" ref="AC7:AC43">+SUM(Q7:AB7)</f>
        <v>-328.03054393178695</v>
      </c>
      <c s="573"/>
      <c s="542">
        <v>177.26731387235549</v>
      </c>
      <c s="542">
        <v>138.66732101371201</v>
      </c>
      <c s="542">
        <v>10.752702791441038</v>
      </c>
      <c s="542">
        <v>119.11894918285634</v>
      </c>
      <c s="542">
        <v>55.847759393810179</v>
      </c>
      <c s="542">
        <v>-42.022577822542416</v>
      </c>
      <c s="542">
        <v>-112.76401710277833</v>
      </c>
      <c s="542">
        <v>139.46475735007357</v>
      </c>
      <c s="542">
        <v>149.83137466862479</v>
      </c>
      <c s="542">
        <v>149.02650858363478</v>
      </c>
      <c s="542">
        <v>220.49752809946148</v>
      </c>
      <c s="542">
        <v>424.40129501538559</v>
      </c>
      <c s="542">
        <f t="shared" si="2" ref="AQ7:AQ43">+SUM(AE7:AP7)</f>
        <v>1430.0889150460346</v>
      </c>
      <c s="573"/>
      <c s="542">
        <v>112.52381598254857</v>
      </c>
      <c s="542">
        <v>98.665329327589063</v>
      </c>
      <c s="542">
        <v>210.10895892639235</v>
      </c>
      <c s="542">
        <v>167.08672982522194</v>
      </c>
      <c s="542">
        <v>166.39947967605883</v>
      </c>
      <c s="542">
        <v>147.55794419890162</v>
      </c>
      <c s="542">
        <v>176.06247482689025</v>
      </c>
      <c s="542">
        <v>24.808780031396111</v>
      </c>
      <c s="542">
        <v>103.72600197884242</v>
      </c>
      <c s="542">
        <v>145.84364478263683</v>
      </c>
      <c s="542">
        <v>73.999870605824526</v>
      </c>
      <c s="542">
        <v>154.65105023293836</v>
      </c>
      <c s="542">
        <f t="shared" si="3" ref="BE7:BE43">+SUM(AS7:BD7)</f>
        <v>1581.4340803952407</v>
      </c>
      <c s="573"/>
      <c s="542">
        <v>-186.78179202869399</v>
      </c>
      <c s="542">
        <v>40.472614979865511</v>
      </c>
      <c s="542">
        <v>-98.925431957754881</v>
      </c>
      <c s="542">
        <v>78.41015215842026</v>
      </c>
      <c s="542">
        <v>19.862033948879457</v>
      </c>
      <c s="542">
        <v>-70.041282482724171</v>
      </c>
      <c s="542">
        <v>-11.615259742289766</v>
      </c>
      <c s="542">
        <v>33.498680779502706</v>
      </c>
      <c s="542">
        <v>-68.09026960783757</v>
      </c>
      <c s="542">
        <v>57.075931573824676</v>
      </c>
      <c s="542">
        <v>36.647854435009094</v>
      </c>
      <c s="542">
        <v>-340.83490239730691</v>
      </c>
      <c s="542">
        <f t="shared" si="4" ref="BS7:BS43">+SUM(BG7:BR7)</f>
        <v>-510.32167034110557</v>
      </c>
      <c s="573"/>
      <c s="542">
        <v>-166.07515974034686</v>
      </c>
      <c s="542">
        <v>-46.922452432553257</v>
      </c>
      <c s="542">
        <v>-389.63042937715915</v>
      </c>
      <c s="542">
        <v>-85.275116343800789</v>
      </c>
      <c s="542">
        <v>-80.057040827874914</v>
      </c>
      <c s="542">
        <v>-91.033006736629318</v>
      </c>
      <c s="542">
        <v>-79.90748521284138</v>
      </c>
      <c s="542">
        <v>-120.22944857494082</v>
      </c>
      <c s="542">
        <v>-78.569150947652531</v>
      </c>
      <c s="542">
        <v>77.490990264483003</v>
      </c>
      <c s="542">
        <v>-43.917948949927904</v>
      </c>
      <c s="542">
        <v>187.59054701370519</v>
      </c>
      <c s="542">
        <f t="shared" si="5" ref="CG7:CG43">+SUM(BU7:CF7)</f>
        <v>-916.53570186553884</v>
      </c>
      <c s="573"/>
      <c s="542">
        <v>59.685413348965426</v>
      </c>
      <c s="542">
        <v>-36.204648972315226</v>
      </c>
      <c s="542">
        <v>-91.462814950344864</v>
      </c>
      <c s="542">
        <v>16.521651885123163</v>
      </c>
      <c s="542">
        <v>-36.333425694043626</v>
      </c>
      <c s="542">
        <v>-49.769631859702542</v>
      </c>
      <c s="542">
        <v>-54.703072866502737</v>
      </c>
      <c s="542">
        <v>-196.58056464999981</v>
      </c>
      <c s="542">
        <v>-99.239758080092372</v>
      </c>
      <c s="542">
        <v>29.621219219999944</v>
      </c>
      <c s="542">
        <v>-98.256440288845852</v>
      </c>
      <c s="542">
        <v>14.089192337532438</v>
      </c>
      <c s="542">
        <f t="shared" si="6" ref="CU7:CU43">+SUM(CI7:CT7)</f>
        <v>-542.63288057022601</v>
      </c>
      <c s="573"/>
      <c s="542">
        <v>-54.096932435683982</v>
      </c>
      <c s="542">
        <v>-74.65127155921482</v>
      </c>
      <c s="542">
        <v>-35.217349981636119</v>
      </c>
      <c s="542">
        <v>-88.366265320135398</v>
      </c>
      <c s="542">
        <v>50.839284725892924</v>
      </c>
      <c s="542">
        <v>161.47156105076391</v>
      </c>
      <c s="542">
        <v>139.14022364357936</v>
      </c>
      <c s="542">
        <v>8.287833618522825</v>
      </c>
      <c s="542">
        <v>-39.47257141323928</v>
      </c>
      <c s="542">
        <v>-101.86469711509324</v>
      </c>
      <c s="542">
        <v>-44.546757155359046</v>
      </c>
      <c s="542">
        <v>12.493293706304257</v>
      </c>
      <c s="542">
        <f t="shared" si="7" ref="DI7:DI43">+SUM(CW7:DH7)</f>
        <v>-65.983648235298602</v>
      </c>
      <c s="573"/>
      <c s="542">
        <v>-50.648977940000009</v>
      </c>
      <c s="542">
        <v>-76.046466129999999</v>
      </c>
      <c s="542">
        <v>30.035597470000084</v>
      </c>
      <c s="542">
        <v>-62.714621239999985</v>
      </c>
      <c s="542">
        <v>-100.43673724999974</v>
      </c>
      <c s="542">
        <v>15.431493160000059</v>
      </c>
      <c s="542">
        <v>-36.434468370000388</v>
      </c>
      <c s="542">
        <v>-46.887380810000138</v>
      </c>
      <c s="542">
        <v>-525.26192418000085</v>
      </c>
      <c s="542">
        <v>-94.696188019999681</v>
      </c>
      <c s="542">
        <v>-62.655341009999404</v>
      </c>
      <c s="542">
        <v>47.36962720000048</v>
      </c>
      <c s="542">
        <f t="shared" si="8" ref="DW7:DW43">+SUM(DK7:DV7)</f>
        <v>-962.94538711999962</v>
      </c>
      <c s="573"/>
      <c s="542">
        <v>-140.32884576999993</v>
      </c>
      <c s="542">
        <v>62.073071459999994</v>
      </c>
      <c s="542">
        <v>-37.364641600000027</v>
      </c>
      <c s="542">
        <v>12.465704520000031</v>
      </c>
      <c s="542">
        <v>-85.592804450000131</v>
      </c>
      <c s="542">
        <v>89.156544000000224</v>
      </c>
      <c s="542">
        <v>32.958000130000528</v>
      </c>
      <c s="542">
        <v>2.0018261762954239</v>
      </c>
      <c s="542">
        <v>-22.421206433703446</v>
      </c>
      <c s="542">
        <v>3.0914667762965564</v>
      </c>
      <c s="542">
        <v>-6.0913802737036349</v>
      </c>
      <c s="542">
        <v>308.39120681296299</v>
      </c>
      <c s="542">
        <f t="shared" si="9" ref="EK7:EK43">+SUM(DY7:EJ7)</f>
        <v>218.33894134814858</v>
      </c>
      <c s="573"/>
      <c s="542">
        <v>-186.27073945999996</v>
      </c>
      <c s="542">
        <v>210.9482022699998</v>
      </c>
      <c s="542">
        <v>-202.55486590899977</v>
      </c>
      <c s="542">
        <v>-33.75655914999993</v>
      </c>
      <c s="542">
        <v>-31.673020130000168</v>
      </c>
      <c s="542">
        <v>71.144052180000017</v>
      </c>
      <c s="542">
        <v>-119.56105703000003</v>
      </c>
      <c s="542">
        <v>-31.876559670000006</v>
      </c>
      <c s="542">
        <v>134.23342359000003</v>
      </c>
      <c s="542">
        <v>-142.19158091999975</v>
      </c>
      <c s="542">
        <v>-78.027104900000495</v>
      </c>
      <c s="542">
        <v>51.187342067714326</v>
      </c>
      <c s="542">
        <f t="shared" si="10" ref="EY7:EY43">+SUM(EM7:EX7)</f>
        <v>-358.39846706128594</v>
      </c>
      <c s="573"/>
      <c s="542">
        <v>-121.18248090065435</v>
      </c>
      <c s="542">
        <v>-78.791722828555748</v>
      </c>
      <c s="542">
        <v>-162.03424252427226</v>
      </c>
      <c s="542">
        <v>5.3198275197387375</v>
      </c>
      <c s="542">
        <v>-151.24978012692372</v>
      </c>
      <c s="542">
        <v>-174.35140306901712</v>
      </c>
      <c s="542">
        <v>31.293733760734995</v>
      </c>
      <c s="542">
        <v>-233.48169034103239</v>
      </c>
      <c s="542">
        <v>60.539449299677358</v>
      </c>
      <c s="542">
        <v>193.18384674826393</v>
      </c>
      <c s="542">
        <v>-56.595037236919325</v>
      </c>
      <c s="542">
        <f>+SUM(FA7:FK7)</f>
        <v>-687.3494996989599</v>
      </c>
    </row>
    <row r="8" spans="2:168" ht="15.75">
      <c r="B8" s="688" t="s">
        <v>94</v>
      </c>
      <c s="521">
        <f>+C9</f>
        <v>1.6689063799999999</v>
      </c>
      <c s="521">
        <f t="shared" si="11" ref="D8:N8">+D9</f>
        <v>0</v>
      </c>
      <c s="521">
        <f t="shared" si="11"/>
        <v>2.4816265499999997</v>
      </c>
      <c s="521">
        <f t="shared" si="11"/>
        <v>5.6867516040000003</v>
      </c>
      <c s="521">
        <f t="shared" si="11"/>
        <v>0.52631578999999995</v>
      </c>
      <c s="521">
        <f t="shared" si="11"/>
        <v>3.97442546</v>
      </c>
      <c s="521">
        <f t="shared" si="11"/>
        <v>1.7220610599999999</v>
      </c>
      <c s="521">
        <f t="shared" si="11"/>
        <v>0</v>
      </c>
      <c s="521">
        <f t="shared" si="11"/>
        <v>2.4828421499999997</v>
      </c>
      <c s="521">
        <f t="shared" si="11"/>
        <v>4.728702288</v>
      </c>
      <c s="521">
        <f t="shared" si="11"/>
        <v>1.5184742199999999</v>
      </c>
      <c s="521">
        <f t="shared" si="11"/>
        <v>4.0389791300000004</v>
      </c>
      <c s="521">
        <f t="shared" si="0"/>
        <v>28.829084632000004</v>
      </c>
      <c s="684"/>
      <c s="521">
        <f>+Q9</f>
        <v>0</v>
      </c>
      <c s="521">
        <f t="shared" si="12" ref="R8:AB8">+R9</f>
        <v>1.7769086999999999</v>
      </c>
      <c s="521">
        <f t="shared" si="12"/>
        <v>2.4840577599999998</v>
      </c>
      <c s="521">
        <f t="shared" si="12"/>
        <v>5.7560453650000003</v>
      </c>
      <c s="521">
        <f t="shared" si="12"/>
        <v>0.52631578999999995</v>
      </c>
      <c s="521">
        <f t="shared" si="12"/>
        <v>5.8431106699999997</v>
      </c>
      <c s="521">
        <f t="shared" si="12"/>
        <v>1.83350324</v>
      </c>
      <c s="521">
        <f t="shared" si="12"/>
        <v>0</v>
      </c>
      <c s="521">
        <f t="shared" si="12"/>
        <v>2.4852733699999998</v>
      </c>
      <c s="521">
        <f t="shared" si="12"/>
        <v>5.7922474380000013</v>
      </c>
      <c s="521">
        <f t="shared" si="12"/>
        <v>0.52631578999999995</v>
      </c>
      <c s="521">
        <f t="shared" si="12"/>
        <v>5.8989596999999998</v>
      </c>
      <c s="521">
        <f t="shared" si="1"/>
        <v>32.922737822999999</v>
      </c>
      <c s="684"/>
      <c s="521">
        <f>+AE9</f>
        <v>1.89190032</v>
      </c>
      <c s="521">
        <f t="shared" si="13" ref="AF8:AP8">+AF9</f>
        <v>0</v>
      </c>
      <c s="521">
        <f t="shared" si="13"/>
        <v>55.118123190000006</v>
      </c>
      <c s="521">
        <f t="shared" si="13"/>
        <v>5.829487610000001</v>
      </c>
      <c s="521">
        <f t="shared" si="13"/>
        <v>0.52631578999999995</v>
      </c>
      <c s="521">
        <f t="shared" si="13"/>
        <v>58.651102640000005</v>
      </c>
      <c s="521">
        <f t="shared" si="13"/>
        <v>1.9521573400000001</v>
      </c>
      <c s="521">
        <f t="shared" si="13"/>
        <v>0</v>
      </c>
      <c s="521">
        <f t="shared" si="13"/>
        <v>55.119394050000004</v>
      </c>
      <c s="521">
        <f t="shared" si="13"/>
        <v>5.8989096300000003</v>
      </c>
      <c s="521">
        <f t="shared" si="13"/>
        <v>0.52631578999999995</v>
      </c>
      <c s="521">
        <f t="shared" si="13"/>
        <v>58.645508540000009</v>
      </c>
      <c s="521">
        <f t="shared" si="2"/>
        <v>244.15921490000002</v>
      </c>
      <c s="684"/>
      <c s="521">
        <f>+AS9</f>
        <v>2.01433354</v>
      </c>
      <c s="521">
        <f t="shared" si="14" ref="AT8:BD8">+AT9</f>
        <v>820</v>
      </c>
      <c s="521">
        <f t="shared" si="14"/>
        <v>55.120720180000006</v>
      </c>
      <c s="521">
        <f t="shared" si="14"/>
        <v>5.9089643400000007</v>
      </c>
      <c s="521">
        <f t="shared" si="14"/>
        <v>68.626081790000043</v>
      </c>
      <c s="521">
        <f t="shared" si="14"/>
        <v>58.645508540000009</v>
      </c>
      <c s="521">
        <f t="shared" si="14"/>
        <v>2.07849006</v>
      </c>
      <c s="521">
        <f t="shared" si="14"/>
        <v>41</v>
      </c>
      <c s="521">
        <f t="shared" si="14"/>
        <v>53.087811850000008</v>
      </c>
      <c s="521">
        <f t="shared" si="14"/>
        <v>27.273220579999908</v>
      </c>
      <c s="521">
        <f t="shared" si="14"/>
        <v>41.526315789999998</v>
      </c>
      <c s="521">
        <f t="shared" si="14"/>
        <v>81.268756610000054</v>
      </c>
      <c s="521">
        <f t="shared" si="3"/>
        <v>1256.55020328</v>
      </c>
      <c s="684"/>
      <c s="521">
        <f>+BG9</f>
        <v>2.14468996</v>
      </c>
      <c s="521">
        <f t="shared" si="15" ref="BH8:BR8">+BH9</f>
        <v>55.568081929999948</v>
      </c>
      <c s="521">
        <f t="shared" si="15"/>
        <v>60.474158290000027</v>
      </c>
      <c s="521">
        <f t="shared" si="15"/>
        <v>5.9936376800000009</v>
      </c>
      <c s="521">
        <f t="shared" si="15"/>
        <v>48.057991539999975</v>
      </c>
      <c s="521">
        <f t="shared" si="15"/>
        <v>73.203870790000082</v>
      </c>
      <c s="521">
        <f t="shared" si="15"/>
        <v>2.2129983399999995</v>
      </c>
      <c s="521">
        <f t="shared" si="15"/>
        <v>48.545927000000006</v>
      </c>
      <c s="521">
        <f t="shared" si="15"/>
        <v>60.42889835000004</v>
      </c>
      <c s="521">
        <f t="shared" si="15"/>
        <v>22.768150946999992</v>
      </c>
      <c s="521">
        <f t="shared" si="15"/>
        <v>41.546886690000001</v>
      </c>
      <c s="521">
        <f t="shared" si="15"/>
        <v>65.79420130999992</v>
      </c>
      <c s="521">
        <f t="shared" si="4"/>
        <v>486.73949282700005</v>
      </c>
      <c s="684"/>
      <c s="521">
        <f>+BU9</f>
        <v>9.1337904500000135</v>
      </c>
      <c s="521">
        <f t="shared" si="16" ref="BV8:CF8">+BV9</f>
        <v>58.944009929999993</v>
      </c>
      <c s="521">
        <f t="shared" si="16"/>
        <v>89.281997060000023</v>
      </c>
      <c s="521">
        <f t="shared" si="16"/>
        <v>48.032112670000053</v>
      </c>
      <c s="521">
        <f t="shared" si="16"/>
        <v>89.206619809999935</v>
      </c>
      <c s="521">
        <f t="shared" si="16"/>
        <v>94.651681560000071</v>
      </c>
      <c s="521">
        <f t="shared" si="16"/>
        <v>36.114535020000005</v>
      </c>
      <c s="521">
        <f t="shared" si="16"/>
        <v>88.249555019999946</v>
      </c>
      <c s="521">
        <f t="shared" si="16"/>
        <v>89.09369456000006</v>
      </c>
      <c s="521">
        <f t="shared" si="16"/>
        <v>40.966356309999988</v>
      </c>
      <c s="521">
        <f t="shared" si="16"/>
        <v>89.620230579999927</v>
      </c>
      <c s="521">
        <f t="shared" si="16"/>
        <v>96.314188640000026</v>
      </c>
      <c s="521">
        <f t="shared" si="5"/>
        <v>829.60877160999996</v>
      </c>
      <c s="684"/>
      <c s="521">
        <f>+CI9</f>
        <v>36.167031140000006</v>
      </c>
      <c s="521">
        <f t="shared" si="17" ref="CJ8:CT8">+CJ9</f>
        <v>97.400495030000059</v>
      </c>
      <c s="521">
        <f t="shared" si="17"/>
        <v>86.819000140000014</v>
      </c>
      <c s="521">
        <f t="shared" si="17"/>
        <v>39.420681010000003</v>
      </c>
      <c s="521">
        <f t="shared" si="17"/>
        <v>87.521366629999918</v>
      </c>
      <c s="521">
        <f t="shared" si="17"/>
        <v>93.633141040000083</v>
      </c>
      <c s="521">
        <f t="shared" si="17"/>
        <v>34.703872399999966</v>
      </c>
      <c s="521">
        <f t="shared" si="17"/>
        <v>87.784262400000046</v>
      </c>
      <c s="521">
        <f t="shared" si="17"/>
        <v>88.54036138999993</v>
      </c>
      <c s="521">
        <f t="shared" si="17"/>
        <v>39.797108390000048</v>
      </c>
      <c s="521">
        <f t="shared" si="17"/>
        <v>86.686490009999986</v>
      </c>
      <c s="521">
        <f t="shared" si="17"/>
        <v>75.53600950000002</v>
      </c>
      <c s="521">
        <f t="shared" si="6"/>
        <v>854.00981908000006</v>
      </c>
      <c s="684"/>
      <c s="521">
        <f>+CW9</f>
        <v>61.238694549999899</v>
      </c>
      <c s="521">
        <f t="shared" si="18" ref="CX8:DH8">+CX9</f>
        <v>112.98118650000009</v>
      </c>
      <c s="521">
        <f t="shared" si="18"/>
        <v>35.433898869999901</v>
      </c>
      <c s="521">
        <f t="shared" si="18"/>
        <v>27.441305080000014</v>
      </c>
      <c s="521">
        <f t="shared" si="18"/>
        <v>58.389408160000002</v>
      </c>
      <c s="521">
        <f t="shared" si="18"/>
        <v>14.528321650000091</v>
      </c>
      <c s="521">
        <f t="shared" si="18"/>
        <v>9.548356359999957</v>
      </c>
      <c s="521">
        <f t="shared" si="18"/>
        <v>62.063122430000021</v>
      </c>
      <c s="521">
        <f t="shared" si="18"/>
        <v>9.656161599999967</v>
      </c>
      <c s="521">
        <f t="shared" si="18"/>
        <v>9.4684994699999905</v>
      </c>
      <c s="521">
        <f t="shared" si="18"/>
        <v>61.874667939999981</v>
      </c>
      <c s="521">
        <f t="shared" si="18"/>
        <v>14.50442013000011</v>
      </c>
      <c s="521">
        <f t="shared" si="7"/>
        <v>477.12804273999996</v>
      </c>
      <c s="684"/>
      <c s="521">
        <f>+DK9</f>
        <v>32.272690709999821</v>
      </c>
      <c s="521">
        <f t="shared" si="19" ref="DL8:DV8">+DL9</f>
        <v>84.256754120000139</v>
      </c>
      <c s="521">
        <f t="shared" si="19"/>
        <v>32.454422489999949</v>
      </c>
      <c s="521">
        <f t="shared" si="19"/>
        <v>31.609893780000046</v>
      </c>
      <c s="521">
        <f t="shared" si="19"/>
        <v>27.158913079999969</v>
      </c>
      <c s="521">
        <f t="shared" si="19"/>
        <v>16.551032569999975</v>
      </c>
      <c s="521">
        <f t="shared" si="19"/>
        <v>29.345618450000064</v>
      </c>
      <c s="521">
        <f t="shared" si="19"/>
        <v>17.365782620000004</v>
      </c>
      <c s="521">
        <f t="shared" si="19"/>
        <v>17.053949759999959</v>
      </c>
      <c s="521">
        <f t="shared" si="19"/>
        <v>17.037328419999991</v>
      </c>
      <c s="521">
        <f t="shared" si="19"/>
        <v>17.989148310000058</v>
      </c>
      <c s="521">
        <f t="shared" si="19"/>
        <v>17.310197919999975</v>
      </c>
      <c s="521">
        <f t="shared" si="8"/>
        <v>340.40573222999996</v>
      </c>
      <c s="684"/>
      <c s="521">
        <f>+DY9</f>
        <v>8.0212943000000223</v>
      </c>
      <c s="521">
        <f t="shared" si="20" ref="DZ8:EJ8">+DZ9</f>
        <v>8.1077272799999598</v>
      </c>
      <c s="521">
        <f t="shared" si="20"/>
        <v>7.6856984200000298</v>
      </c>
      <c s="521">
        <f t="shared" si="20"/>
        <v>7.8869677899999777</v>
      </c>
      <c s="521">
        <f t="shared" si="20"/>
        <v>10.10085192999999</v>
      </c>
      <c s="521">
        <f t="shared" si="20"/>
        <v>12.338535775999999</v>
      </c>
      <c s="521">
        <f t="shared" si="20"/>
        <v>8.0000215400000094</v>
      </c>
      <c s="521">
        <f t="shared" si="20"/>
        <v>8.3811056600000136</v>
      </c>
      <c s="521">
        <f t="shared" si="20"/>
        <v>8.330944629999955</v>
      </c>
      <c s="521">
        <f t="shared" si="20"/>
        <v>8.6235662700000724</v>
      </c>
      <c s="521">
        <f t="shared" si="20"/>
        <v>12.878668259999948</v>
      </c>
      <c s="521">
        <f t="shared" si="20"/>
        <v>23.924985670000019</v>
      </c>
      <c s="521">
        <f t="shared" si="9"/>
        <v>124.28036752599999</v>
      </c>
      <c s="684"/>
      <c s="521">
        <f>+EM9</f>
        <v>7.5595771799999625</v>
      </c>
      <c s="521">
        <f t="shared" si="21" ref="EN8:EX8">+EN9</f>
        <v>6.1328697999999919</v>
      </c>
      <c s="521">
        <f t="shared" si="21"/>
        <v>6.9870373800000394</v>
      </c>
      <c s="521">
        <f t="shared" si="21"/>
        <v>7.3529948099999745</v>
      </c>
      <c s="521">
        <f t="shared" si="21"/>
        <v>11.817660770000053</v>
      </c>
      <c s="521">
        <f t="shared" si="21"/>
        <v>11.71027850999999</v>
      </c>
      <c s="521">
        <f t="shared" si="21"/>
        <v>7.1843547899999862</v>
      </c>
      <c s="521">
        <f t="shared" si="21"/>
        <v>7.9833603600000176</v>
      </c>
      <c s="521">
        <f t="shared" si="21"/>
        <v>7.8929246599999843</v>
      </c>
      <c s="521">
        <f t="shared" si="21"/>
        <v>7.8463725199999788</v>
      </c>
      <c s="521">
        <f t="shared" si="21"/>
        <v>26.270666429999988</v>
      </c>
      <c s="521">
        <f t="shared" si="21"/>
        <v>8.6371783000000377</v>
      </c>
      <c s="521">
        <f t="shared" si="10"/>
        <v>117.37527550999999</v>
      </c>
      <c s="684"/>
      <c s="521">
        <f>+FA9</f>
        <v>6.7128220700000156</v>
      </c>
      <c s="521">
        <f t="shared" si="22" ref="FB8:FK8">+FB9</f>
        <v>6.5842613999999573</v>
      </c>
      <c s="521">
        <f t="shared" si="22"/>
        <v>6.8919205000000501</v>
      </c>
      <c s="521">
        <f t="shared" si="22"/>
        <v>6.5179087499999655</v>
      </c>
      <c s="521">
        <f t="shared" si="22"/>
        <v>11.091567670000011</v>
      </c>
      <c s="521">
        <f t="shared" si="22"/>
        <v>10.939982139999977</v>
      </c>
      <c s="521">
        <f t="shared" si="22"/>
        <v>5.9583807600000114</v>
      </c>
      <c s="521">
        <f t="shared" si="22"/>
        <v>6.4529906299999995</v>
      </c>
      <c s="521">
        <f t="shared" si="22"/>
        <v>5.9487957199999926</v>
      </c>
      <c s="521">
        <f t="shared" si="22"/>
        <v>6.5041436300000059</v>
      </c>
      <c s="521">
        <f t="shared" si="22"/>
        <v>10.742036060000025</v>
      </c>
      <c s="521">
        <f>+SUM(FA8:FK8)</f>
        <v>84.344809330000004</v>
      </c>
    </row>
    <row r="9" spans="2:168" ht="15.75">
      <c r="B9" s="689" t="s">
        <v>43</v>
      </c>
      <c s="518">
        <f>+SUM(C10:C16)</f>
        <v>1.6689063799999999</v>
      </c>
      <c s="518">
        <f t="shared" si="23" ref="D9:N9">+SUM(D10:D16)</f>
        <v>0</v>
      </c>
      <c s="518">
        <f t="shared" si="23"/>
        <v>2.4816265499999997</v>
      </c>
      <c s="518">
        <f t="shared" si="23"/>
        <v>5.6867516040000003</v>
      </c>
      <c s="518">
        <f t="shared" si="23"/>
        <v>0.52631578999999995</v>
      </c>
      <c s="518">
        <f t="shared" si="23"/>
        <v>3.97442546</v>
      </c>
      <c s="518">
        <f t="shared" si="23"/>
        <v>1.7220610599999999</v>
      </c>
      <c s="518">
        <f t="shared" si="23"/>
        <v>0</v>
      </c>
      <c s="518">
        <f t="shared" si="23"/>
        <v>2.4828421499999997</v>
      </c>
      <c s="518">
        <f t="shared" si="23"/>
        <v>4.728702288</v>
      </c>
      <c s="518">
        <f t="shared" si="23"/>
        <v>1.5184742199999999</v>
      </c>
      <c s="518">
        <f t="shared" si="23"/>
        <v>4.0389791300000004</v>
      </c>
      <c s="518">
        <f t="shared" si="0"/>
        <v>28.829084632000004</v>
      </c>
      <c s="519"/>
      <c s="518">
        <f>+SUM(Q10:Q16)</f>
        <v>0</v>
      </c>
      <c s="518">
        <f t="shared" si="24" ref="R9:AB9">+SUM(R10:R16)</f>
        <v>1.7769086999999999</v>
      </c>
      <c s="518">
        <f t="shared" si="24"/>
        <v>2.4840577599999998</v>
      </c>
      <c s="518">
        <f t="shared" si="24"/>
        <v>5.7560453650000003</v>
      </c>
      <c s="518">
        <f t="shared" si="24"/>
        <v>0.52631578999999995</v>
      </c>
      <c s="518">
        <f t="shared" si="24"/>
        <v>5.8431106699999997</v>
      </c>
      <c s="518">
        <f t="shared" si="24"/>
        <v>1.83350324</v>
      </c>
      <c s="518">
        <f t="shared" si="24"/>
        <v>0</v>
      </c>
      <c s="518">
        <f t="shared" si="24"/>
        <v>2.4852733699999998</v>
      </c>
      <c s="518">
        <f t="shared" si="24"/>
        <v>5.7922474380000013</v>
      </c>
      <c s="518">
        <f t="shared" si="24"/>
        <v>0.52631578999999995</v>
      </c>
      <c s="518">
        <f t="shared" si="24"/>
        <v>5.8989596999999998</v>
      </c>
      <c s="518">
        <f t="shared" si="1"/>
        <v>32.922737822999999</v>
      </c>
      <c s="519"/>
      <c s="518">
        <f>+SUM(AE10:AE16)</f>
        <v>1.89190032</v>
      </c>
      <c s="518">
        <f t="shared" si="25" ref="AF9:AG9">+SUM(AF10:AF16)</f>
        <v>0</v>
      </c>
      <c s="518">
        <f t="shared" si="25"/>
        <v>55.118123190000006</v>
      </c>
      <c s="518">
        <f t="shared" si="26" ref="AH9:AP9">+SUM(AH10:AH16)</f>
        <v>5.829487610000001</v>
      </c>
      <c s="518">
        <f t="shared" si="26"/>
        <v>0.52631578999999995</v>
      </c>
      <c s="518">
        <f t="shared" si="26"/>
        <v>58.651102640000005</v>
      </c>
      <c s="518">
        <f t="shared" si="26"/>
        <v>1.9521573400000001</v>
      </c>
      <c s="518">
        <f t="shared" si="26"/>
        <v>0</v>
      </c>
      <c s="518">
        <f t="shared" si="26"/>
        <v>55.119394050000004</v>
      </c>
      <c s="518">
        <f t="shared" si="26"/>
        <v>5.8989096300000003</v>
      </c>
      <c s="518">
        <f t="shared" si="26"/>
        <v>0.52631578999999995</v>
      </c>
      <c s="518">
        <f t="shared" si="26"/>
        <v>58.645508540000009</v>
      </c>
      <c s="518">
        <f t="shared" si="2"/>
        <v>244.15921490000002</v>
      </c>
      <c s="519"/>
      <c s="518">
        <f>+SUM(AS10:AS16)</f>
        <v>2.01433354</v>
      </c>
      <c s="518">
        <f t="shared" si="27" ref="AT9:BD9">+SUM(AT10:AT16)</f>
        <v>820</v>
      </c>
      <c s="518">
        <f t="shared" si="27"/>
        <v>55.120720180000006</v>
      </c>
      <c s="518">
        <f t="shared" si="27"/>
        <v>5.9089643400000007</v>
      </c>
      <c s="518">
        <f t="shared" si="27"/>
        <v>68.626081790000043</v>
      </c>
      <c s="518">
        <f t="shared" si="27"/>
        <v>58.645508540000009</v>
      </c>
      <c s="518">
        <f t="shared" si="27"/>
        <v>2.07849006</v>
      </c>
      <c s="518">
        <f t="shared" si="27"/>
        <v>41</v>
      </c>
      <c s="518">
        <f t="shared" si="27"/>
        <v>53.087811850000008</v>
      </c>
      <c s="518">
        <f t="shared" si="27"/>
        <v>27.273220579999908</v>
      </c>
      <c s="518">
        <f t="shared" si="27"/>
        <v>41.526315789999998</v>
      </c>
      <c s="518">
        <f t="shared" si="27"/>
        <v>81.268756610000054</v>
      </c>
      <c s="518">
        <f t="shared" si="3"/>
        <v>1256.55020328</v>
      </c>
      <c s="519"/>
      <c s="518">
        <f>+SUM(BG10:BG16)</f>
        <v>2.14468996</v>
      </c>
      <c s="518">
        <f t="shared" si="28" ref="BH9:BR9">+SUM(BH10:BH16)</f>
        <v>55.568081929999948</v>
      </c>
      <c s="518">
        <f t="shared" si="28"/>
        <v>60.474158290000027</v>
      </c>
      <c s="518">
        <f t="shared" si="28"/>
        <v>5.9936376800000009</v>
      </c>
      <c s="518">
        <f t="shared" si="28"/>
        <v>48.057991539999975</v>
      </c>
      <c s="518">
        <f t="shared" si="28"/>
        <v>73.203870790000082</v>
      </c>
      <c s="518">
        <f t="shared" si="28"/>
        <v>2.2129983399999995</v>
      </c>
      <c s="518">
        <f t="shared" si="28"/>
        <v>48.545927000000006</v>
      </c>
      <c s="518">
        <f t="shared" si="28"/>
        <v>60.42889835000004</v>
      </c>
      <c s="518">
        <f t="shared" si="28"/>
        <v>22.768150946999992</v>
      </c>
      <c s="518">
        <f t="shared" si="28"/>
        <v>41.546886690000001</v>
      </c>
      <c s="518">
        <f t="shared" si="28"/>
        <v>65.79420130999992</v>
      </c>
      <c s="518">
        <f t="shared" si="4"/>
        <v>486.73949282700005</v>
      </c>
      <c s="519"/>
      <c s="518">
        <f>+SUM(BU10:BU16)</f>
        <v>9.1337904500000135</v>
      </c>
      <c s="518">
        <f t="shared" si="29" ref="BV9:CF9">+SUM(BV10:BV16)</f>
        <v>58.944009929999993</v>
      </c>
      <c s="518">
        <f t="shared" si="29"/>
        <v>89.281997060000023</v>
      </c>
      <c s="518">
        <f t="shared" si="29"/>
        <v>48.032112670000053</v>
      </c>
      <c s="518">
        <f t="shared" si="29"/>
        <v>89.206619809999935</v>
      </c>
      <c s="518">
        <f t="shared" si="29"/>
        <v>94.651681560000071</v>
      </c>
      <c s="518">
        <f t="shared" si="29"/>
        <v>36.114535020000005</v>
      </c>
      <c s="518">
        <f t="shared" si="29"/>
        <v>88.249555019999946</v>
      </c>
      <c s="518">
        <f t="shared" si="29"/>
        <v>89.09369456000006</v>
      </c>
      <c s="518">
        <f t="shared" si="29"/>
        <v>40.966356309999988</v>
      </c>
      <c s="518">
        <f t="shared" si="29"/>
        <v>89.620230579999927</v>
      </c>
      <c s="518">
        <f t="shared" si="29"/>
        <v>96.314188640000026</v>
      </c>
      <c s="518">
        <f t="shared" si="5"/>
        <v>829.60877160999996</v>
      </c>
      <c s="519"/>
      <c s="518">
        <f>+SUM(CI10:CI16)</f>
        <v>36.167031140000006</v>
      </c>
      <c s="518">
        <f t="shared" si="30" ref="CJ9:CT9">+SUM(CJ10:CJ16)</f>
        <v>97.400495030000059</v>
      </c>
      <c s="518">
        <f t="shared" si="30"/>
        <v>86.819000140000014</v>
      </c>
      <c s="518">
        <f t="shared" si="30"/>
        <v>39.420681010000003</v>
      </c>
      <c s="518">
        <f t="shared" si="30"/>
        <v>87.521366629999918</v>
      </c>
      <c s="518">
        <f t="shared" si="30"/>
        <v>93.633141040000083</v>
      </c>
      <c s="518">
        <f t="shared" si="30"/>
        <v>34.703872399999966</v>
      </c>
      <c s="518">
        <f t="shared" si="30"/>
        <v>87.784262400000046</v>
      </c>
      <c s="518">
        <f t="shared" si="30"/>
        <v>88.54036138999993</v>
      </c>
      <c s="518">
        <f t="shared" si="30"/>
        <v>39.797108390000048</v>
      </c>
      <c s="518">
        <f t="shared" si="30"/>
        <v>86.686490009999986</v>
      </c>
      <c s="518">
        <f t="shared" si="30"/>
        <v>75.53600950000002</v>
      </c>
      <c s="518">
        <f t="shared" si="6"/>
        <v>854.00981908000006</v>
      </c>
      <c s="519"/>
      <c s="518">
        <f>+SUM(CW10:CW16)</f>
        <v>61.238694549999899</v>
      </c>
      <c s="518">
        <f t="shared" si="31" ref="CX9:DH9">+SUM(CX10:CX16)</f>
        <v>112.98118650000009</v>
      </c>
      <c s="518">
        <f t="shared" si="31"/>
        <v>35.433898869999901</v>
      </c>
      <c s="518">
        <f t="shared" si="31"/>
        <v>27.441305080000014</v>
      </c>
      <c s="518">
        <f t="shared" si="31"/>
        <v>58.389408160000002</v>
      </c>
      <c s="518">
        <f t="shared" si="31"/>
        <v>14.528321650000091</v>
      </c>
      <c s="518">
        <f t="shared" si="31"/>
        <v>9.548356359999957</v>
      </c>
      <c s="518">
        <f t="shared" si="31"/>
        <v>62.063122430000021</v>
      </c>
      <c s="518">
        <f t="shared" si="31"/>
        <v>9.656161599999967</v>
      </c>
      <c s="518">
        <f t="shared" si="31"/>
        <v>9.4684994699999905</v>
      </c>
      <c s="518">
        <f t="shared" si="31"/>
        <v>61.874667939999981</v>
      </c>
      <c s="518">
        <f t="shared" si="31"/>
        <v>14.50442013000011</v>
      </c>
      <c s="518">
        <f t="shared" si="7"/>
        <v>477.12804273999996</v>
      </c>
      <c s="519"/>
      <c s="518">
        <f>+SUM(DK10:DK16)</f>
        <v>32.272690709999821</v>
      </c>
      <c s="518">
        <f t="shared" si="32" ref="DL9:DV9">+SUM(DL10:DL16)</f>
        <v>84.256754120000139</v>
      </c>
      <c s="518">
        <f t="shared" si="32"/>
        <v>32.454422489999949</v>
      </c>
      <c s="518">
        <f t="shared" si="32"/>
        <v>31.609893780000046</v>
      </c>
      <c s="518">
        <f t="shared" si="32"/>
        <v>27.158913079999969</v>
      </c>
      <c s="518">
        <f t="shared" si="32"/>
        <v>16.551032569999975</v>
      </c>
      <c s="518">
        <f t="shared" si="32"/>
        <v>29.345618450000064</v>
      </c>
      <c s="518">
        <f t="shared" si="32"/>
        <v>17.365782620000004</v>
      </c>
      <c s="518">
        <f t="shared" si="32"/>
        <v>17.053949759999959</v>
      </c>
      <c s="518">
        <f t="shared" si="32"/>
        <v>17.037328419999991</v>
      </c>
      <c s="518">
        <f t="shared" si="32"/>
        <v>17.989148310000058</v>
      </c>
      <c s="518">
        <f t="shared" si="32"/>
        <v>17.310197919999975</v>
      </c>
      <c s="518">
        <f t="shared" si="8"/>
        <v>340.40573222999996</v>
      </c>
      <c s="519"/>
      <c s="518">
        <f>+SUM(DY10:DY16)</f>
        <v>8.0212943000000223</v>
      </c>
      <c s="518">
        <f t="shared" si="33" ref="DZ9:EJ9">+SUM(DZ10:DZ16)</f>
        <v>8.1077272799999598</v>
      </c>
      <c s="518">
        <f t="shared" si="33"/>
        <v>7.6856984200000298</v>
      </c>
      <c s="518">
        <f t="shared" si="33"/>
        <v>7.8869677899999777</v>
      </c>
      <c s="518">
        <f t="shared" si="33"/>
        <v>10.10085192999999</v>
      </c>
      <c s="518">
        <f t="shared" si="33"/>
        <v>12.338535775999999</v>
      </c>
      <c s="518">
        <f t="shared" si="33"/>
        <v>8.0000215400000094</v>
      </c>
      <c s="518">
        <f t="shared" si="33"/>
        <v>8.3811056600000136</v>
      </c>
      <c s="518">
        <f t="shared" si="33"/>
        <v>8.330944629999955</v>
      </c>
      <c s="518">
        <f t="shared" si="33"/>
        <v>8.6235662700000724</v>
      </c>
      <c s="518">
        <f t="shared" si="33"/>
        <v>12.878668259999948</v>
      </c>
      <c s="518">
        <f t="shared" si="33"/>
        <v>23.924985670000019</v>
      </c>
      <c s="518">
        <f t="shared" si="9"/>
        <v>124.28036752599999</v>
      </c>
      <c s="519"/>
      <c s="518">
        <f>+SUM(EM10:EM16)</f>
        <v>7.5595771799999625</v>
      </c>
      <c s="518">
        <f t="shared" si="34" ref="EN9:EX9">+SUM(EN10:EN16)</f>
        <v>6.1328697999999919</v>
      </c>
      <c s="518">
        <f t="shared" si="34"/>
        <v>6.9870373800000394</v>
      </c>
      <c s="518">
        <f t="shared" si="34"/>
        <v>7.3529948099999745</v>
      </c>
      <c s="518">
        <f t="shared" si="34"/>
        <v>11.817660770000053</v>
      </c>
      <c s="518">
        <f t="shared" si="34"/>
        <v>11.71027850999999</v>
      </c>
      <c s="518">
        <f t="shared" si="34"/>
        <v>7.1843547899999862</v>
      </c>
      <c s="518">
        <f t="shared" si="34"/>
        <v>7.9833603600000176</v>
      </c>
      <c s="518">
        <f t="shared" si="34"/>
        <v>7.8929246599999843</v>
      </c>
      <c s="518">
        <f t="shared" si="34"/>
        <v>7.8463725199999788</v>
      </c>
      <c s="518">
        <f t="shared" si="34"/>
        <v>26.270666429999988</v>
      </c>
      <c s="518">
        <f t="shared" si="34"/>
        <v>8.6371783000000377</v>
      </c>
      <c s="518">
        <f t="shared" si="10"/>
        <v>117.37527550999999</v>
      </c>
      <c s="519"/>
      <c s="518">
        <f t="shared" si="35" ref="FA9">+SUM(FA10:FA16)</f>
        <v>6.7128220700000156</v>
      </c>
      <c s="518">
        <f t="shared" si="36" ref="FB9:FK9">+SUM(FB10:FB16)</f>
        <v>6.5842613999999573</v>
      </c>
      <c s="518">
        <f t="shared" si="36"/>
        <v>6.8919205000000501</v>
      </c>
      <c s="518">
        <f t="shared" si="36"/>
        <v>6.5179087499999655</v>
      </c>
      <c s="518">
        <f t="shared" si="36"/>
        <v>11.091567670000011</v>
      </c>
      <c s="518">
        <f t="shared" si="36"/>
        <v>10.939982139999977</v>
      </c>
      <c s="518">
        <f t="shared" si="36"/>
        <v>5.9583807600000114</v>
      </c>
      <c s="518">
        <f t="shared" si="36"/>
        <v>6.4529906299999995</v>
      </c>
      <c s="518">
        <f t="shared" si="36"/>
        <v>5.9487957199999926</v>
      </c>
      <c s="518">
        <f t="shared" si="36"/>
        <v>6.5041436300000059</v>
      </c>
      <c s="518">
        <f t="shared" si="36"/>
        <v>10.742036060000025</v>
      </c>
      <c s="518">
        <f>+SUM(FA9:FK9)</f>
        <v>84.344809330000004</v>
      </c>
    </row>
    <row r="10" spans="2:168" ht="15.75">
      <c r="B10" s="695" t="s">
        <v>680</v>
      </c>
      <c s="518">
        <v>0</v>
      </c>
      <c s="518">
        <v>0</v>
      </c>
      <c s="518">
        <v>2.4670392199999998</v>
      </c>
      <c s="518">
        <v>4.7146800140000007</v>
      </c>
      <c s="518">
        <v>0.52631578999999995</v>
      </c>
      <c s="518">
        <v>3.97442546</v>
      </c>
      <c s="518">
        <v>0</v>
      </c>
      <c s="518">
        <v>0</v>
      </c>
      <c s="518">
        <v>2.4670392099999998</v>
      </c>
      <c s="518">
        <v>4.7147575880000003</v>
      </c>
      <c s="518">
        <v>0.52631578999999995</v>
      </c>
      <c s="518">
        <v>4.0389791300000004</v>
      </c>
      <c s="518">
        <f t="shared" si="0"/>
        <v>23.429552202000004</v>
      </c>
      <c s="519"/>
      <c s="518">
        <v>0</v>
      </c>
      <c s="518">
        <v>0</v>
      </c>
      <c s="518">
        <v>2.4670392099999998</v>
      </c>
      <c s="518">
        <v>4.7146901850000003</v>
      </c>
      <c s="518">
        <v>0.52631578999999995</v>
      </c>
      <c s="518">
        <v>5.8431106699999997</v>
      </c>
      <c s="518">
        <v>0</v>
      </c>
      <c s="518">
        <v>0</v>
      </c>
      <c s="518">
        <v>2.4670392099999998</v>
      </c>
      <c s="518">
        <v>4.7144785280000008</v>
      </c>
      <c s="518">
        <v>0.52631578999999995</v>
      </c>
      <c s="518">
        <v>5.8989596999999998</v>
      </c>
      <c s="518">
        <f t="shared" si="1"/>
        <v>27.157949082999998</v>
      </c>
      <c s="519"/>
      <c s="518">
        <v>0</v>
      </c>
      <c s="518">
        <v>0</v>
      </c>
      <c s="518">
        <v>2.4670392099999998</v>
      </c>
      <c s="518">
        <v>4.7140359000000007</v>
      </c>
      <c s="518">
        <v>0.52631578999999995</v>
      </c>
      <c s="518">
        <v>6.0195236899999998</v>
      </c>
      <c s="518">
        <v>0</v>
      </c>
      <c s="518">
        <v>0</v>
      </c>
      <c s="518">
        <v>2.4670392099999998</v>
      </c>
      <c s="518">
        <v>4.7444961100000009</v>
      </c>
      <c s="518">
        <v>0.52631578999999995</v>
      </c>
      <c s="518">
        <v>6.01392959</v>
      </c>
      <c s="518">
        <f t="shared" si="2"/>
        <v>27.478695290000001</v>
      </c>
      <c s="519"/>
      <c s="518">
        <v>0</v>
      </c>
      <c s="518">
        <v>0</v>
      </c>
      <c s="518">
        <v>2.4670392200000002</v>
      </c>
      <c s="518">
        <v>4.7142656600000006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4.7143114900000009</v>
      </c>
      <c s="518">
        <v>0.52631578999999995</v>
      </c>
      <c s="518">
        <v>6.01392959</v>
      </c>
      <c s="518">
        <f t="shared" si="3"/>
        <v>25.408967149999999</v>
      </c>
      <c s="519"/>
      <c s="518">
        <v>0</v>
      </c>
      <c s="518">
        <v>0</v>
      </c>
      <c s="518">
        <v>0.43286002000000001</v>
      </c>
      <c s="518">
        <v>4.7141802700000008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6.2203819870000006</v>
      </c>
      <c s="518">
        <v>0.52631578999999995</v>
      </c>
      <c s="518">
        <v>6.01392959</v>
      </c>
      <c s="518">
        <f t="shared" si="4"/>
        <v>24.880773057000003</v>
      </c>
      <c s="519"/>
      <c s="518">
        <v>0</v>
      </c>
      <c s="518">
        <v>0</v>
      </c>
      <c s="518">
        <v>0.43286002000000001</v>
      </c>
      <c s="518">
        <v>4.7142593400000008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4.7142593400000008</v>
      </c>
      <c s="518">
        <v>0.52631578999999995</v>
      </c>
      <c s="518">
        <v>6.01392959</v>
      </c>
      <c s="518">
        <f t="shared" si="5"/>
        <v>23.374729480000003</v>
      </c>
      <c s="519"/>
      <c s="518">
        <v>0</v>
      </c>
      <c s="518">
        <v>0</v>
      </c>
      <c s="518">
        <v>0.43286002000000001</v>
      </c>
      <c s="518">
        <v>4.7142593400000008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4.7142592699999994</v>
      </c>
      <c s="518">
        <v>0.52631578999999995</v>
      </c>
      <c s="518">
        <v>6.01392959</v>
      </c>
      <c s="518">
        <f t="shared" si="6"/>
        <v>23.374729409999997</v>
      </c>
      <c s="519"/>
      <c s="518">
        <v>0</v>
      </c>
      <c s="518">
        <v>0</v>
      </c>
      <c s="518">
        <v>0.43286002000000001</v>
      </c>
      <c s="518">
        <v>0.05578698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0.05578698</v>
      </c>
      <c s="518">
        <v>0.52631578999999995</v>
      </c>
      <c s="518">
        <v>6.01392959</v>
      </c>
      <c s="518">
        <f t="shared" si="7"/>
        <v>14.057784760000001</v>
      </c>
      <c s="519"/>
      <c s="518">
        <v>0</v>
      </c>
      <c s="518">
        <v>0</v>
      </c>
      <c s="518">
        <v>0.43286002000000001</v>
      </c>
      <c s="518">
        <v>0.05578698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0.05578698</v>
      </c>
      <c s="518">
        <v>0.52631577000000007</v>
      </c>
      <c s="518">
        <v>6.01392959</v>
      </c>
      <c s="518">
        <f t="shared" si="8"/>
        <v>14.057784739999999</v>
      </c>
      <c s="519"/>
      <c s="518">
        <v>0</v>
      </c>
      <c s="518">
        <v>0</v>
      </c>
      <c s="518">
        <v>0.43286002000000001</v>
      </c>
      <c s="518">
        <v>0.05578698</v>
      </c>
      <c s="518">
        <v>0</v>
      </c>
      <c s="518">
        <v>6.0139295860000015</v>
      </c>
      <c s="518">
        <v>0</v>
      </c>
      <c s="518">
        <v>0</v>
      </c>
      <c s="518">
        <v>0.43286002000000001</v>
      </c>
      <c s="518">
        <v>0.05578698</v>
      </c>
      <c s="518">
        <v>0</v>
      </c>
      <c s="518">
        <v>15.77002703</v>
      </c>
      <c s="518">
        <f t="shared" si="9"/>
        <v>22.761250616000002</v>
      </c>
      <c s="519"/>
      <c s="518">
        <v>0</v>
      </c>
      <c s="518">
        <v>0</v>
      </c>
      <c s="518">
        <v>0.43286002000000001</v>
      </c>
      <c s="518">
        <v>0.05578698</v>
      </c>
      <c s="518">
        <v>0</v>
      </c>
      <c s="518">
        <v>5.0383198999999994</v>
      </c>
      <c s="518">
        <v>0</v>
      </c>
      <c s="518">
        <v>0</v>
      </c>
      <c s="518">
        <v>0.43286002000000001</v>
      </c>
      <c s="518">
        <v>0.05578698</v>
      </c>
      <c s="518">
        <v>0</v>
      </c>
      <c s="518">
        <v>5.0383198299999998</v>
      </c>
      <c s="518">
        <f t="shared" si="10"/>
        <v>11.053933729999999</v>
      </c>
      <c s="519"/>
      <c s="518">
        <v>0</v>
      </c>
      <c s="518">
        <v>0</v>
      </c>
      <c s="518">
        <v>0.43286025</v>
      </c>
      <c s="518">
        <v>0.05578698</v>
      </c>
      <c s="518">
        <v>0</v>
      </c>
      <c s="518">
        <v>5.0383198299999998</v>
      </c>
      <c s="518">
        <v>0</v>
      </c>
      <c s="518">
        <v>0</v>
      </c>
      <c s="518">
        <v>0</v>
      </c>
      <c s="518">
        <v>0.05578698</v>
      </c>
      <c s="518">
        <v>0</v>
      </c>
      <c s="518">
        <f>+SUM(FA10:FK10)</f>
        <v>5.5827540399999993</v>
      </c>
    </row>
    <row r="11" spans="2:168" ht="15.75">
      <c r="B11" s="695" t="s">
        <v>37</v>
      </c>
      <c s="518">
        <v>0</v>
      </c>
      <c s="518">
        <v>0</v>
      </c>
      <c s="518">
        <v>0.014587329999999999</v>
      </c>
      <c s="518">
        <v>0.01318647</v>
      </c>
      <c s="518">
        <v>0</v>
      </c>
      <c s="518">
        <v>0</v>
      </c>
      <c s="518">
        <v>0</v>
      </c>
      <c s="518">
        <v>0</v>
      </c>
      <c s="518">
        <v>0.015802940000000001</v>
      </c>
      <c s="518">
        <v>0.013944700000000001</v>
      </c>
      <c s="518">
        <v>0</v>
      </c>
      <c s="518">
        <v>0</v>
      </c>
      <c s="518">
        <f t="shared" si="0"/>
        <v>0.057521440000000007</v>
      </c>
      <c s="519"/>
      <c s="518">
        <v>0</v>
      </c>
      <c s="518">
        <v>0</v>
      </c>
      <c s="518">
        <v>0.017018549999999997</v>
      </c>
      <c s="518">
        <v>0.01476885</v>
      </c>
      <c s="518">
        <v>0</v>
      </c>
      <c s="518">
        <v>0</v>
      </c>
      <c s="518">
        <v>0</v>
      </c>
      <c s="518">
        <v>0</v>
      </c>
      <c s="518">
        <v>0.018234159999999999</v>
      </c>
      <c s="518">
        <v>0.015560040000000001</v>
      </c>
      <c s="518">
        <v>0</v>
      </c>
      <c s="518">
        <v>0</v>
      </c>
      <c s="518">
        <f t="shared" si="1"/>
        <v>0.06558159999999999</v>
      </c>
      <c s="519"/>
      <c s="518">
        <v>0</v>
      </c>
      <c s="518">
        <v>0</v>
      </c>
      <c s="518">
        <v>0.01950503</v>
      </c>
      <c s="518">
        <v>0.01638419</v>
      </c>
      <c s="518">
        <v>0</v>
      </c>
      <c s="518">
        <v>0</v>
      </c>
      <c s="518">
        <v>0</v>
      </c>
      <c s="518">
        <v>0</v>
      </c>
      <c s="518">
        <v>0.020775890000000002</v>
      </c>
      <c s="518">
        <v>0.017208350000000001</v>
      </c>
      <c s="518">
        <v>0</v>
      </c>
      <c s="518">
        <v>0</v>
      </c>
      <c s="518">
        <f t="shared" si="2"/>
        <v>0.073873460000000002</v>
      </c>
      <c s="519"/>
      <c s="518">
        <v>0</v>
      </c>
      <c s="518">
        <v>0</v>
      </c>
      <c s="518">
        <v>0.022102009999999998</v>
      </c>
      <c s="518">
        <v>0.0180325</v>
      </c>
      <c s="518">
        <v>0</v>
      </c>
      <c s="518">
        <v>0</v>
      </c>
      <c s="518">
        <v>0</v>
      </c>
      <c s="518">
        <v>0</v>
      </c>
      <c s="518">
        <v>0.023372880000000002</v>
      </c>
      <c s="518">
        <v>0.018856660000000001</v>
      </c>
      <c s="518">
        <v>0</v>
      </c>
      <c s="518">
        <v>0</v>
      </c>
      <c s="518">
        <f t="shared" si="3"/>
        <v>0.082364049999999994</v>
      </c>
      <c s="519"/>
      <c s="518">
        <v>0</v>
      </c>
      <c s="518">
        <v>0</v>
      </c>
      <c s="518">
        <v>0.024754249999999998</v>
      </c>
      <c s="518">
        <v>0.01971378</v>
      </c>
      <c s="518">
        <v>0</v>
      </c>
      <c s="518">
        <v>0</v>
      </c>
      <c s="518">
        <v>0</v>
      </c>
      <c s="518">
        <v>0</v>
      </c>
      <c s="518">
        <v>0.02608038</v>
      </c>
      <c s="518">
        <v>0</v>
      </c>
      <c s="518">
        <v>0.020570900000000003</v>
      </c>
      <c s="518">
        <v>0</v>
      </c>
      <c s="518">
        <f t="shared" si="4"/>
        <v>0.091119310000000009</v>
      </c>
      <c s="519"/>
      <c s="518">
        <v>0</v>
      </c>
      <c s="518">
        <v>0</v>
      </c>
      <c s="518">
        <v>0.02746175</v>
      </c>
      <c s="518">
        <v>0.021460990000000003</v>
      </c>
      <c s="518">
        <v>0</v>
      </c>
      <c s="518">
        <v>0</v>
      </c>
      <c s="518">
        <v>0</v>
      </c>
      <c s="518">
        <v>0</v>
      </c>
      <c s="518">
        <v>0.02884314</v>
      </c>
      <c s="518">
        <v>0.022318349999999997</v>
      </c>
      <c s="518">
        <v>0</v>
      </c>
      <c s="518">
        <v>0</v>
      </c>
      <c s="518">
        <f t="shared" si="5"/>
        <v>0.10008423000000001</v>
      </c>
      <c s="519"/>
      <c s="518">
        <v>0</v>
      </c>
      <c s="518">
        <v>0</v>
      </c>
      <c s="518">
        <v>0.030224499999999998</v>
      </c>
      <c s="518">
        <v>0</v>
      </c>
      <c s="518">
        <v>0</v>
      </c>
      <c s="518">
        <v>0</v>
      </c>
      <c s="518">
        <v>0</v>
      </c>
      <c s="518">
        <v>0</v>
      </c>
      <c s="518">
        <v>0.031605870000000001</v>
      </c>
      <c s="518">
        <v>0</v>
      </c>
      <c s="518">
        <v>0</v>
      </c>
      <c s="518">
        <v>0</v>
      </c>
      <c s="518">
        <f t="shared" si="6"/>
        <v>0.061830369999999996</v>
      </c>
      <c s="519"/>
      <c s="518">
        <v>0</v>
      </c>
      <c s="518">
        <v>0</v>
      </c>
      <c s="518">
        <v>0.033042509999999997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0.034479139999999998</v>
      </c>
      <c s="518">
        <v>0</v>
      </c>
      <c s="518">
        <v>0</v>
      </c>
      <c s="518">
        <v>0</v>
      </c>
      <c s="518">
        <f t="shared" si="7"/>
        <v>0.067521649999999989</v>
      </c>
      <c s="519"/>
      <c s="518">
        <v>0</v>
      </c>
      <c s="518">
        <v>0</v>
      </c>
      <c s="518">
        <v>0.035971019999999992</v>
      </c>
      <c s="518">
        <v>0</v>
      </c>
      <c s="518">
        <v>0</v>
      </c>
      <c s="518">
        <v>0</v>
      </c>
      <c s="518">
        <v>0</v>
      </c>
      <c s="518">
        <v>0</v>
      </c>
      <c s="518">
        <v>0.037407719999999998</v>
      </c>
      <c s="518">
        <v>0</v>
      </c>
      <c s="518">
        <v>0</v>
      </c>
      <c s="518">
        <v>0</v>
      </c>
      <c s="518">
        <f t="shared" si="8"/>
        <v>0.073378739999999998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0.14306556000000001</v>
      </c>
      <c s="518">
        <v>0</v>
      </c>
      <c s="518">
        <v>0</v>
      </c>
      <c s="518">
        <v>0</v>
      </c>
      <c s="518">
        <v>2.3333333299999999</v>
      </c>
      <c s="518">
        <v>0</v>
      </c>
      <c s="518">
        <f t="shared" si="9"/>
        <v>2.47639889</v>
      </c>
      <c s="519"/>
      <c s="518">
        <v>0</v>
      </c>
      <c s="518">
        <v>0</v>
      </c>
      <c s="518">
        <v>0</v>
      </c>
      <c s="518">
        <v>0</v>
      </c>
      <c s="518">
        <v>2.3333333299999999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16.33333331</v>
      </c>
      <c s="518">
        <v>0</v>
      </c>
      <c s="518">
        <f t="shared" si="10"/>
        <v>18.666666639999999</v>
      </c>
      <c s="519"/>
      <c s="518">
        <v>0</v>
      </c>
      <c s="518">
        <v>0</v>
      </c>
      <c s="518">
        <v>0</v>
      </c>
      <c s="518">
        <v>0</v>
      </c>
      <c s="518">
        <v>2.3333333299999999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2.3333333299999999</v>
      </c>
      <c s="518">
        <f>+SUM(FA11:FK11)</f>
        <v>4.6666666599999997</v>
      </c>
    </row>
    <row r="12" spans="2:168" ht="15.75">
      <c r="B12" s="695" t="s">
        <v>737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f t="shared" si="3"/>
        <v>123</v>
      </c>
      <c s="519"/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f t="shared" si="4"/>
        <v>164</v>
      </c>
      <c s="519"/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f t="shared" si="5"/>
        <v>210</v>
      </c>
      <c s="519"/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f t="shared" si="6"/>
        <v>210</v>
      </c>
      <c s="519"/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f t="shared" si="7"/>
        <v>210</v>
      </c>
      <c s="519"/>
      <c s="518">
        <v>0</v>
      </c>
      <c s="518">
        <v>53</v>
      </c>
      <c s="518">
        <v>0</v>
      </c>
      <c s="518">
        <v>0</v>
      </c>
      <c s="518">
        <v>0.80645160999999999</v>
      </c>
      <c s="518">
        <v>0</v>
      </c>
      <c s="518">
        <v>0</v>
      </c>
      <c s="518">
        <v>0.45000000000000001</v>
      </c>
      <c s="518">
        <v>0</v>
      </c>
      <c s="518">
        <v>0</v>
      </c>
      <c s="518">
        <v>0.80645160999999999</v>
      </c>
      <c s="518">
        <v>0</v>
      </c>
      <c s="518">
        <f t="shared" si="8"/>
        <v>55.06290322000001</v>
      </c>
      <c s="519"/>
      <c s="518">
        <v>0</v>
      </c>
      <c s="518">
        <v>0.45000000000000001</v>
      </c>
      <c s="518">
        <v>0</v>
      </c>
      <c s="518">
        <v>0</v>
      </c>
      <c s="518">
        <v>1.9731182700000001</v>
      </c>
      <c s="518">
        <v>0</v>
      </c>
      <c s="518">
        <v>0</v>
      </c>
      <c s="518">
        <v>0.45000000000000001</v>
      </c>
      <c s="518">
        <v>0</v>
      </c>
      <c s="518">
        <v>0.33333333000000004</v>
      </c>
      <c s="518">
        <v>2.5248424100000002</v>
      </c>
      <c s="518">
        <v>0</v>
      </c>
      <c s="518">
        <f t="shared" si="9"/>
        <v>5.7312940100000009</v>
      </c>
      <c s="519"/>
      <c s="518">
        <v>0</v>
      </c>
      <c s="518">
        <v>0.45000000000000001</v>
      </c>
      <c s="518">
        <v>0</v>
      </c>
      <c s="518">
        <v>0.33333333000000004</v>
      </c>
      <c s="518">
        <v>2.5248424100000002</v>
      </c>
      <c s="518">
        <v>0</v>
      </c>
      <c s="518">
        <v>0</v>
      </c>
      <c s="518">
        <v>0.45000000000000001</v>
      </c>
      <c s="518">
        <v>0</v>
      </c>
      <c s="518">
        <v>0.33333333000000004</v>
      </c>
      <c s="518">
        <v>2.5248424100000002</v>
      </c>
      <c s="518">
        <v>0</v>
      </c>
      <c s="518">
        <f t="shared" si="10"/>
        <v>6.6163514800000005</v>
      </c>
      <c s="519"/>
      <c s="518">
        <v>0</v>
      </c>
      <c s="518">
        <v>0.45000000000000001</v>
      </c>
      <c s="518">
        <v>0</v>
      </c>
      <c s="518">
        <v>0.33333333000000004</v>
      </c>
      <c s="518">
        <v>2.5248424100000002</v>
      </c>
      <c s="518">
        <v>0</v>
      </c>
      <c s="518">
        <v>0</v>
      </c>
      <c s="518">
        <v>0.45000000000000001</v>
      </c>
      <c s="518">
        <v>0</v>
      </c>
      <c s="518">
        <v>0.33333333000000004</v>
      </c>
      <c s="518">
        <v>2.5248424100000002</v>
      </c>
      <c s="518">
        <f>+SUM(FA12:FK12)</f>
        <v>6.6163514800000005</v>
      </c>
    </row>
    <row r="13" spans="2:168" ht="15.75">
      <c r="B13" s="695" t="s">
        <v>694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f t="shared" si="5"/>
        <v>296.02154019999995</v>
      </c>
      <c s="519"/>
      <c s="518">
        <v>29.602154019999997</v>
      </c>
      <c s="518">
        <v>29.602154030000001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51.278331709999996</v>
      </c>
      <c s="518">
        <f t="shared" si="6"/>
        <v>346.98762478999998</v>
      </c>
      <c s="519"/>
      <c s="518">
        <v>51.278331709999996</v>
      </c>
      <c s="518">
        <v>51.278332110000001</v>
      </c>
      <c s="518">
        <v>25</v>
      </c>
      <c s="518">
        <v>25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152.55666381999998</v>
      </c>
      <c s="519"/>
      <c s="518">
        <v>23.300000000000001</v>
      </c>
      <c s="518">
        <v>23.300000000000001</v>
      </c>
      <c s="518">
        <v>23.300000000000001</v>
      </c>
      <c s="518">
        <v>23.300000000000001</v>
      </c>
      <c s="518">
        <v>23.5</v>
      </c>
      <c s="518">
        <v>8.3000000000000007</v>
      </c>
      <c s="518">
        <v>8.3000000000000007</v>
      </c>
      <c s="518">
        <v>8.3000000000000007</v>
      </c>
      <c s="518">
        <v>8.3000000000000007</v>
      </c>
      <c s="518">
        <v>8.3000000000000007</v>
      </c>
      <c s="518">
        <v>8.3000000000000007</v>
      </c>
      <c s="518">
        <v>8.5</v>
      </c>
      <c s="518">
        <f t="shared" si="8"/>
        <v>175.00000000000006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+SUM(FA13:FK13)</f>
        <v>0</v>
      </c>
    </row>
    <row r="14" spans="2:168" ht="15.75">
      <c r="B14" s="695" t="s">
        <v>682</v>
      </c>
      <c s="518">
        <v>1.6689063799999999</v>
      </c>
      <c s="518">
        <v>0</v>
      </c>
      <c s="518">
        <v>0</v>
      </c>
      <c s="518">
        <v>0.95888512000000004</v>
      </c>
      <c s="518">
        <v>0</v>
      </c>
      <c s="518">
        <v>0</v>
      </c>
      <c s="518">
        <v>1.7220610599999999</v>
      </c>
      <c s="518">
        <v>0</v>
      </c>
      <c s="518">
        <v>0</v>
      </c>
      <c s="518">
        <v>0</v>
      </c>
      <c s="518">
        <v>0.99215843000000004</v>
      </c>
      <c s="518">
        <v>0</v>
      </c>
      <c s="518">
        <f t="shared" si="0"/>
        <v>5.3420109899999995</v>
      </c>
      <c s="519"/>
      <c s="518">
        <v>0</v>
      </c>
      <c s="518">
        <v>1.7769086999999999</v>
      </c>
      <c s="518">
        <v>0</v>
      </c>
      <c s="518">
        <v>1.0265863299999998</v>
      </c>
      <c s="518">
        <v>0</v>
      </c>
      <c s="518">
        <v>0</v>
      </c>
      <c s="518">
        <v>1.83350324</v>
      </c>
      <c s="518">
        <v>0</v>
      </c>
      <c s="518">
        <v>0</v>
      </c>
      <c s="518">
        <v>1.0622088700000001</v>
      </c>
      <c s="518">
        <v>0</v>
      </c>
      <c s="518">
        <v>0</v>
      </c>
      <c s="518">
        <f t="shared" si="1"/>
        <v>5.6992071399999995</v>
      </c>
      <c s="519"/>
      <c s="518">
        <v>1.89190032</v>
      </c>
      <c s="518">
        <v>0</v>
      </c>
      <c s="518">
        <v>52.631578950000005</v>
      </c>
      <c s="518">
        <v>1.09906752</v>
      </c>
      <c s="518">
        <v>0</v>
      </c>
      <c s="518">
        <v>52.631578950000005</v>
      </c>
      <c s="518">
        <v>1.9521573400000001</v>
      </c>
      <c s="518">
        <v>0</v>
      </c>
      <c s="518">
        <v>52.631578950000005</v>
      </c>
      <c s="518">
        <v>1.1372051699999999</v>
      </c>
      <c s="518">
        <v>0</v>
      </c>
      <c s="518">
        <v>52.631578950000005</v>
      </c>
      <c s="518">
        <f t="shared" si="2"/>
        <v>216.60664614999999</v>
      </c>
      <c s="519"/>
      <c s="518">
        <v>2.01433354</v>
      </c>
      <c s="518">
        <v>0</v>
      </c>
      <c s="518">
        <v>52.631578950000005</v>
      </c>
      <c s="518">
        <v>1.17666618</v>
      </c>
      <c s="518">
        <v>0</v>
      </c>
      <c s="518">
        <v>52.631578950000005</v>
      </c>
      <c s="518">
        <v>2.07849006</v>
      </c>
      <c s="518">
        <v>0</v>
      </c>
      <c s="518">
        <v>52.631578950000005</v>
      </c>
      <c s="518">
        <v>1.2174965</v>
      </c>
      <c s="518">
        <v>0</v>
      </c>
      <c s="518">
        <v>52.631578950000005</v>
      </c>
      <c s="518">
        <f t="shared" si="3"/>
        <v>217.01330208000005</v>
      </c>
      <c s="519"/>
      <c s="518">
        <v>2.14468996</v>
      </c>
      <c s="518">
        <v>0</v>
      </c>
      <c s="518">
        <v>52.631578950000005</v>
      </c>
      <c s="518">
        <v>1.25974363</v>
      </c>
      <c s="518">
        <v>0</v>
      </c>
      <c s="518">
        <v>52.631578950000005</v>
      </c>
      <c s="518">
        <v>2.2129983399999995</v>
      </c>
      <c s="518">
        <v>0</v>
      </c>
      <c s="518">
        <v>52.631578950000005</v>
      </c>
      <c s="518">
        <v>1.30345673</v>
      </c>
      <c s="518">
        <v>0</v>
      </c>
      <c s="518">
        <v>52.631578950000005</v>
      </c>
      <c s="518">
        <f t="shared" si="4"/>
        <v>217.44720446000002</v>
      </c>
      <c s="519"/>
      <c s="518">
        <v>2.2834823399999999</v>
      </c>
      <c s="518">
        <v>0</v>
      </c>
      <c s="518">
        <v>52.631578950000005</v>
      </c>
      <c s="518">
        <v>1.3486866799999999</v>
      </c>
      <c s="518">
        <v>0</v>
      </c>
      <c s="518">
        <v>52.631578950000005</v>
      </c>
      <c s="518">
        <v>0</v>
      </c>
      <c s="518">
        <v>0</v>
      </c>
      <c s="518">
        <v>52.631578950000005</v>
      </c>
      <c s="518">
        <v>0</v>
      </c>
      <c s="518">
        <v>0</v>
      </c>
      <c s="518">
        <v>52.631578950000005</v>
      </c>
      <c s="518">
        <f t="shared" si="5"/>
        <v>214.15848482000001</v>
      </c>
      <c s="519"/>
      <c s="518">
        <v>0</v>
      </c>
      <c s="518">
        <v>0</v>
      </c>
      <c s="518">
        <v>52.631578950000005</v>
      </c>
      <c s="518">
        <v>0</v>
      </c>
      <c s="518">
        <v>0</v>
      </c>
      <c s="518">
        <v>52.631578950000005</v>
      </c>
      <c s="518">
        <v>0</v>
      </c>
      <c s="518">
        <v>0</v>
      </c>
      <c s="518">
        <v>52.631578900000001</v>
      </c>
      <c s="518">
        <v>0</v>
      </c>
      <c s="518">
        <v>0</v>
      </c>
      <c s="518">
        <v>0</v>
      </c>
      <c s="518">
        <f t="shared" si="6"/>
        <v>157.8947368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+SUM(FA14:FK14)</f>
        <v>0</v>
      </c>
    </row>
    <row r="15" spans="2:168" ht="15.75">
      <c r="B15" s="695" t="s">
        <v>17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27.099766000000045</v>
      </c>
      <c s="518">
        <v>0</v>
      </c>
      <c s="518">
        <v>0</v>
      </c>
      <c s="518">
        <v>0</v>
      </c>
      <c s="518">
        <v>0</v>
      </c>
      <c s="518">
        <v>21.322555929999908</v>
      </c>
      <c s="518">
        <v>0</v>
      </c>
      <c s="518">
        <v>22.623248070000045</v>
      </c>
      <c s="518">
        <f t="shared" si="3"/>
        <v>71.045569999999998</v>
      </c>
      <c s="519"/>
      <c s="518">
        <v>0</v>
      </c>
      <c s="518">
        <v>14.568081929999948</v>
      </c>
      <c s="518">
        <v>7.3849650700000211</v>
      </c>
      <c s="518">
        <v>0</v>
      </c>
      <c s="518">
        <v>6.5316757499999767</v>
      </c>
      <c s="518">
        <v>14.558362250000073</v>
      </c>
      <c s="518">
        <v>0</v>
      </c>
      <c s="518">
        <v>7.545927000000006</v>
      </c>
      <c s="518">
        <v>7.3383790000000317</v>
      </c>
      <c s="518">
        <v>15.244312229999991</v>
      </c>
      <c s="518">
        <v>0</v>
      </c>
      <c s="518">
        <v>7.1486927699999114</v>
      </c>
      <c s="518">
        <f t="shared" si="4"/>
        <v>80.32039599999996</v>
      </c>
      <c s="519"/>
      <c s="518">
        <v>6.8503081100000145</v>
      </c>
      <c s="518">
        <v>6.4440099299999929</v>
      </c>
      <c s="518">
        <v>6.5879423200000247</v>
      </c>
      <c s="518">
        <v>12.345551640000053</v>
      </c>
      <c s="518">
        <v>6.5781499999999369</v>
      </c>
      <c s="518">
        <v>6.4040190000000621</v>
      </c>
      <c s="518">
        <v>6.5123810000000049</v>
      </c>
      <c s="518">
        <v>6.1474009999999453</v>
      </c>
      <c s="518">
        <v>6.3982584300000553</v>
      </c>
      <c s="518">
        <v>6.6276245999999901</v>
      </c>
      <c s="518">
        <v>6.991760769999928</v>
      </c>
      <c s="518">
        <v>8.0665260800000169</v>
      </c>
      <c s="518">
        <f t="shared" si="5"/>
        <v>85.953932880000025</v>
      </c>
      <c s="519"/>
      <c s="518">
        <v>6.5648771200000056</v>
      </c>
      <c s="518">
        <v>15.29834100000005</v>
      </c>
      <c s="518">
        <v>7.4460050000000138</v>
      </c>
      <c s="518">
        <v>8.4280899999999974</v>
      </c>
      <c s="518">
        <v>8.2167191699999194</v>
      </c>
      <c s="518">
        <v>8.7093008300000747</v>
      </c>
      <c s="518">
        <v>8.4255407299999661</v>
      </c>
      <c s="518">
        <v>9.0059307300000455</v>
      </c>
      <c s="518">
        <v>9.1659849299999223</v>
      </c>
      <c s="518">
        <v>8.8045174500000485</v>
      </c>
      <c s="518">
        <v>7.3818425499999876</v>
      </c>
      <c s="518">
        <v>18.243748200000027</v>
      </c>
      <c s="518">
        <f t="shared" si="6"/>
        <v>115.69089771000006</v>
      </c>
      <c s="519"/>
      <c s="518">
        <v>9.9603628399999025</v>
      </c>
      <c s="518">
        <v>9.2028543900000841</v>
      </c>
      <c s="518">
        <v>9.9679963399998996</v>
      </c>
      <c s="518">
        <v>2.385518100000013</v>
      </c>
      <c s="518">
        <v>5.3630923700000039</v>
      </c>
      <c s="518">
        <v>8.5143920600000911</v>
      </c>
      <c s="518">
        <v>9.548356359999957</v>
      </c>
      <c s="518">
        <v>9.5631224300000213</v>
      </c>
      <c s="518">
        <v>9.1888224399999672</v>
      </c>
      <c s="518">
        <v>9.4127124899999899</v>
      </c>
      <c s="518">
        <v>8.8483521499999824</v>
      </c>
      <c s="518">
        <v>8.4904905400001098</v>
      </c>
      <c s="518">
        <f t="shared" si="7"/>
        <v>100.44607251000002</v>
      </c>
      <c s="519"/>
      <c s="518">
        <v>8.9726907099998243</v>
      </c>
      <c s="518">
        <v>7.9567541200001415</v>
      </c>
      <c s="518">
        <v>8.6855914499999471</v>
      </c>
      <c s="518">
        <v>8.254106800000045</v>
      </c>
      <c s="518">
        <v>2.3261456799999678</v>
      </c>
      <c s="518">
        <v>2.2371029799999747</v>
      </c>
      <c s="518">
        <v>21.045618450000063</v>
      </c>
      <c s="518">
        <v>8.6157826200000045</v>
      </c>
      <c s="518">
        <v>8.2836820199999579</v>
      </c>
      <c s="518">
        <v>8.6815414399999895</v>
      </c>
      <c s="518">
        <v>8.3563809300000571</v>
      </c>
      <c s="518">
        <v>2.7962683299999753</v>
      </c>
      <c s="518">
        <f t="shared" si="8"/>
        <v>96.211665529999948</v>
      </c>
      <c s="519"/>
      <c s="518">
        <v>8.0212943000000223</v>
      </c>
      <c s="518">
        <v>7.6577272799999605</v>
      </c>
      <c s="518">
        <v>7.2528384000000301</v>
      </c>
      <c s="518">
        <v>7.831180809999978</v>
      </c>
      <c s="518">
        <v>8.1277336599999899</v>
      </c>
      <c s="518">
        <v>6.3246061899999972</v>
      </c>
      <c s="518">
        <v>7.8569559800000093</v>
      </c>
      <c s="518">
        <v>7.9311056600000143</v>
      </c>
      <c s="518">
        <v>7.8980846099999553</v>
      </c>
      <c s="518">
        <v>8.2344459600000732</v>
      </c>
      <c s="518">
        <v>8.0204925199999479</v>
      </c>
      <c s="518">
        <v>8.154958640000018</v>
      </c>
      <c s="518">
        <f t="shared" si="9"/>
        <v>93.311424009999996</v>
      </c>
      <c s="519"/>
      <c s="518">
        <v>7.5595771799999625</v>
      </c>
      <c s="518">
        <v>5.6828697999999918</v>
      </c>
      <c s="518">
        <v>6.5541773600000397</v>
      </c>
      <c s="518">
        <v>6.9638744999999744</v>
      </c>
      <c s="518">
        <v>6.959485030000053</v>
      </c>
      <c s="518">
        <v>6.6719586099999901</v>
      </c>
      <c s="518">
        <v>7.1843547899999862</v>
      </c>
      <c s="518">
        <v>7.5333603600000174</v>
      </c>
      <c s="518">
        <v>7.4600646399999846</v>
      </c>
      <c s="518">
        <v>7.4572522099999787</v>
      </c>
      <c s="518">
        <v>7.4124907099999859</v>
      </c>
      <c s="518">
        <v>3.5988584700000388</v>
      </c>
      <c s="518">
        <f t="shared" si="10"/>
        <v>81.038323660000003</v>
      </c>
      <c s="519"/>
      <c s="518">
        <v>6.7128220700000156</v>
      </c>
      <c s="518">
        <v>6.1342613999999571</v>
      </c>
      <c s="518">
        <v>6.45906025000005</v>
      </c>
      <c s="518">
        <v>6.1287884399999655</v>
      </c>
      <c s="518">
        <v>6.2333919300000105</v>
      </c>
      <c s="518">
        <v>5.9016623099999777</v>
      </c>
      <c s="518">
        <v>5.9583807600000114</v>
      </c>
      <c s="518">
        <v>6.0029906299999993</v>
      </c>
      <c s="518">
        <v>5.9487957199999926</v>
      </c>
      <c s="518">
        <v>6.1150233200000059</v>
      </c>
      <c s="518">
        <v>5.883860320000025</v>
      </c>
      <c s="518">
        <f>+SUM(FA15:FK15)</f>
        <v>67.479037150000011</v>
      </c>
    </row>
    <row r="16" spans="2:168" ht="15.75">
      <c r="B16" s="695" t="s">
        <v>18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820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820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+SUM(FA16:FK16)</f>
        <v>0</v>
      </c>
    </row>
    <row r="17" spans="2:168" ht="15.75">
      <c r="B17" s="687" t="s">
        <v>92</v>
      </c>
      <c s="542">
        <f>+C8+C7</f>
        <v>-41.246647190600306</v>
      </c>
      <c s="542">
        <f t="shared" si="37" ref="D17:N17">+D8+D7</f>
        <v>-49.783302792881784</v>
      </c>
      <c s="542">
        <f t="shared" si="37"/>
        <v>170.18502507835484</v>
      </c>
      <c s="542">
        <f t="shared" si="37"/>
        <v>80.727638684327815</v>
      </c>
      <c s="542">
        <f t="shared" si="37"/>
        <v>-70.43407141577292</v>
      </c>
      <c s="542">
        <f t="shared" si="37"/>
        <v>13.326151648789597</v>
      </c>
      <c s="542">
        <f t="shared" si="37"/>
        <v>-31.802372413372595</v>
      </c>
      <c s="542">
        <f t="shared" si="37"/>
        <v>-29.684915428292811</v>
      </c>
      <c s="542">
        <f t="shared" si="37"/>
        <v>136.00673904623312</v>
      </c>
      <c s="542">
        <f t="shared" si="37"/>
        <v>-28.845597006598858</v>
      </c>
      <c s="542">
        <f t="shared" si="37"/>
        <v>90.844006566903062</v>
      </c>
      <c s="542">
        <f t="shared" si="37"/>
        <v>486.51914526485035</v>
      </c>
      <c s="542">
        <f t="shared" si="0"/>
        <v>725.81180004193948</v>
      </c>
      <c s="573"/>
      <c s="542">
        <f>+Q8+Q7</f>
        <v>-174.32974770305543</v>
      </c>
      <c s="542">
        <f t="shared" si="38" ref="R17:AB17">+R8+R7</f>
        <v>107.45706947312314</v>
      </c>
      <c s="542">
        <f t="shared" si="38"/>
        <v>-27.700922453125756</v>
      </c>
      <c s="542">
        <f t="shared" si="38"/>
        <v>-48.403800440458191</v>
      </c>
      <c s="542">
        <f t="shared" si="38"/>
        <v>19.653705440189569</v>
      </c>
      <c s="542">
        <f t="shared" si="38"/>
        <v>-213.29644187605879</v>
      </c>
      <c s="542">
        <f t="shared" si="38"/>
        <v>96.613819353691696</v>
      </c>
      <c s="542">
        <f t="shared" si="38"/>
        <v>-94.822097960979477</v>
      </c>
      <c s="542">
        <f t="shared" si="38"/>
        <v>-301.10678040293163</v>
      </c>
      <c s="542">
        <f t="shared" si="38"/>
        <v>192.30868320237732</v>
      </c>
      <c s="542">
        <f t="shared" si="38"/>
        <v>-185.39374066135872</v>
      </c>
      <c s="542">
        <f t="shared" si="38"/>
        <v>333.91244791979932</v>
      </c>
      <c s="542">
        <f t="shared" si="1"/>
        <v>-295.10780610878692</v>
      </c>
      <c s="573"/>
      <c s="542">
        <f>+AE8+AE7</f>
        <v>179.15921419235548</v>
      </c>
      <c s="542">
        <f t="shared" si="39" ref="AF17:AP17">+AF8+AF7</f>
        <v>138.66732101371201</v>
      </c>
      <c s="542">
        <f t="shared" si="39"/>
        <v>65.870825981441044</v>
      </c>
      <c s="542">
        <f t="shared" si="39"/>
        <v>124.94843679285634</v>
      </c>
      <c s="542">
        <f t="shared" si="39"/>
        <v>56.374075183810177</v>
      </c>
      <c s="542">
        <f t="shared" si="39"/>
        <v>16.628524817457588</v>
      </c>
      <c s="542">
        <f t="shared" si="39"/>
        <v>-110.81185976277833</v>
      </c>
      <c s="542">
        <f t="shared" si="39"/>
        <v>139.46475735007357</v>
      </c>
      <c s="542">
        <f t="shared" si="39"/>
        <v>204.9507687186248</v>
      </c>
      <c s="542">
        <f t="shared" si="39"/>
        <v>154.92541821363477</v>
      </c>
      <c s="542">
        <f t="shared" si="39"/>
        <v>221.02384388946149</v>
      </c>
      <c s="542">
        <f t="shared" si="39"/>
        <v>483.04680355538562</v>
      </c>
      <c s="542">
        <f t="shared" si="2"/>
        <v>1674.2481299460344</v>
      </c>
      <c s="573"/>
      <c s="542">
        <f>+AS8+AS7</f>
        <v>114.53814952254857</v>
      </c>
      <c s="542">
        <f t="shared" si="40" ref="AT17:BD17">+AT8+AT7</f>
        <v>918.66532932758901</v>
      </c>
      <c s="542">
        <f t="shared" si="40"/>
        <v>265.22967910639238</v>
      </c>
      <c s="542">
        <f t="shared" si="40"/>
        <v>172.99569416522195</v>
      </c>
      <c s="542">
        <f t="shared" si="40"/>
        <v>235.02556146605889</v>
      </c>
      <c s="542">
        <f t="shared" si="40"/>
        <v>206.20345273890163</v>
      </c>
      <c s="542">
        <f t="shared" si="40"/>
        <v>178.14096488689026</v>
      </c>
      <c s="542">
        <f t="shared" si="40"/>
        <v>65.808780031396111</v>
      </c>
      <c s="542">
        <f t="shared" si="40"/>
        <v>156.81381382884243</v>
      </c>
      <c s="542">
        <f t="shared" si="40"/>
        <v>173.11686536263673</v>
      </c>
      <c s="542">
        <f t="shared" si="40"/>
        <v>115.52618639582452</v>
      </c>
      <c s="542">
        <f t="shared" si="40"/>
        <v>235.91980684293841</v>
      </c>
      <c s="542">
        <f t="shared" si="3"/>
        <v>2837.9842836752405</v>
      </c>
      <c s="573"/>
      <c s="542">
        <f>+BG8+BG7</f>
        <v>-184.63710206869399</v>
      </c>
      <c s="542">
        <f t="shared" si="41" ref="BH17:BR17">+BH8+BH7</f>
        <v>96.04069690986546</v>
      </c>
      <c s="542">
        <f t="shared" si="41"/>
        <v>-38.451273667754855</v>
      </c>
      <c s="542">
        <f t="shared" si="41"/>
        <v>84.403789838420266</v>
      </c>
      <c s="542">
        <f t="shared" si="41"/>
        <v>67.920025488879432</v>
      </c>
      <c s="542">
        <f t="shared" si="41"/>
        <v>3.1625883072759109</v>
      </c>
      <c s="542">
        <f t="shared" si="41"/>
        <v>-9.402261402289767</v>
      </c>
      <c s="542">
        <f t="shared" si="41"/>
        <v>82.044607779502712</v>
      </c>
      <c s="542">
        <f t="shared" si="41"/>
        <v>-7.6613712578375299</v>
      </c>
      <c s="542">
        <f t="shared" si="41"/>
        <v>79.844082520824671</v>
      </c>
      <c s="542">
        <f t="shared" si="41"/>
        <v>78.194741125009102</v>
      </c>
      <c s="542">
        <f t="shared" si="41"/>
        <v>-275.04070108730696</v>
      </c>
      <c s="542">
        <f t="shared" si="4"/>
        <v>-23.582177514105553</v>
      </c>
      <c s="573"/>
      <c s="542">
        <f>+BU8+BU7</f>
        <v>-156.94136929034684</v>
      </c>
      <c s="542">
        <f t="shared" si="42" ref="BV17:CF17">+BV8+BV7</f>
        <v>12.021557497446736</v>
      </c>
      <c s="542">
        <f t="shared" si="42"/>
        <v>-300.34843231715911</v>
      </c>
      <c s="542">
        <f t="shared" si="42"/>
        <v>-37.243003673800736</v>
      </c>
      <c s="542">
        <f t="shared" si="42"/>
        <v>9.1495789821250213</v>
      </c>
      <c s="542">
        <f t="shared" si="42"/>
        <v>3.6186748233707533</v>
      </c>
      <c s="542">
        <f t="shared" si="42"/>
        <v>-43.792950192841374</v>
      </c>
      <c s="542">
        <f t="shared" si="42"/>
        <v>-31.979893554940872</v>
      </c>
      <c s="542">
        <f t="shared" si="42"/>
        <v>10.524543612347529</v>
      </c>
      <c s="542">
        <f t="shared" si="42"/>
        <v>118.45734657448298</v>
      </c>
      <c s="542">
        <f t="shared" si="42"/>
        <v>45.702281630072022</v>
      </c>
      <c s="542">
        <f t="shared" si="42"/>
        <v>283.90473565370519</v>
      </c>
      <c s="542">
        <f t="shared" si="5"/>
        <v>-86.92693025553865</v>
      </c>
      <c s="573"/>
      <c s="542">
        <f t="shared" si="43" ref="CI17:CT17">+CI8+CI7</f>
        <v>95.852444488965432</v>
      </c>
      <c s="542">
        <f t="shared" si="43"/>
        <v>61.195846057684832</v>
      </c>
      <c s="542">
        <f t="shared" si="43"/>
        <v>-4.6438148103448498</v>
      </c>
      <c s="542">
        <f t="shared" si="43"/>
        <v>55.942332895123165</v>
      </c>
      <c s="542">
        <f t="shared" si="43"/>
        <v>51.187940935956291</v>
      </c>
      <c s="542">
        <f t="shared" si="43"/>
        <v>43.863509180297541</v>
      </c>
      <c s="542">
        <f t="shared" si="43"/>
        <v>-19.999200466502771</v>
      </c>
      <c s="542">
        <f t="shared" si="43"/>
        <v>-108.79630224999977</v>
      </c>
      <c s="542">
        <f t="shared" si="43"/>
        <v>-10.699396690092442</v>
      </c>
      <c s="542">
        <f t="shared" si="43"/>
        <v>69.418327609999992</v>
      </c>
      <c s="542">
        <f t="shared" si="43"/>
        <v>-11.569950278845866</v>
      </c>
      <c s="542">
        <f t="shared" si="43"/>
        <v>89.625201837532458</v>
      </c>
      <c s="542">
        <f t="shared" si="6"/>
        <v>311.37693850977411</v>
      </c>
      <c s="573"/>
      <c s="542">
        <f>+CW8+CW7</f>
        <v>7.1417621143159167</v>
      </c>
      <c s="542">
        <f t="shared" si="44" ref="CX17:DH17">+CX8+CX7</f>
        <v>38.329914940785272</v>
      </c>
      <c s="542">
        <f t="shared" si="44"/>
        <v>0.21654888836378205</v>
      </c>
      <c s="542">
        <f t="shared" si="44"/>
        <v>-60.924960240135384</v>
      </c>
      <c s="542">
        <f t="shared" si="44"/>
        <v>109.22869288589293</v>
      </c>
      <c s="542">
        <f t="shared" si="44"/>
        <v>175.999882700764</v>
      </c>
      <c s="542">
        <f t="shared" si="44"/>
        <v>148.68858000357932</v>
      </c>
      <c s="542">
        <f t="shared" si="44"/>
        <v>70.350956048522846</v>
      </c>
      <c s="542">
        <f t="shared" si="44"/>
        <v>-29.816409813239311</v>
      </c>
      <c s="542">
        <f t="shared" si="44"/>
        <v>-92.396197645093253</v>
      </c>
      <c s="542">
        <f t="shared" si="44"/>
        <v>17.327910784640935</v>
      </c>
      <c s="542">
        <f t="shared" si="44"/>
        <v>26.997713836304367</v>
      </c>
      <c s="542">
        <f t="shared" si="7"/>
        <v>411.14439450470138</v>
      </c>
      <c s="573"/>
      <c s="542">
        <f>+DK8+DK7</f>
        <v>-18.376287230000187</v>
      </c>
      <c s="542">
        <f t="shared" si="45" ref="DL17:DV17">+DL8+DL7</f>
        <v>8.2102879900001398</v>
      </c>
      <c s="542">
        <f t="shared" si="45"/>
        <v>62.490019960000033</v>
      </c>
      <c s="542">
        <f t="shared" si="45"/>
        <v>-31.104727459999939</v>
      </c>
      <c s="542">
        <f t="shared" si="45"/>
        <v>-73.277824169999775</v>
      </c>
      <c s="542">
        <f t="shared" si="45"/>
        <v>31.982525730000035</v>
      </c>
      <c s="542">
        <f t="shared" si="45"/>
        <v>-7.0888499200003245</v>
      </c>
      <c s="542">
        <f t="shared" si="45"/>
        <v>-29.521598190000134</v>
      </c>
      <c s="542">
        <f t="shared" si="45"/>
        <v>-508.20797442000088</v>
      </c>
      <c s="542">
        <f t="shared" si="45"/>
        <v>-77.658859599999687</v>
      </c>
      <c s="542">
        <f t="shared" si="45"/>
        <v>-44.666192699999343</v>
      </c>
      <c s="542">
        <f t="shared" si="45"/>
        <v>64.679825120000459</v>
      </c>
      <c s="542">
        <f t="shared" si="8"/>
        <v>-622.53965488999961</v>
      </c>
      <c s="573"/>
      <c s="542">
        <f>+DY8+DY7</f>
        <v>-132.30755146999991</v>
      </c>
      <c s="542">
        <f t="shared" si="46" ref="DZ17:EJ17">+DZ8+DZ7</f>
        <v>70.180798739999958</v>
      </c>
      <c s="542">
        <f t="shared" si="46"/>
        <v>-29.678943179999997</v>
      </c>
      <c s="542">
        <f t="shared" si="46"/>
        <v>20.35267231000001</v>
      </c>
      <c s="542">
        <f t="shared" si="46"/>
        <v>-75.49195252000014</v>
      </c>
      <c s="542">
        <f t="shared" si="46"/>
        <v>101.49507977600022</v>
      </c>
      <c s="542">
        <f t="shared" si="46"/>
        <v>40.958021670000534</v>
      </c>
      <c s="542">
        <f t="shared" si="46"/>
        <v>10.382931836295437</v>
      </c>
      <c s="542">
        <f t="shared" si="46"/>
        <v>-14.090261803703491</v>
      </c>
      <c s="542">
        <f t="shared" si="46"/>
        <v>11.715033046296629</v>
      </c>
      <c s="542">
        <f t="shared" si="46"/>
        <v>6.7872879862963131</v>
      </c>
      <c s="542">
        <f t="shared" si="46"/>
        <v>332.316192482963</v>
      </c>
      <c s="542">
        <f t="shared" si="9"/>
        <v>342.61930887414854</v>
      </c>
      <c s="573"/>
      <c s="542">
        <f>+EM8+EM7</f>
        <v>-178.71116228</v>
      </c>
      <c s="542">
        <f t="shared" si="47" ref="EN17:EX17">+EN8+EN7</f>
        <v>217.08107206999978</v>
      </c>
      <c s="542">
        <f t="shared" si="47"/>
        <v>-195.56782852899974</v>
      </c>
      <c s="542">
        <f t="shared" si="47"/>
        <v>-26.403564339999956</v>
      </c>
      <c s="542">
        <f t="shared" si="47"/>
        <v>-19.855359360000115</v>
      </c>
      <c s="542">
        <f t="shared" si="47"/>
        <v>82.854330690000012</v>
      </c>
      <c s="542">
        <f t="shared" si="47"/>
        <v>-112.37670224000004</v>
      </c>
      <c s="542">
        <f t="shared" si="47"/>
        <v>-23.893199309999989</v>
      </c>
      <c s="542">
        <f t="shared" si="47"/>
        <v>142.12634825000001</v>
      </c>
      <c s="542">
        <f t="shared" si="47"/>
        <v>-134.34520839999976</v>
      </c>
      <c s="542">
        <f t="shared" si="47"/>
        <v>-51.756438470000504</v>
      </c>
      <c s="542">
        <f t="shared" si="47"/>
        <v>59.824520367714364</v>
      </c>
      <c s="542">
        <f t="shared" si="10"/>
        <v>-241.02319155128592</v>
      </c>
      <c s="573"/>
      <c s="542">
        <f t="shared" si="48" ref="FA17">+FA8+FA7</f>
        <v>-114.46965883065434</v>
      </c>
      <c s="542">
        <f t="shared" si="49" ref="FB17:FK17">+FB8+FB7</f>
        <v>-72.207461428555789</v>
      </c>
      <c s="542">
        <f t="shared" si="49"/>
        <v>-155.1423220242722</v>
      </c>
      <c s="542">
        <f t="shared" si="49"/>
        <v>11.837736269738702</v>
      </c>
      <c s="542">
        <f t="shared" si="49"/>
        <v>-140.15821245692371</v>
      </c>
      <c s="542">
        <f t="shared" si="49"/>
        <v>-163.41142092901714</v>
      </c>
      <c s="542">
        <f t="shared" si="49"/>
        <v>37.252114520735006</v>
      </c>
      <c s="542">
        <f t="shared" si="49"/>
        <v>-227.0286997110324</v>
      </c>
      <c s="542">
        <f t="shared" si="49"/>
        <v>66.48824501967735</v>
      </c>
      <c s="542">
        <f t="shared" si="49"/>
        <v>199.68799037826395</v>
      </c>
      <c s="542">
        <f t="shared" si="49"/>
        <v>-45.8530011769193</v>
      </c>
      <c s="542">
        <f>+SUM(FA17:FK17)</f>
        <v>-603.00469036895981</v>
      </c>
    </row>
    <row r="18" spans="2:168" ht="15.75">
      <c r="B18" s="687" t="s">
        <v>96</v>
      </c>
      <c s="542">
        <f>+C19++C33</f>
        <v>-25.290934670600294</v>
      </c>
      <c s="542">
        <f t="shared" si="50" ref="D18:N18">+D19++D33</f>
        <v>50.188833687118233</v>
      </c>
      <c s="542">
        <f t="shared" si="50"/>
        <v>131.11911912835484</v>
      </c>
      <c s="542">
        <f t="shared" si="50"/>
        <v>103.15977168432778</v>
      </c>
      <c s="542">
        <f t="shared" si="50"/>
        <v>-57.432141775772855</v>
      </c>
      <c s="542">
        <f t="shared" si="50"/>
        <v>-12.807464351210431</v>
      </c>
      <c s="542">
        <f t="shared" si="50"/>
        <v>-23.695961413372604</v>
      </c>
      <c s="542">
        <f t="shared" si="50"/>
        <v>59.716864571707191</v>
      </c>
      <c s="542">
        <f t="shared" si="50"/>
        <v>106.595535046233</v>
      </c>
      <c s="542">
        <f t="shared" si="50"/>
        <v>36.151102823401168</v>
      </c>
      <c s="542">
        <f t="shared" si="50"/>
        <v>57.493479566903133</v>
      </c>
      <c s="542">
        <f t="shared" si="50"/>
        <v>283.27064126485021</v>
      </c>
      <c s="542">
        <f t="shared" si="0"/>
        <v>708.46884556193936</v>
      </c>
      <c s="573"/>
      <c s="542">
        <f>+Q19++Q33</f>
        <v>-142.23275970305522</v>
      </c>
      <c s="542">
        <f t="shared" si="51" ref="R18:AB18">+R19++R33</f>
        <v>127.78817647312316</v>
      </c>
      <c s="542">
        <f t="shared" si="51"/>
        <v>-82.112632453125826</v>
      </c>
      <c s="542">
        <f t="shared" si="51"/>
        <v>-25.388358440458184</v>
      </c>
      <c s="542">
        <f t="shared" si="51"/>
        <v>-43.112821559810378</v>
      </c>
      <c s="542">
        <f t="shared" si="51"/>
        <v>-110.60304587605881</v>
      </c>
      <c s="542">
        <f t="shared" si="51"/>
        <v>77.012157353691777</v>
      </c>
      <c s="542">
        <f t="shared" si="51"/>
        <v>150.43981103902033</v>
      </c>
      <c s="542">
        <f t="shared" si="51"/>
        <v>-318.54077240293168</v>
      </c>
      <c s="542">
        <f t="shared" si="51"/>
        <v>65.539211202377302</v>
      </c>
      <c s="542">
        <f t="shared" si="51"/>
        <v>-163.20971166135888</v>
      </c>
      <c s="542">
        <f t="shared" si="51"/>
        <v>132.41447491979926</v>
      </c>
      <c s="542">
        <f t="shared" si="1"/>
        <v>-332.00627110878713</v>
      </c>
      <c s="573"/>
      <c s="542">
        <f>+AE19++AE33</f>
        <v>121.11671019235555</v>
      </c>
      <c s="542">
        <f t="shared" si="52" ref="AF18:AP18">+AF19++AF33</f>
        <v>238.00156101371203</v>
      </c>
      <c s="542">
        <f t="shared" si="52"/>
        <v>-3.0085380185589568</v>
      </c>
      <c s="542">
        <f t="shared" si="52"/>
        <v>125.3632627928563</v>
      </c>
      <c s="542">
        <f t="shared" si="52"/>
        <v>112.5715281838102</v>
      </c>
      <c s="542">
        <f t="shared" si="52"/>
        <v>-4.4313101825424281</v>
      </c>
      <c s="542">
        <f t="shared" si="52"/>
        <v>-220.50586576277828</v>
      </c>
      <c s="542">
        <f t="shared" si="52"/>
        <v>214.85067735007354</v>
      </c>
      <c s="542">
        <f t="shared" si="52"/>
        <v>173.77653771862481</v>
      </c>
      <c s="542">
        <f t="shared" si="52"/>
        <v>142.26983321363477</v>
      </c>
      <c s="542">
        <f t="shared" si="52"/>
        <v>194.65830488946153</v>
      </c>
      <c s="542">
        <f t="shared" si="52"/>
        <v>506.45964955538557</v>
      </c>
      <c s="542">
        <f t="shared" si="2"/>
        <v>1601.1223509460347</v>
      </c>
      <c s="573"/>
      <c s="542">
        <f>+AS19++AS33</f>
        <v>105.68130852254836</v>
      </c>
      <c s="542">
        <f t="shared" si="53" ref="AT18:BD18">+AT19++AT33</f>
        <v>873.96469532758908</v>
      </c>
      <c s="542">
        <f t="shared" si="53"/>
        <v>249.28481810639235</v>
      </c>
      <c s="542">
        <f t="shared" si="53"/>
        <v>218.30716016522192</v>
      </c>
      <c s="542">
        <f t="shared" si="53"/>
        <v>173.63087946605893</v>
      </c>
      <c s="542">
        <f t="shared" si="53"/>
        <v>332.59407873890166</v>
      </c>
      <c s="542">
        <f t="shared" si="53"/>
        <v>157.75890288689018</v>
      </c>
      <c s="542">
        <f t="shared" si="53"/>
        <v>112.38531703139611</v>
      </c>
      <c s="542">
        <f t="shared" si="53"/>
        <v>100.21503782884241</v>
      </c>
      <c s="542">
        <f t="shared" si="53"/>
        <v>254.7978313626368</v>
      </c>
      <c s="542">
        <f t="shared" si="53"/>
        <v>240.10789139582448</v>
      </c>
      <c s="542">
        <f t="shared" si="53"/>
        <v>181.28485884293846</v>
      </c>
      <c s="542">
        <f t="shared" si="3"/>
        <v>3000.0127796752404</v>
      </c>
      <c s="573"/>
      <c s="542">
        <f>+BG19++BG33</f>
        <v>183.35887893130609</v>
      </c>
      <c s="542">
        <f t="shared" si="54" ref="BH18:BR18">+BH19++BH33</f>
        <v>-12.822589090134556</v>
      </c>
      <c s="542">
        <f t="shared" si="54"/>
        <v>-182.621201667755</v>
      </c>
      <c s="542">
        <f t="shared" si="54"/>
        <v>172.24522583842031</v>
      </c>
      <c s="542">
        <f t="shared" si="54"/>
        <v>229.11759348887944</v>
      </c>
      <c s="542">
        <f t="shared" si="54"/>
        <v>18.6422383072759</v>
      </c>
      <c s="542">
        <f t="shared" si="54"/>
        <v>33.872095597710128</v>
      </c>
      <c s="542">
        <f t="shared" si="54"/>
        <v>193.99324177950291</v>
      </c>
      <c s="542">
        <f t="shared" si="54"/>
        <v>-483.95576325783759</v>
      </c>
      <c s="542">
        <f t="shared" si="54"/>
        <v>287.07741852082466</v>
      </c>
      <c s="542">
        <f t="shared" si="54"/>
        <v>98.716224125009205</v>
      </c>
      <c s="542">
        <f t="shared" si="54"/>
        <v>-665.65769108730717</v>
      </c>
      <c s="542">
        <f t="shared" si="4"/>
        <v>-128.0343285141056</v>
      </c>
      <c s="573"/>
      <c s="542">
        <f>+BU19++BU33</f>
        <v>301.08393770965324</v>
      </c>
      <c s="542">
        <f t="shared" si="55" ref="BV18:CF18">+BV19++BV33</f>
        <v>167.28239049744664</v>
      </c>
      <c s="542">
        <f t="shared" si="55"/>
        <v>53.002177682841079</v>
      </c>
      <c s="542">
        <f t="shared" si="55"/>
        <v>-243.50748767380088</v>
      </c>
      <c s="542">
        <f t="shared" si="55"/>
        <v>-127.14126601787513</v>
      </c>
      <c s="542">
        <f t="shared" si="55"/>
        <v>-187.2783631766292</v>
      </c>
      <c s="542">
        <f t="shared" si="55"/>
        <v>356.1275458071587</v>
      </c>
      <c s="542">
        <f t="shared" si="55"/>
        <v>-241.36231355494107</v>
      </c>
      <c s="542">
        <f t="shared" si="55"/>
        <v>-122.82081438765236</v>
      </c>
      <c s="542">
        <f t="shared" si="55"/>
        <v>69.338323574483013</v>
      </c>
      <c s="542">
        <f t="shared" si="55"/>
        <v>-130.15648736992804</v>
      </c>
      <c s="542">
        <f t="shared" si="55"/>
        <v>221.15375965370524</v>
      </c>
      <c s="542">
        <f t="shared" si="5"/>
        <v>115.72140274446123</v>
      </c>
      <c s="573"/>
      <c s="542">
        <f>+CI19++CI33</f>
        <v>173.10323348896532</v>
      </c>
      <c s="542">
        <f t="shared" si="56" ref="CJ18:CT18">+CJ19++CJ33</f>
        <v>57.582555057684928</v>
      </c>
      <c s="542">
        <f t="shared" si="56"/>
        <v>138.8662121896551</v>
      </c>
      <c s="542">
        <f t="shared" si="56"/>
        <v>-58.346194104876759</v>
      </c>
      <c s="542">
        <f t="shared" si="56"/>
        <v>137.85980993595632</v>
      </c>
      <c s="542">
        <f t="shared" si="56"/>
        <v>-45.246408819702459</v>
      </c>
      <c s="542">
        <f t="shared" si="56"/>
        <v>109.43946253349716</v>
      </c>
      <c s="542">
        <f t="shared" si="56"/>
        <v>-2.3233382499997006</v>
      </c>
      <c s="542">
        <f t="shared" si="56"/>
        <v>-27.852226690092543</v>
      </c>
      <c s="542">
        <f t="shared" si="56"/>
        <v>-192.12758738999977</v>
      </c>
      <c s="542">
        <f t="shared" si="56"/>
        <v>-22.080623278845898</v>
      </c>
      <c s="542">
        <f t="shared" si="56"/>
        <v>132.77703683753262</v>
      </c>
      <c s="542">
        <f t="shared" si="6"/>
        <v>401.65193150977416</v>
      </c>
      <c s="573"/>
      <c s="542">
        <f>+CW19++CW33</f>
        <v>-145.6853268856843</v>
      </c>
      <c s="542">
        <f t="shared" si="57" ref="CX18:DH18">+CX19++CX33</f>
        <v>-56.385626059214644</v>
      </c>
      <c s="542">
        <f t="shared" si="57"/>
        <v>-77.53585511163628</v>
      </c>
      <c s="542">
        <f t="shared" si="57"/>
        <v>-9.7543602401355116</v>
      </c>
      <c s="542">
        <f t="shared" si="57"/>
        <v>-24.685305114107031</v>
      </c>
      <c s="542">
        <f t="shared" si="57"/>
        <v>163.80604070076402</v>
      </c>
      <c s="542">
        <f t="shared" si="57"/>
        <v>162.71250000357929</v>
      </c>
      <c s="542">
        <f t="shared" si="57"/>
        <v>198.24831804852289</v>
      </c>
      <c s="542">
        <f t="shared" si="57"/>
        <v>-141.98089481323939</v>
      </c>
      <c s="542">
        <f t="shared" si="57"/>
        <v>-13.610826645093285</v>
      </c>
      <c s="542">
        <f t="shared" si="57"/>
        <v>24.758811784640987</v>
      </c>
      <c s="542">
        <f t="shared" si="57"/>
        <v>124.5370498363044</v>
      </c>
      <c s="542">
        <f t="shared" si="7"/>
        <v>204.42452550470114</v>
      </c>
      <c s="573"/>
      <c s="542">
        <f>+DK19++DK33</f>
        <v>-110.77366423000018</v>
      </c>
      <c s="542">
        <f t="shared" si="58" ref="DL18:DV18">+DL19++DL33</f>
        <v>82.156277990000035</v>
      </c>
      <c s="542">
        <f t="shared" si="58"/>
        <v>130.67826296000004</v>
      </c>
      <c s="542">
        <f t="shared" si="58"/>
        <v>-234.56837045999995</v>
      </c>
      <c s="542">
        <f t="shared" si="58"/>
        <v>-23.905723169999828</v>
      </c>
      <c s="542">
        <f t="shared" si="58"/>
        <v>-24.991396269999935</v>
      </c>
      <c s="542">
        <f t="shared" si="58"/>
        <v>32.590157079999656</v>
      </c>
      <c s="542">
        <f t="shared" si="58"/>
        <v>63.787587809999899</v>
      </c>
      <c s="542">
        <f t="shared" si="58"/>
        <v>-370.3480234200008</v>
      </c>
      <c s="542">
        <f t="shared" si="58"/>
        <v>-25.909840599999782</v>
      </c>
      <c s="542">
        <f t="shared" si="58"/>
        <v>-4.9232446999992927</v>
      </c>
      <c s="542">
        <f t="shared" si="58"/>
        <v>41.885908120000451</v>
      </c>
      <c s="542">
        <f t="shared" si="8"/>
        <v>-444.32206888999968</v>
      </c>
      <c s="573"/>
      <c s="542">
        <f>+DY19++DY33</f>
        <v>-14.112845470000035</v>
      </c>
      <c s="542">
        <f t="shared" si="59" ref="DZ18:EJ18">+DZ19++DZ33</f>
        <v>259.77144973999992</v>
      </c>
      <c s="542">
        <f t="shared" si="59"/>
        <v>163.85021082000006</v>
      </c>
      <c s="542">
        <f t="shared" si="59"/>
        <v>110.93527931000007</v>
      </c>
      <c s="542">
        <f t="shared" si="59"/>
        <v>-107.22308351999992</v>
      </c>
      <c s="542">
        <f t="shared" si="59"/>
        <v>96.058636775999943</v>
      </c>
      <c s="542">
        <f t="shared" si="59"/>
        <v>-180.9941893299995</v>
      </c>
      <c s="542">
        <f t="shared" si="59"/>
        <v>149.89962283629558</v>
      </c>
      <c s="542">
        <f t="shared" si="59"/>
        <v>61.276701196296564</v>
      </c>
      <c s="542">
        <f t="shared" si="59"/>
        <v>-13.457474953703475</v>
      </c>
      <c s="542">
        <f t="shared" si="59"/>
        <v>-244.95319101370379</v>
      </c>
      <c s="542">
        <f t="shared" si="59"/>
        <v>-17.03926074703682</v>
      </c>
      <c s="542">
        <f t="shared" si="9"/>
        <v>264.01185564414868</v>
      </c>
      <c s="573"/>
      <c s="542">
        <f>+EM19++EM33</f>
        <v>-162.11135159000023</v>
      </c>
      <c s="542">
        <f t="shared" si="60" ref="EN18:EX18">+EN19++EN33</f>
        <v>-40.764783340000101</v>
      </c>
      <c s="542">
        <f t="shared" si="60"/>
        <v>-122.52396272899981</v>
      </c>
      <c s="542">
        <f t="shared" si="60"/>
        <v>-122.33369254999984</v>
      </c>
      <c s="542">
        <f t="shared" si="60"/>
        <v>24.765703139999882</v>
      </c>
      <c s="542">
        <f t="shared" si="60"/>
        <v>-37.678286240000133</v>
      </c>
      <c s="542">
        <f t="shared" si="60"/>
        <v>64.222308219999874</v>
      </c>
      <c s="542">
        <f t="shared" si="60"/>
        <v>-120.4530229700009</v>
      </c>
      <c s="542">
        <f t="shared" si="60"/>
        <v>91.088142240001218</v>
      </c>
      <c s="542">
        <f t="shared" si="60"/>
        <v>-114.3967952399999</v>
      </c>
      <c s="542">
        <f t="shared" si="60"/>
        <v>-125.25089825000047</v>
      </c>
      <c s="542">
        <f t="shared" si="60"/>
        <v>-171.3084893122857</v>
      </c>
      <c s="542">
        <f t="shared" si="10"/>
        <v>-836.74512862128609</v>
      </c>
      <c s="573"/>
      <c s="542">
        <f t="shared" si="61" ref="FA18">+FA19++FA33</f>
        <v>-10.586836110655256</v>
      </c>
      <c s="542">
        <f t="shared" si="62" ref="FB18:FK18">+FB19++FB33</f>
        <v>346.37992383144507</v>
      </c>
      <c s="542">
        <f t="shared" si="62"/>
        <v>-308.87064221427204</v>
      </c>
      <c s="542">
        <f t="shared" si="62"/>
        <v>-134.01204879026133</v>
      </c>
      <c s="542">
        <f t="shared" si="62"/>
        <v>134.13039252307624</v>
      </c>
      <c s="542">
        <f t="shared" si="62"/>
        <v>-182.04879461901726</v>
      </c>
      <c s="542">
        <f t="shared" si="62"/>
        <v>-208.79904267926491</v>
      </c>
      <c s="542">
        <f t="shared" si="62"/>
        <v>-6.5918275810323799</v>
      </c>
      <c s="542">
        <f t="shared" si="62"/>
        <v>-46.865580570322692</v>
      </c>
      <c s="542">
        <f t="shared" si="62"/>
        <v>100.55642422826399</v>
      </c>
      <c s="542">
        <f t="shared" si="62"/>
        <v>-37.900746776919284</v>
      </c>
      <c s="542">
        <f>+SUM(FA18:FK18)</f>
        <v>-354.60877875895977</v>
      </c>
    </row>
    <row r="19" spans="2:168" ht="15.75">
      <c r="B19" s="690" t="s">
        <v>51</v>
      </c>
      <c s="520">
        <f>+C20+C27+C28+C29+C30+C31+C32</f>
        <v>2.9158871099999994</v>
      </c>
      <c s="520">
        <f t="shared" si="63" ref="D19:N19">+D20+D27+D28+D29+D30+D31+D32</f>
        <v>0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2.50291117</v>
      </c>
      <c s="520">
        <f t="shared" si="63"/>
        <v>0</v>
      </c>
      <c s="520">
        <f t="shared" si="63"/>
        <v>0</v>
      </c>
      <c s="520">
        <f t="shared" si="63"/>
        <v>2.38848605</v>
      </c>
      <c s="520">
        <f t="shared" si="63"/>
        <v>0</v>
      </c>
      <c s="520">
        <f t="shared" si="63"/>
        <v>0</v>
      </c>
      <c s="520">
        <f t="shared" si="63"/>
        <v>5.4718911599999993</v>
      </c>
      <c s="520">
        <f t="shared" si="0"/>
        <v>13.279175489999998</v>
      </c>
      <c s="699"/>
      <c s="520">
        <f>+Q20+Q27+Q28+Q29+Q30+Q31+Q32</f>
        <v>0</v>
      </c>
      <c s="520">
        <f t="shared" si="64" ref="R19:AB19">+R20+R27+R28+R29+R30+R31+R32</f>
        <v>1.8943629399999999</v>
      </c>
      <c s="520">
        <f t="shared" si="64"/>
        <v>1.2635642899999999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2.0664141900000002</v>
      </c>
      <c s="520">
        <f t="shared" si="64"/>
        <v>0</v>
      </c>
      <c s="520">
        <f t="shared" si="64"/>
        <v>1000</v>
      </c>
      <c s="520">
        <f t="shared" si="64"/>
        <v>0</v>
      </c>
      <c s="520">
        <f t="shared" si="64"/>
        <v>0</v>
      </c>
      <c s="520">
        <f t="shared" si="64"/>
        <v>2.4573946599999998</v>
      </c>
      <c s="520">
        <f t="shared" si="1"/>
        <v>1007.68173608</v>
      </c>
      <c s="699"/>
      <c s="520">
        <f>+AE20+AE27+AE28+AE29+AE30+AE31+AE32</f>
        <v>0</v>
      </c>
      <c s="520">
        <f t="shared" si="65" ref="AF19:AP19">+AF20+AF27+AF28+AF29+AF30+AF31+AF32</f>
        <v>0</v>
      </c>
      <c s="520">
        <f t="shared" si="65"/>
        <v>1.70163606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0.83759748999999994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501</v>
      </c>
      <c s="520">
        <f t="shared" si="2"/>
        <v>503.53923355000001</v>
      </c>
      <c s="699"/>
      <c s="520">
        <f>+AS20+AS27+AS28+AS29+AS30+AS31+AS32</f>
        <v>500</v>
      </c>
      <c s="520">
        <f t="shared" si="66" ref="AT19:BD19">+AT20+AT27+AT28+AT29+AT30+AT31+AT32</f>
        <v>820</v>
      </c>
      <c s="520">
        <f t="shared" si="66"/>
        <v>0</v>
      </c>
      <c s="520">
        <f t="shared" si="66"/>
        <v>0</v>
      </c>
      <c s="520">
        <f t="shared" si="66"/>
        <v>41</v>
      </c>
      <c s="520">
        <f t="shared" si="66"/>
        <v>0</v>
      </c>
      <c s="520">
        <f t="shared" si="66"/>
        <v>0</v>
      </c>
      <c s="520">
        <f t="shared" si="66"/>
        <v>41</v>
      </c>
      <c s="520">
        <f t="shared" si="66"/>
        <v>0</v>
      </c>
      <c s="520">
        <f t="shared" si="66"/>
        <v>0</v>
      </c>
      <c s="520">
        <f t="shared" si="66"/>
        <v>41</v>
      </c>
      <c s="520">
        <f t="shared" si="66"/>
        <v>1.4743101000000001</v>
      </c>
      <c s="520">
        <f t="shared" si="3"/>
        <v>1444.4743100999999</v>
      </c>
      <c s="699"/>
      <c s="520">
        <f>+BG20+BG27+BG28+BG29+BG30+BG31+BG32</f>
        <v>6.5328232199999992</v>
      </c>
      <c s="520">
        <f t="shared" si="67" ref="BH19:BR19">+BH20+BH27+BH28+BH29+BH30+BH31+BH32</f>
        <v>711.56582880999997</v>
      </c>
      <c s="520">
        <f t="shared" si="67"/>
        <v>0.81086999999999998</v>
      </c>
      <c s="520">
        <f t="shared" si="67"/>
        <v>28.476385030000003</v>
      </c>
      <c s="520">
        <f t="shared" si="67"/>
        <v>41.490682</v>
      </c>
      <c s="520">
        <f t="shared" si="67"/>
        <v>2.60533261</v>
      </c>
      <c s="520">
        <f t="shared" si="67"/>
        <v>0</v>
      </c>
      <c s="520">
        <f t="shared" si="67"/>
        <v>41</v>
      </c>
      <c s="520">
        <f t="shared" si="67"/>
        <v>0</v>
      </c>
      <c s="520">
        <f t="shared" si="67"/>
        <v>1.50613434</v>
      </c>
      <c s="520">
        <f t="shared" si="67"/>
        <v>360.54563939000002</v>
      </c>
      <c s="520">
        <f t="shared" si="67"/>
        <v>2.7600614599999997</v>
      </c>
      <c s="520">
        <f t="shared" si="4"/>
        <v>1197.29375686</v>
      </c>
      <c s="699"/>
      <c s="520">
        <f>+BU20+BU27+BU28+BU29+BU30+BU31+BU32</f>
        <v>152.43079682999999</v>
      </c>
      <c s="520">
        <f t="shared" si="68" ref="BV19:CF19">+BV20+BV27+BV28+BV29+BV30+BV31+BV32</f>
        <v>41</v>
      </c>
      <c s="520">
        <f t="shared" si="68"/>
        <v>2.1499900599999999</v>
      </c>
      <c s="520">
        <f t="shared" si="68"/>
        <v>2.2246747600000001</v>
      </c>
      <c s="520">
        <f t="shared" si="68"/>
        <v>53.543158699999999</v>
      </c>
      <c s="520">
        <f t="shared" si="68"/>
        <v>9.4981951199999983</v>
      </c>
      <c s="520">
        <f t="shared" si="68"/>
        <v>1.36371533</v>
      </c>
      <c s="520">
        <f t="shared" si="68"/>
        <v>55.101728080000001</v>
      </c>
      <c s="520">
        <f t="shared" si="68"/>
        <v>1.4547116</v>
      </c>
      <c s="520">
        <f t="shared" si="68"/>
        <v>17.712149659999998</v>
      </c>
      <c s="520">
        <f t="shared" si="68"/>
        <v>41</v>
      </c>
      <c s="520">
        <f t="shared" si="68"/>
        <v>2.5435150600000003</v>
      </c>
      <c s="520">
        <f t="shared" si="5"/>
        <v>380.02263519999997</v>
      </c>
      <c s="699"/>
      <c s="520">
        <f>+CI20+CI27+CI28+CI29+CI30+CI31+CI32</f>
        <v>0</v>
      </c>
      <c s="520">
        <f t="shared" si="69" ref="CJ19:CT19">+CJ20+CJ27+CJ28+CJ29+CJ30+CJ31+CJ32</f>
        <v>57.951989179999998</v>
      </c>
      <c s="520">
        <f t="shared" si="69"/>
        <v>0.55463192000000006</v>
      </c>
      <c s="520">
        <f t="shared" si="69"/>
        <v>1.8118183600000002</v>
      </c>
      <c s="520">
        <f t="shared" si="69"/>
        <v>51.963951100000003</v>
      </c>
      <c s="520">
        <f t="shared" si="69"/>
        <v>1.1242742299999999</v>
      </c>
      <c s="520">
        <f t="shared" si="69"/>
        <v>12.36170465</v>
      </c>
      <c s="520">
        <f t="shared" si="69"/>
        <v>43.456832509999998</v>
      </c>
      <c s="520">
        <f t="shared" si="69"/>
        <v>1.6250591699999999</v>
      </c>
      <c s="520">
        <f t="shared" si="69"/>
        <v>26.444650459999998</v>
      </c>
      <c s="520">
        <f t="shared" si="69"/>
        <v>41.937963910000001</v>
      </c>
      <c s="520">
        <f t="shared" si="69"/>
        <v>0.64367534999999998</v>
      </c>
      <c s="520">
        <f t="shared" si="6"/>
        <v>239.87655083999996</v>
      </c>
      <c s="699"/>
      <c s="520">
        <f>+CW20+CW27+CW28+CW29+CW30+CW31+CW32</f>
        <v>2.6673434900000004</v>
      </c>
      <c s="520">
        <f t="shared" si="70" ref="CX19:DH19">+CX20+CX27+CX28+CX29+CX30+CX31+CX32</f>
        <v>41</v>
      </c>
      <c s="520">
        <f t="shared" si="70"/>
        <v>0.31912754999999998</v>
      </c>
      <c s="520">
        <f t="shared" si="70"/>
        <v>0</v>
      </c>
      <c s="520">
        <f t="shared" si="70"/>
        <v>41.30135499</v>
      </c>
      <c s="520">
        <f t="shared" si="70"/>
        <v>27.6312596</v>
      </c>
      <c s="520">
        <f t="shared" si="70"/>
        <v>2.85829493</v>
      </c>
      <c s="520">
        <f t="shared" si="70"/>
        <v>66</v>
      </c>
      <c s="520">
        <f t="shared" si="70"/>
        <v>0</v>
      </c>
      <c s="520">
        <f t="shared" si="70"/>
        <v>0</v>
      </c>
      <c s="520">
        <f t="shared" si="70"/>
        <v>41.299999999999997</v>
      </c>
      <c s="520">
        <f t="shared" si="70"/>
        <v>0.16500000000000001</v>
      </c>
      <c s="520">
        <f t="shared" si="7"/>
        <v>223.24238055999999</v>
      </c>
      <c s="699"/>
      <c s="520">
        <f>+DK20+DK27+DK28+DK29+DK30+DK31+DK32</f>
        <v>0</v>
      </c>
      <c s="520">
        <f t="shared" si="71" ref="DL19:DV19">+DL20+DL27+DL28+DL29+DL30+DL31+DL32</f>
        <v>53.830494430000002</v>
      </c>
      <c s="520">
        <f t="shared" si="71"/>
        <v>3.3318232499999993</v>
      </c>
      <c s="520">
        <f t="shared" si="71"/>
        <v>0</v>
      </c>
      <c s="520">
        <f t="shared" si="71"/>
        <v>0.24936472000000001</v>
      </c>
      <c s="520">
        <f t="shared" si="71"/>
        <v>2.8373730800000003</v>
      </c>
      <c s="520">
        <f t="shared" si="71"/>
        <v>0</v>
      </c>
      <c s="520">
        <f t="shared" si="71"/>
        <v>0.59498456999999993</v>
      </c>
      <c s="520">
        <f t="shared" si="71"/>
        <v>0.056331440000000003</v>
      </c>
      <c s="520">
        <f t="shared" si="71"/>
        <v>0</v>
      </c>
      <c s="520">
        <f t="shared" si="71"/>
        <v>1.42465427</v>
      </c>
      <c s="520">
        <f t="shared" si="71"/>
        <v>17.464249590000001</v>
      </c>
      <c s="520">
        <f t="shared" si="8"/>
        <v>79.789275349999997</v>
      </c>
      <c s="699"/>
      <c s="520">
        <f>+DY20+DY27+DY28+DY29+DY30+DY31+DY32</f>
        <v>2.0008779199999998</v>
      </c>
      <c s="520">
        <f t="shared" si="72" ref="DZ19:EJ19">+DZ20+DZ27+DZ28+DZ29+DZ30+DZ31+DZ32</f>
        <v>16.196471300000002</v>
      </c>
      <c s="520">
        <f t="shared" si="72"/>
        <v>0.086626880000000003</v>
      </c>
      <c s="520">
        <f t="shared" si="72"/>
        <v>0</v>
      </c>
      <c s="520">
        <f t="shared" si="72"/>
        <v>0.90073134999999993</v>
      </c>
      <c s="520">
        <f t="shared" si="72"/>
        <v>18.504965110000001</v>
      </c>
      <c s="520">
        <f t="shared" si="72"/>
        <v>1.4441219599999999</v>
      </c>
      <c s="520">
        <f t="shared" si="72"/>
        <v>0</v>
      </c>
      <c s="520">
        <f t="shared" si="72"/>
        <v>0.88153300000000001</v>
      </c>
      <c s="520">
        <f t="shared" si="72"/>
        <v>0</v>
      </c>
      <c s="520">
        <f t="shared" si="72"/>
        <v>4.4135398599999993</v>
      </c>
      <c s="520">
        <f t="shared" si="72"/>
        <v>52.555664280000002</v>
      </c>
      <c s="520">
        <f t="shared" si="9"/>
        <v>96.984531660000002</v>
      </c>
      <c s="704"/>
      <c s="520">
        <f>+EM20+EM27+EM28+EM29+EM30+EM31+EM32</f>
        <v>5.4186396299999995</v>
      </c>
      <c s="520">
        <f t="shared" si="73" ref="EN19:EX19">+EN20+EN27+EN28+EN29+EN30+EN31+EN32</f>
        <v>0</v>
      </c>
      <c s="520">
        <f t="shared" si="73"/>
        <v>6.7758508000000006</v>
      </c>
      <c s="520">
        <f t="shared" si="73"/>
        <v>3.0533540600000002</v>
      </c>
      <c s="520">
        <f t="shared" si="73"/>
        <v>2.2453863900000002</v>
      </c>
      <c s="520">
        <f t="shared" si="73"/>
        <v>6.2786678600000005</v>
      </c>
      <c s="520">
        <f t="shared" si="73"/>
        <v>2.9890117799999998</v>
      </c>
      <c s="520">
        <f t="shared" si="73"/>
        <v>5.54743941</v>
      </c>
      <c s="520">
        <f t="shared" si="73"/>
        <v>4.5202882300000002</v>
      </c>
      <c s="520">
        <f t="shared" si="73"/>
        <v>3.4641994700000001</v>
      </c>
      <c s="520">
        <f t="shared" si="73"/>
        <v>5.7152181999999989</v>
      </c>
      <c s="520">
        <f t="shared" si="73"/>
        <v>9.273857020000003</v>
      </c>
      <c s="520">
        <f t="shared" si="10"/>
        <v>55.281912849999991</v>
      </c>
      <c s="704"/>
      <c s="520">
        <f t="shared" si="74" ref="FA19">+FA20+FA27+FA28+FA29+FA30+FA31+FA32</f>
        <v>4.1922258900000005</v>
      </c>
      <c s="520">
        <f t="shared" si="75" ref="FB19:FK19">+FB20+FB27+FB28+FB29+FB30+FB31+FB32</f>
        <v>2.5354630499999997</v>
      </c>
      <c s="520">
        <f t="shared" si="75"/>
        <v>11.04950938</v>
      </c>
      <c s="520">
        <f t="shared" si="75"/>
        <v>0</v>
      </c>
      <c s="520">
        <f t="shared" si="75"/>
        <v>10.065925440000001</v>
      </c>
      <c s="520">
        <f t="shared" si="75"/>
        <v>3.0313572</v>
      </c>
      <c s="520">
        <f t="shared" si="75"/>
        <v>2.5200793699999999</v>
      </c>
      <c s="520">
        <f t="shared" si="75"/>
        <v>0</v>
      </c>
      <c s="520">
        <f t="shared" si="75"/>
        <v>3.0763643599999999</v>
      </c>
      <c s="520">
        <f t="shared" si="75"/>
        <v>14.316194399999999</v>
      </c>
      <c s="520">
        <f t="shared" si="75"/>
        <v>0</v>
      </c>
      <c s="520">
        <f>+SUM(FA19:FK19)</f>
        <v>50.787119089999997</v>
      </c>
    </row>
    <row r="20" spans="2:168" ht="15.75">
      <c r="B20" s="694" t="s">
        <v>680</v>
      </c>
      <c s="518">
        <f>+SUM(C21:C26)</f>
        <v>2.9158871099999994</v>
      </c>
      <c s="518">
        <f t="shared" si="76" ref="D20:N20">+SUM(D21:D26)</f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2.50291117</v>
      </c>
      <c s="518">
        <f t="shared" si="76"/>
        <v>0</v>
      </c>
      <c s="518">
        <f t="shared" si="76"/>
        <v>0</v>
      </c>
      <c s="518">
        <f t="shared" si="76"/>
        <v>2.38848605</v>
      </c>
      <c s="518">
        <f t="shared" si="76"/>
        <v>0</v>
      </c>
      <c s="518">
        <f t="shared" si="76"/>
        <v>0</v>
      </c>
      <c s="518">
        <f t="shared" si="76"/>
        <v>5.4718911599999993</v>
      </c>
      <c s="518">
        <f t="shared" si="0"/>
        <v>13.279175489999998</v>
      </c>
      <c s="684"/>
      <c s="518">
        <f>+SUM(Q21:Q26)</f>
        <v>0</v>
      </c>
      <c s="518">
        <f t="shared" si="77" ref="R20:AB20">+SUM(R21:R26)</f>
        <v>1.8943629399999999</v>
      </c>
      <c s="518">
        <f t="shared" si="77"/>
        <v>1.2635642899999999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2.0664141900000002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2.4573946599999998</v>
      </c>
      <c s="518">
        <f t="shared" si="1"/>
        <v>7.6817360800000003</v>
      </c>
      <c s="684"/>
      <c s="518">
        <f>+SUM(AE21:AE26)</f>
        <v>0</v>
      </c>
      <c s="518">
        <f t="shared" si="78" ref="AF20:AP20">+SUM(AF21:AF26)</f>
        <v>0</v>
      </c>
      <c s="518">
        <f t="shared" si="78"/>
        <v>1.70163606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0.83759748999999994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1</v>
      </c>
      <c s="518">
        <f t="shared" si="2"/>
        <v>3.5392335500000001</v>
      </c>
      <c s="684"/>
      <c s="518">
        <f>+SUM(AS21:AS26)</f>
        <v>0</v>
      </c>
      <c s="518">
        <f t="shared" si="79" ref="AT20:BD20">+SUM(AT21:AT26)</f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1.4743101000000001</v>
      </c>
      <c s="518">
        <f t="shared" si="3"/>
        <v>1.4743101000000001</v>
      </c>
      <c s="684"/>
      <c s="518">
        <f>+SUM(BG21:BG26)</f>
        <v>6.5328232199999992</v>
      </c>
      <c s="518">
        <f t="shared" si="80" ref="BH20:BR20">+SUM(BH21:BH26)</f>
        <v>0</v>
      </c>
      <c s="518">
        <f t="shared" si="80"/>
        <v>0.81086999999999998</v>
      </c>
      <c s="518">
        <f t="shared" si="80"/>
        <v>18.476385030000003</v>
      </c>
      <c s="518">
        <f t="shared" si="80"/>
        <v>0.49068200000000001</v>
      </c>
      <c s="518">
        <f t="shared" si="80"/>
        <v>2.60533261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1.50613434</v>
      </c>
      <c s="518">
        <f t="shared" si="80"/>
        <v>0.96859560999999994</v>
      </c>
      <c s="518">
        <f t="shared" si="80"/>
        <v>2.7600614599999997</v>
      </c>
      <c s="518">
        <f t="shared" si="4"/>
        <v>34.150884270000006</v>
      </c>
      <c s="684"/>
      <c s="518">
        <f>+SUM(BU21:BU26)</f>
        <v>2.4307968300000002</v>
      </c>
      <c s="518">
        <f t="shared" si="81" ref="BV20:CF20">+SUM(BV21:BV26)</f>
        <v>0</v>
      </c>
      <c s="518">
        <f t="shared" si="81"/>
        <v>2.1499900599999999</v>
      </c>
      <c s="518">
        <f t="shared" si="81"/>
        <v>2.2246747600000001</v>
      </c>
      <c s="518">
        <f t="shared" si="81"/>
        <v>0.32644287999999999</v>
      </c>
      <c s="518">
        <f t="shared" si="81"/>
        <v>9.4981951199999983</v>
      </c>
      <c s="518">
        <f t="shared" si="81"/>
        <v>1.36371533</v>
      </c>
      <c s="518">
        <f t="shared" si="81"/>
        <v>0.60172808</v>
      </c>
      <c s="518">
        <f t="shared" si="81"/>
        <v>1.4547116</v>
      </c>
      <c s="518">
        <f t="shared" si="81"/>
        <v>17.712149659999998</v>
      </c>
      <c s="518">
        <f t="shared" si="81"/>
        <v>0</v>
      </c>
      <c s="518">
        <f t="shared" si="81"/>
        <v>2.5435150600000003</v>
      </c>
      <c s="518">
        <f t="shared" si="5"/>
        <v>40.305919379999999</v>
      </c>
      <c s="684"/>
      <c s="518">
        <f>+SUM(CI21:CI26)</f>
        <v>0</v>
      </c>
      <c s="518">
        <f t="shared" si="82" ref="CJ20:CT20">+SUM(CJ21:CJ26)</f>
        <v>2.9379778600000002</v>
      </c>
      <c s="518">
        <f t="shared" si="82"/>
        <v>0.55463192000000006</v>
      </c>
      <c s="518">
        <f t="shared" si="82"/>
        <v>1.8118183600000002</v>
      </c>
      <c s="518">
        <f t="shared" si="82"/>
        <v>0.96395109999999995</v>
      </c>
      <c s="518">
        <f t="shared" si="82"/>
        <v>1.1242742299999999</v>
      </c>
      <c s="518">
        <f t="shared" si="82"/>
        <v>0</v>
      </c>
      <c s="518">
        <f t="shared" si="82"/>
        <v>2.4568325099999999</v>
      </c>
      <c s="518">
        <f t="shared" si="82"/>
        <v>1.6250591699999999</v>
      </c>
      <c s="518">
        <f t="shared" si="82"/>
        <v>1.4446504600000001</v>
      </c>
      <c s="518">
        <f t="shared" si="82"/>
        <v>0.93796391000000001</v>
      </c>
      <c s="518">
        <f t="shared" si="82"/>
        <v>0.64367534999999998</v>
      </c>
      <c s="518">
        <f t="shared" si="6"/>
        <v>14.500834870000002</v>
      </c>
      <c s="684"/>
      <c s="518">
        <f>+SUM(CW21:CW26)</f>
        <v>2.6673434900000004</v>
      </c>
      <c s="518">
        <f t="shared" si="83" ref="CX20:DH20">+SUM(CX21:CX26)</f>
        <v>0</v>
      </c>
      <c s="518">
        <f t="shared" si="83"/>
        <v>0.31912754999999998</v>
      </c>
      <c s="518">
        <f t="shared" si="83"/>
        <v>0</v>
      </c>
      <c s="518">
        <f t="shared" si="83"/>
        <v>0.30135498999999999</v>
      </c>
      <c s="518">
        <f t="shared" si="83"/>
        <v>0.54131778000000008</v>
      </c>
      <c s="518">
        <f t="shared" si="83"/>
        <v>2.85829493</v>
      </c>
      <c s="518">
        <f t="shared" si="83"/>
        <v>0</v>
      </c>
      <c s="518">
        <f t="shared" si="83"/>
        <v>0</v>
      </c>
      <c s="518">
        <f t="shared" si="83"/>
        <v>0</v>
      </c>
      <c s="518">
        <f t="shared" si="83"/>
        <v>0.29999999999999999</v>
      </c>
      <c s="518">
        <f t="shared" si="83"/>
        <v>0.16500000000000001</v>
      </c>
      <c s="518">
        <f t="shared" si="7"/>
        <v>7.1524387400000009</v>
      </c>
      <c s="684"/>
      <c s="518">
        <f>+SUM(DK21:DK26)</f>
        <v>0</v>
      </c>
      <c s="518">
        <f t="shared" si="84" ref="DL20:DV20">+SUM(DL21:DL26)</f>
        <v>0</v>
      </c>
      <c s="518">
        <f t="shared" si="84"/>
        <v>3.3318232499999993</v>
      </c>
      <c s="518">
        <f t="shared" si="84"/>
        <v>0</v>
      </c>
      <c s="518">
        <f t="shared" si="84"/>
        <v>0.24936472000000001</v>
      </c>
      <c s="518">
        <f t="shared" si="84"/>
        <v>2.8373730800000003</v>
      </c>
      <c s="518">
        <f t="shared" si="84"/>
        <v>0</v>
      </c>
      <c s="518">
        <f t="shared" si="84"/>
        <v>0.59498456999999993</v>
      </c>
      <c s="518">
        <f t="shared" si="84"/>
        <v>0.056331440000000003</v>
      </c>
      <c s="518">
        <f t="shared" si="84"/>
        <v>0</v>
      </c>
      <c s="518">
        <f t="shared" si="84"/>
        <v>1.42465427</v>
      </c>
      <c s="518">
        <f t="shared" si="84"/>
        <v>1.4642495900000001</v>
      </c>
      <c s="518">
        <f t="shared" si="8"/>
        <v>9.9587809199999988</v>
      </c>
      <c s="684"/>
      <c s="518">
        <f>+SUM(DY21:DY26)</f>
        <v>2.0008779199999998</v>
      </c>
      <c s="518">
        <f t="shared" si="85" ref="DZ20:EJ20">+SUM(DZ21:DZ26)</f>
        <v>16.196471300000002</v>
      </c>
      <c s="518">
        <f t="shared" si="85"/>
        <v>0.086626880000000003</v>
      </c>
      <c s="518">
        <f t="shared" si="85"/>
        <v>0</v>
      </c>
      <c s="518">
        <f t="shared" si="85"/>
        <v>0.90073134999999993</v>
      </c>
      <c s="518">
        <f t="shared" si="85"/>
        <v>18.504965110000001</v>
      </c>
      <c s="518">
        <f t="shared" si="85"/>
        <v>1.4441219599999999</v>
      </c>
      <c s="518">
        <f t="shared" si="85"/>
        <v>0</v>
      </c>
      <c s="518">
        <f t="shared" si="85"/>
        <v>0.88153300000000001</v>
      </c>
      <c s="518">
        <f t="shared" si="85"/>
        <v>0</v>
      </c>
      <c s="518">
        <f t="shared" si="85"/>
        <v>4.4135398599999993</v>
      </c>
      <c s="518">
        <f t="shared" si="85"/>
        <v>19.329231350000001</v>
      </c>
      <c s="518">
        <f t="shared" si="9"/>
        <v>63.75809873</v>
      </c>
      <c s="519"/>
      <c s="518">
        <f>+SUM(EM21:EM26)</f>
        <v>5.4186396299999995</v>
      </c>
      <c s="518">
        <f t="shared" si="86" ref="EN20:EX20">+SUM(EN21:EN26)</f>
        <v>0</v>
      </c>
      <c s="518">
        <f t="shared" si="86"/>
        <v>6.7758508000000006</v>
      </c>
      <c s="518">
        <f t="shared" si="86"/>
        <v>3.0533540600000002</v>
      </c>
      <c s="518">
        <f t="shared" si="86"/>
        <v>2.2453863900000002</v>
      </c>
      <c s="518">
        <f t="shared" si="86"/>
        <v>6.2786678600000005</v>
      </c>
      <c s="518">
        <f t="shared" si="86"/>
        <v>2.9890117799999998</v>
      </c>
      <c s="518">
        <f t="shared" si="86"/>
        <v>5.54743941</v>
      </c>
      <c s="518">
        <f t="shared" si="86"/>
        <v>4.5202882300000002</v>
      </c>
      <c s="518">
        <f t="shared" si="86"/>
        <v>3.4641994700000001</v>
      </c>
      <c s="518">
        <f t="shared" si="86"/>
        <v>5.7152181999999989</v>
      </c>
      <c s="518">
        <f t="shared" si="86"/>
        <v>9.273857020000003</v>
      </c>
      <c s="518">
        <f t="shared" si="10"/>
        <v>55.281912849999991</v>
      </c>
      <c s="519"/>
      <c s="518">
        <f t="shared" si="87" ref="FA20">+SUM(FA21:FA26)</f>
        <v>4.1922258900000005</v>
      </c>
      <c s="518">
        <f t="shared" si="88" ref="FB20:FK20">+SUM(FB21:FB26)</f>
        <v>2.5354630499999997</v>
      </c>
      <c s="518">
        <f t="shared" si="88"/>
        <v>11.04950938</v>
      </c>
      <c s="518">
        <f t="shared" si="88"/>
        <v>0</v>
      </c>
      <c s="518">
        <f t="shared" si="88"/>
        <v>10.065925440000001</v>
      </c>
      <c s="518">
        <f t="shared" si="88"/>
        <v>3.0313572</v>
      </c>
      <c s="518">
        <f t="shared" si="88"/>
        <v>2.5200793699999999</v>
      </c>
      <c s="518">
        <f t="shared" si="88"/>
        <v>0</v>
      </c>
      <c s="518">
        <f t="shared" si="88"/>
        <v>3.0763643599999999</v>
      </c>
      <c s="518">
        <f t="shared" si="88"/>
        <v>14.316194399999999</v>
      </c>
      <c s="518">
        <f t="shared" si="88"/>
        <v>0</v>
      </c>
      <c s="518">
        <f>+SUM(FA20:FK20)</f>
        <v>50.787119089999997</v>
      </c>
    </row>
    <row r="21" spans="2:168" ht="15.75">
      <c r="B21" s="696" t="s">
        <v>32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</v>
      </c>
      <c s="518">
        <f t="shared" si="2"/>
        <v>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1.4743101000000001</v>
      </c>
      <c s="518">
        <f t="shared" si="3"/>
        <v>1.4743101000000001</v>
      </c>
      <c s="519"/>
      <c s="518">
        <v>6.5328232199999992</v>
      </c>
      <c s="518">
        <v>0</v>
      </c>
      <c s="518">
        <v>0.81086999999999998</v>
      </c>
      <c s="518">
        <v>18.476385030000003</v>
      </c>
      <c s="518">
        <v>0.49068200000000001</v>
      </c>
      <c s="518">
        <v>2.60533261</v>
      </c>
      <c s="518">
        <v>0</v>
      </c>
      <c s="518">
        <v>0</v>
      </c>
      <c s="518">
        <v>0</v>
      </c>
      <c s="518">
        <v>0</v>
      </c>
      <c s="518">
        <v>0.96859560999999994</v>
      </c>
      <c s="518">
        <v>2.7600614599999997</v>
      </c>
      <c s="518">
        <f t="shared" si="4"/>
        <v>32.644749930000003</v>
      </c>
      <c s="519"/>
      <c s="518">
        <v>2.4307968300000002</v>
      </c>
      <c s="518">
        <v>0</v>
      </c>
      <c s="518">
        <v>2.1499900599999999</v>
      </c>
      <c s="518">
        <v>2.2246747600000001</v>
      </c>
      <c s="518">
        <v>0.32644287999999999</v>
      </c>
      <c s="518">
        <v>9.4981951199999983</v>
      </c>
      <c s="518">
        <v>1.36371533</v>
      </c>
      <c s="518">
        <v>0.60172808</v>
      </c>
      <c s="518">
        <v>1.4547116</v>
      </c>
      <c s="518">
        <v>17.712149659999998</v>
      </c>
      <c s="518">
        <v>0</v>
      </c>
      <c s="518">
        <v>2.5435150600000003</v>
      </c>
      <c s="518">
        <f t="shared" si="5"/>
        <v>40.305919379999999</v>
      </c>
      <c s="519"/>
      <c s="518">
        <v>0</v>
      </c>
      <c s="518">
        <v>2.9379778600000002</v>
      </c>
      <c s="518">
        <v>0.55463192000000006</v>
      </c>
      <c s="518">
        <v>1.8118183600000002</v>
      </c>
      <c s="518">
        <v>0.96395109999999995</v>
      </c>
      <c s="518">
        <v>1.1242742299999999</v>
      </c>
      <c s="518">
        <v>0</v>
      </c>
      <c s="518">
        <v>2.4568325099999999</v>
      </c>
      <c s="518">
        <v>1.6250591699999999</v>
      </c>
      <c s="518">
        <v>1.4446504600000001</v>
      </c>
      <c s="518">
        <v>0.93796391000000001</v>
      </c>
      <c s="518">
        <v>0.64367534999999998</v>
      </c>
      <c s="518">
        <f t="shared" si="6"/>
        <v>14.500834870000002</v>
      </c>
      <c s="519"/>
      <c s="518">
        <v>2.6673434900000004</v>
      </c>
      <c s="518">
        <v>0</v>
      </c>
      <c s="518">
        <v>0.31912754999999998</v>
      </c>
      <c s="518">
        <v>0</v>
      </c>
      <c s="518">
        <v>0.30135498999999999</v>
      </c>
      <c s="518">
        <v>0.54131778000000008</v>
      </c>
      <c s="518">
        <v>2.85829493</v>
      </c>
      <c s="518">
        <v>0</v>
      </c>
      <c s="518">
        <v>0</v>
      </c>
      <c s="518">
        <v>0</v>
      </c>
      <c s="518">
        <v>0.29999999999999999</v>
      </c>
      <c s="518">
        <v>0</v>
      </c>
      <c s="518">
        <f t="shared" si="7"/>
        <v>6.9874387400000009</v>
      </c>
      <c s="519"/>
      <c s="518">
        <v>0</v>
      </c>
      <c s="518">
        <v>0</v>
      </c>
      <c s="518">
        <v>3.3318232499999993</v>
      </c>
      <c s="518">
        <v>0</v>
      </c>
      <c s="518">
        <v>0.24936472000000001</v>
      </c>
      <c s="518">
        <v>2.8373730800000003</v>
      </c>
      <c s="518">
        <v>0</v>
      </c>
      <c s="518">
        <v>0.59498456999999993</v>
      </c>
      <c s="518">
        <v>0</v>
      </c>
      <c s="518">
        <v>0</v>
      </c>
      <c s="518">
        <v>1.24725507</v>
      </c>
      <c s="518">
        <v>1.4642495900000001</v>
      </c>
      <c s="518">
        <f t="shared" si="8"/>
        <v>9.7250502799999996</v>
      </c>
      <c s="519"/>
      <c s="518">
        <v>2.0008779199999998</v>
      </c>
      <c s="518">
        <v>16.196471300000002</v>
      </c>
      <c s="518">
        <v>0</v>
      </c>
      <c s="518">
        <v>0</v>
      </c>
      <c s="518">
        <v>0.90073134999999993</v>
      </c>
      <c s="518">
        <v>2.40496511</v>
      </c>
      <c s="518">
        <v>1.4441219599999999</v>
      </c>
      <c s="518">
        <v>0</v>
      </c>
      <c s="518">
        <v>0.79120862000000003</v>
      </c>
      <c s="518">
        <v>0</v>
      </c>
      <c s="518">
        <v>4.3275620999999997</v>
      </c>
      <c s="518">
        <v>4.2023993200000005</v>
      </c>
      <c s="518">
        <f t="shared" si="9"/>
        <v>32.268337680000002</v>
      </c>
      <c s="519"/>
      <c s="518">
        <v>5.4186396299999995</v>
      </c>
      <c s="518">
        <v>0</v>
      </c>
      <c s="518">
        <v>6.7758508000000006</v>
      </c>
      <c s="518">
        <v>3.0533540600000002</v>
      </c>
      <c s="518">
        <v>2.2453863900000002</v>
      </c>
      <c s="518">
        <v>6.2786678600000005</v>
      </c>
      <c s="518">
        <v>2.9890117799999998</v>
      </c>
      <c s="518">
        <v>5.54743941</v>
      </c>
      <c s="518">
        <v>4.5202882300000002</v>
      </c>
      <c s="518">
        <v>3.4641994700000001</v>
      </c>
      <c s="518">
        <v>5.7152181999999989</v>
      </c>
      <c s="518">
        <v>9.273857020000003</v>
      </c>
      <c s="518">
        <f t="shared" si="10"/>
        <v>55.281912849999991</v>
      </c>
      <c s="519"/>
      <c s="518">
        <v>4.1922258900000005</v>
      </c>
      <c s="518">
        <v>2.5354630499999997</v>
      </c>
      <c s="518">
        <v>11.04950938</v>
      </c>
      <c s="518">
        <v>0</v>
      </c>
      <c s="518">
        <v>2.3323021900000001</v>
      </c>
      <c s="518">
        <v>3.0313572</v>
      </c>
      <c s="518">
        <v>2.5200793699999999</v>
      </c>
      <c s="518">
        <v>0</v>
      </c>
      <c s="518">
        <v>3.0763643599999999</v>
      </c>
      <c s="518">
        <v>1.55678998</v>
      </c>
      <c s="518">
        <v>0</v>
      </c>
      <c s="518">
        <f>+SUM(FA21:FK21)</f>
        <v>30.294091420000001</v>
      </c>
    </row>
    <row r="22" spans="2:168" ht="15.75">
      <c r="B22" s="696" t="s">
        <v>33</v>
      </c>
      <c s="518">
        <v>2.9158871099999994</v>
      </c>
      <c s="518">
        <v>0</v>
      </c>
      <c s="518">
        <v>0</v>
      </c>
      <c s="518">
        <v>0</v>
      </c>
      <c s="518">
        <v>0</v>
      </c>
      <c s="518">
        <v>2.50291117</v>
      </c>
      <c s="518">
        <v>0</v>
      </c>
      <c s="518">
        <v>0</v>
      </c>
      <c s="518">
        <v>2.38848605</v>
      </c>
      <c s="518">
        <v>0</v>
      </c>
      <c s="518">
        <v>0</v>
      </c>
      <c s="518">
        <v>5.4718911599999993</v>
      </c>
      <c s="518">
        <f t="shared" si="0"/>
        <v>13.279175489999998</v>
      </c>
      <c s="519"/>
      <c s="518">
        <v>0</v>
      </c>
      <c s="518">
        <v>1.8943629399999999</v>
      </c>
      <c s="518">
        <v>1.2635642899999999</v>
      </c>
      <c s="518">
        <v>0</v>
      </c>
      <c s="518">
        <v>0</v>
      </c>
      <c s="518">
        <v>0</v>
      </c>
      <c s="518">
        <v>2.0664141900000002</v>
      </c>
      <c s="518">
        <v>0</v>
      </c>
      <c s="518">
        <v>0</v>
      </c>
      <c s="518">
        <v>0</v>
      </c>
      <c s="518">
        <v>0</v>
      </c>
      <c s="518">
        <v>2.4573946599999998</v>
      </c>
      <c s="518">
        <f t="shared" si="1"/>
        <v>7.6817360800000003</v>
      </c>
      <c s="519"/>
      <c s="518">
        <v>0</v>
      </c>
      <c s="518">
        <v>0</v>
      </c>
      <c s="518">
        <v>1.70163606</v>
      </c>
      <c s="518">
        <v>0</v>
      </c>
      <c s="518">
        <v>0</v>
      </c>
      <c s="518">
        <v>0</v>
      </c>
      <c s="518">
        <v>0.83759748999999994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2.5392335500000001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1.50613434</v>
      </c>
      <c s="518">
        <v>0</v>
      </c>
      <c s="518">
        <v>0</v>
      </c>
      <c s="518">
        <f t="shared" si="4"/>
        <v>1.50613434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0.056331440000000003</v>
      </c>
      <c s="518">
        <v>0</v>
      </c>
      <c s="518">
        <v>0.17739920000000001</v>
      </c>
      <c s="518">
        <v>0</v>
      </c>
      <c s="518">
        <f t="shared" si="8"/>
        <v>0.23373064000000002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16.100000000000001</v>
      </c>
      <c s="518">
        <v>0</v>
      </c>
      <c s="518">
        <v>0</v>
      </c>
      <c s="518">
        <v>0</v>
      </c>
      <c s="518">
        <v>0</v>
      </c>
      <c s="518">
        <v>0</v>
      </c>
      <c s="518">
        <v>15.126832029999999</v>
      </c>
      <c s="518">
        <f t="shared" si="9"/>
        <v>31.226832030000001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7.7336232499999999</v>
      </c>
      <c s="518">
        <v>0</v>
      </c>
      <c s="518">
        <v>0</v>
      </c>
      <c s="518">
        <v>0</v>
      </c>
      <c s="518">
        <v>0</v>
      </c>
      <c s="518">
        <v>12.759404419999999</v>
      </c>
      <c s="518">
        <v>0</v>
      </c>
      <c s="518">
        <f>+SUM(FA22:FK22)</f>
        <v>20.49302767</v>
      </c>
    </row>
    <row r="23" spans="2:168" ht="15.75" hidden="1">
      <c r="B23" s="696" t="s">
        <v>34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0.16500000000000001</v>
      </c>
      <c s="518">
        <f t="shared" si="7"/>
        <v>0.16500000000000001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0.086626880000000003</v>
      </c>
      <c s="518">
        <v>0</v>
      </c>
      <c s="518">
        <v>0</v>
      </c>
      <c s="518">
        <v>0</v>
      </c>
      <c s="518">
        <v>0</v>
      </c>
      <c s="518">
        <v>0</v>
      </c>
      <c s="518">
        <v>0.09032438000000001</v>
      </c>
      <c s="518">
        <v>0</v>
      </c>
      <c s="518">
        <v>0.08597776</v>
      </c>
      <c s="518">
        <v>0</v>
      </c>
      <c s="518">
        <f t="shared" si="9"/>
        <v>0.26292902000000001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+SUM(FA23:FK23)</f>
        <v>0</v>
      </c>
    </row>
    <row r="24" spans="2:168" ht="17.1" customHeight="1" hidden="1">
      <c r="B24" s="696" t="s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+SUM(FA24:FK24)</f>
        <v>0</v>
      </c>
    </row>
    <row r="25" spans="2:168" ht="15.75" hidden="1">
      <c r="B25" s="696" t="s">
        <v>36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+SUM(FA25:FK25)</f>
        <v>0</v>
      </c>
    </row>
    <row r="26" spans="2:168" ht="15.75" hidden="1">
      <c r="B26" s="696" t="s">
        <v>23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+SUM(FA26:FK26)</f>
        <v>0</v>
      </c>
    </row>
    <row r="27" spans="2:168" ht="15.75">
      <c r="B27" s="694" t="s">
        <v>37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2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3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18.57704378</v>
      </c>
      <c s="518">
        <v>0</v>
      </c>
      <c s="15">
        <f t="shared" si="4"/>
        <v>18.57704378</v>
      </c>
      <c s="16"/>
      <c s="518">
        <v>0</v>
      </c>
      <c s="518">
        <v>0</v>
      </c>
      <c s="518">
        <v>0</v>
      </c>
      <c s="518">
        <v>0</v>
      </c>
      <c s="518">
        <v>12.216715819999999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5"/>
        <v>12.216715819999999</v>
      </c>
      <c s="16"/>
      <c s="518">
        <v>0</v>
      </c>
      <c s="518">
        <v>14.01401132</v>
      </c>
      <c s="518">
        <v>0</v>
      </c>
      <c s="518">
        <v>0</v>
      </c>
      <c s="518">
        <v>0</v>
      </c>
      <c s="518">
        <v>0</v>
      </c>
      <c s="518">
        <v>12.36170465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6"/>
        <v>26.375715970000002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27.08994182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7"/>
        <v>27.08994182</v>
      </c>
      <c s="16"/>
      <c s="518">
        <v>0</v>
      </c>
      <c s="518">
        <v>12.830494429999998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8"/>
        <v>12.830494429999998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33.226432930000001</v>
      </c>
      <c s="15">
        <f t="shared" si="9"/>
        <v>33.226432930000001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>+SUM(FA27:FK27)</f>
        <v>0</v>
      </c>
    </row>
    <row r="28" spans="2:168" ht="15.75">
      <c r="B28" s="694" t="s">
        <v>737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820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820</v>
      </c>
      <c s="16"/>
      <c s="15">
        <v>0</v>
      </c>
      <c s="15">
        <v>0</v>
      </c>
      <c s="15">
        <v>0</v>
      </c>
      <c s="15">
        <v>10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10</v>
      </c>
      <c s="16"/>
      <c s="15">
        <v>150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13.5</v>
      </c>
      <c s="15">
        <v>0</v>
      </c>
      <c s="15">
        <v>0</v>
      </c>
      <c s="15">
        <v>0</v>
      </c>
      <c s="15">
        <v>0</v>
      </c>
      <c s="15">
        <f t="shared" si="5"/>
        <v>163.5</v>
      </c>
      <c s="16"/>
      <c s="15">
        <v>0</v>
      </c>
      <c s="15">
        <v>0</v>
      </c>
      <c s="15">
        <v>0</v>
      </c>
      <c s="15">
        <v>0</v>
      </c>
      <c s="15">
        <v>10</v>
      </c>
      <c s="15">
        <v>0</v>
      </c>
      <c s="15">
        <v>0</v>
      </c>
      <c s="15">
        <v>0</v>
      </c>
      <c s="15">
        <v>0</v>
      </c>
      <c s="15">
        <v>25</v>
      </c>
      <c s="15">
        <v>0</v>
      </c>
      <c s="15">
        <v>0</v>
      </c>
      <c s="15">
        <f t="shared" si="6"/>
        <v>35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25</v>
      </c>
      <c s="15">
        <v>0</v>
      </c>
      <c s="15">
        <v>0</v>
      </c>
      <c s="15">
        <v>0</v>
      </c>
      <c s="15">
        <v>0</v>
      </c>
      <c s="15">
        <f t="shared" si="7"/>
        <v>25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16</v>
      </c>
      <c s="15">
        <f t="shared" si="8"/>
        <v>16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+SUM(FA28:FK28)</f>
        <v>0</v>
      </c>
    </row>
    <row r="29" spans="2:168" ht="15.75">
      <c r="B29" s="694" t="s">
        <v>55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670.56582880999997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300</v>
      </c>
      <c s="15">
        <v>0</v>
      </c>
      <c s="15">
        <f t="shared" si="4"/>
        <v>970.56582880999997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+SUM(FA29:FK29)</f>
        <v>0</v>
      </c>
    </row>
    <row r="30" spans="2:168" ht="16.5" customHeight="1">
      <c r="B30" s="698" t="s">
        <v>682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1000</v>
      </c>
      <c s="15">
        <v>0</v>
      </c>
      <c s="15">
        <v>0</v>
      </c>
      <c s="15">
        <v>0</v>
      </c>
      <c s="15">
        <f t="shared" si="1"/>
        <v>1000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+SUM(FA30:FK30)</f>
        <v>0</v>
      </c>
    </row>
    <row r="31" spans="2:168" ht="18.95" customHeight="1">
      <c r="B31" s="694" t="s">
        <v>17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500</v>
      </c>
      <c s="15">
        <f t="shared" si="2"/>
        <v>500</v>
      </c>
      <c s="16"/>
      <c s="518">
        <v>500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3"/>
        <v>500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4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5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6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7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8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9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>+SUM(FA31:FK31)</f>
        <v>0</v>
      </c>
    </row>
    <row r="32" spans="2:168" ht="16.5" customHeight="1">
      <c r="B32" s="694" t="s">
        <v>18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f t="shared" si="3"/>
        <v>123</v>
      </c>
      <c s="16"/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f t="shared" si="4"/>
        <v>164</v>
      </c>
      <c s="16"/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f t="shared" si="5"/>
        <v>164</v>
      </c>
      <c s="16"/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f t="shared" si="6"/>
        <v>164</v>
      </c>
      <c s="16"/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f t="shared" si="7"/>
        <v>164</v>
      </c>
      <c s="16"/>
      <c s="15">
        <v>0</v>
      </c>
      <c s="15">
        <v>41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41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+SUM(FA32:FK32)</f>
        <v>0</v>
      </c>
    </row>
    <row r="33" spans="2:168" ht="15.75">
      <c r="B33" s="690" t="s">
        <v>40</v>
      </c>
      <c s="20">
        <f>+C34+C36+C37+C41+C42</f>
        <v>-28.206821780600293</v>
      </c>
      <c s="20">
        <f t="shared" si="89" ref="D33:N33">+D34+D36+D37+D41+D42</f>
        <v>50.188833687118233</v>
      </c>
      <c s="20">
        <f t="shared" si="89"/>
        <v>131.11911912835484</v>
      </c>
      <c s="20">
        <f t="shared" si="89"/>
        <v>103.15977168432778</v>
      </c>
      <c s="20">
        <f t="shared" si="89"/>
        <v>-57.432141775772855</v>
      </c>
      <c s="20">
        <f t="shared" si="89"/>
        <v>-15.310375521210432</v>
      </c>
      <c s="20">
        <f t="shared" si="89"/>
        <v>-23.695961413372604</v>
      </c>
      <c s="20">
        <f t="shared" si="89"/>
        <v>59.716864571707191</v>
      </c>
      <c s="20">
        <f t="shared" si="89"/>
        <v>104.207048996233</v>
      </c>
      <c s="20">
        <f t="shared" si="89"/>
        <v>36.151102823401168</v>
      </c>
      <c s="20">
        <f t="shared" si="89"/>
        <v>57.493479566903133</v>
      </c>
      <c s="20">
        <f t="shared" si="89"/>
        <v>277.79875010485023</v>
      </c>
      <c s="20">
        <f t="shared" si="0"/>
        <v>695.18967007193942</v>
      </c>
      <c s="574"/>
      <c s="20">
        <f>+Q34+Q36+Q37+Q41+Q42</f>
        <v>-142.23275970305522</v>
      </c>
      <c s="20">
        <f t="shared" si="90" ref="R33">+R34+R36+R37+R41+R42</f>
        <v>125.89381353312316</v>
      </c>
      <c s="20">
        <f t="shared" si="91" ref="S33">+S34+S36+S37+S41+S42</f>
        <v>-83.376196743125831</v>
      </c>
      <c s="20">
        <f t="shared" si="92" ref="T33">+T34+T36+T37+T41+T42</f>
        <v>-25.388358440458184</v>
      </c>
      <c s="20">
        <f t="shared" si="93" ref="U33">+U34+U36+U37+U41+U42</f>
        <v>-43.112821559810378</v>
      </c>
      <c s="20">
        <f t="shared" si="94" ref="V33">+V34+V36+V37+V41+V42</f>
        <v>-110.60304587605881</v>
      </c>
      <c s="20">
        <f t="shared" si="95" ref="W33">+W34+W36+W37+W41+W42</f>
        <v>74.945743163691773</v>
      </c>
      <c s="20">
        <f t="shared" si="96" ref="X33">+X34+X36+X37+X41+X42</f>
        <v>150.43981103902033</v>
      </c>
      <c s="20">
        <f t="shared" si="97" ref="Y33">+Y34+Y36+Y37+Y41+Y42</f>
        <v>-1318.5407724029317</v>
      </c>
      <c s="20">
        <f t="shared" si="98" ref="Z33">+Z34+Z36+Z37+Z41+Z42</f>
        <v>65.539211202377302</v>
      </c>
      <c s="20">
        <f t="shared" si="99" ref="AA33">+AA34+AA36+AA37+AA41+AA42</f>
        <v>-163.20971166135888</v>
      </c>
      <c s="20">
        <f t="shared" si="100" ref="AB33">+AB34+AB36+AB37+AB41+AB42</f>
        <v>129.95708025979926</v>
      </c>
      <c s="20">
        <f>+SUM(Q33:AB33)</f>
        <v>-1339.688007188787</v>
      </c>
      <c s="574"/>
      <c s="20">
        <f>+AE34+AE36+AE37+AE41+AE42</f>
        <v>121.11671019235555</v>
      </c>
      <c s="20">
        <f t="shared" si="101" ref="AF33">+AF34+AF36+AF37+AF41+AF42</f>
        <v>238.00156101371203</v>
      </c>
      <c s="20">
        <f t="shared" si="102" ref="AG33">+AG34+AG36+AG37+AG41+AG42</f>
        <v>-4.710174078558957</v>
      </c>
      <c s="20">
        <f t="shared" si="103" ref="AH33">+AH34+AH36+AH37+AH41+AH42</f>
        <v>125.3632627928563</v>
      </c>
      <c s="20">
        <f t="shared" si="104" ref="AI33">+AI34+AI36+AI37+AI41+AI42</f>
        <v>112.5715281838102</v>
      </c>
      <c s="20">
        <f t="shared" si="105" ref="AJ33">+AJ34+AJ36+AJ37+AJ41+AJ42</f>
        <v>-4.4313101825424281</v>
      </c>
      <c s="20">
        <f t="shared" si="106" ref="AK33">+AK34+AK36+AK37+AK41+AK42</f>
        <v>-221.34346325277829</v>
      </c>
      <c s="20">
        <f t="shared" si="107" ref="AL33">+AL34+AL36+AL37+AL41+AL42</f>
        <v>214.85067735007354</v>
      </c>
      <c s="20">
        <f t="shared" si="108" ref="AM33">+AM34+AM36+AM37+AM41+AM42</f>
        <v>173.77653771862481</v>
      </c>
      <c s="20">
        <f t="shared" si="109" ref="AN33">+AN34+AN36+AN37+AN41+AN42</f>
        <v>142.26983321363477</v>
      </c>
      <c s="20">
        <f t="shared" si="110" ref="AO33">+AO34+AO36+AO37+AO41+AO42</f>
        <v>194.65830488946153</v>
      </c>
      <c s="20">
        <f t="shared" si="111" ref="AP33">+AP34+AP36+AP37+AP41+AP42</f>
        <v>5.459649555385548</v>
      </c>
      <c s="20">
        <f t="shared" si="2"/>
        <v>1097.5831173960346</v>
      </c>
      <c s="574"/>
      <c s="20">
        <f>+AS34+AS36+AS37+AS41+AS42</f>
        <v>-394.31869147745164</v>
      </c>
      <c s="20">
        <f t="shared" si="112" ref="AT33">+AT34+AT36+AT37+AT41+AT42</f>
        <v>53.964695327589034</v>
      </c>
      <c s="20">
        <f t="shared" si="113" ref="AU33">+AU34+AU36+AU37+AU41+AU42</f>
        <v>249.28481810639235</v>
      </c>
      <c s="20">
        <f t="shared" si="114" ref="AV33">+AV34+AV36+AV37+AV41+AV42</f>
        <v>218.30716016522192</v>
      </c>
      <c s="20">
        <f t="shared" si="115" ref="AW33">+AW34+AW36+AW37+AW41+AW42</f>
        <v>132.63087946605893</v>
      </c>
      <c s="20">
        <f t="shared" si="116" ref="AX33">+AX34+AX36+AX37+AX41+AX42</f>
        <v>332.59407873890166</v>
      </c>
      <c s="20">
        <f t="shared" si="117" ref="AY33">+AY34+AY36+AY37+AY41+AY42</f>
        <v>157.75890288689018</v>
      </c>
      <c s="20">
        <f t="shared" si="118" ref="AZ33">+AZ34+AZ36+AZ37+AZ41+AZ42</f>
        <v>71.385317031396113</v>
      </c>
      <c s="20">
        <f t="shared" si="119" ref="BA33">+BA34+BA36+BA37+BA41+BA42</f>
        <v>100.21503782884241</v>
      </c>
      <c s="20">
        <f t="shared" si="120" ref="BB33">+BB34+BB36+BB37+BB41+BB42</f>
        <v>254.7978313626368</v>
      </c>
      <c s="20">
        <f t="shared" si="121" ref="BC33">+BC34+BC36+BC37+BC41+BC42</f>
        <v>199.10789139582448</v>
      </c>
      <c s="20">
        <f t="shared" si="122" ref="BD33">+BD34+BD36+BD37+BD41+BD42</f>
        <v>179.81054874293847</v>
      </c>
      <c s="20">
        <f t="shared" si="3"/>
        <v>1555.5384695752405</v>
      </c>
      <c s="574"/>
      <c s="20">
        <f>+BG34+BG36+BG37+BG41+BG42</f>
        <v>176.82605571130608</v>
      </c>
      <c s="20">
        <f t="shared" si="123" ref="BH33">+BH34+BH36+BH37+BH41+BH42</f>
        <v>-724.38841790013453</v>
      </c>
      <c s="20">
        <f t="shared" si="124" ref="BI33">+BI34+BI36+BI37+BI41+BI42</f>
        <v>-183.432071667755</v>
      </c>
      <c s="20">
        <f t="shared" si="125" ref="BJ33">+BJ34+BJ36+BJ37+BJ41+BJ42</f>
        <v>143.76884080842032</v>
      </c>
      <c s="20">
        <f t="shared" si="126" ref="BK33">+BK34+BK36+BK37+BK41+BK42</f>
        <v>187.62691148887944</v>
      </c>
      <c s="20">
        <f t="shared" si="127" ref="BL33">+BL34+BL36+BL37+BL41+BL42</f>
        <v>16.036905697275898</v>
      </c>
      <c s="20">
        <f t="shared" si="128" ref="BM33">+BM34+BM36+BM37+BM41+BM42</f>
        <v>33.872095597710128</v>
      </c>
      <c s="20">
        <f t="shared" si="129" ref="BN33">+BN34+BN36+BN37+BN41+BN42</f>
        <v>152.99324177950291</v>
      </c>
      <c s="20">
        <f t="shared" si="130" ref="BO33">+BO34+BO36+BO37+BO41+BO42</f>
        <v>-483.95576325783759</v>
      </c>
      <c s="20">
        <f t="shared" si="131" ref="BP33">+BP34+BP36+BP37+BP41+BP42</f>
        <v>285.57128418082465</v>
      </c>
      <c s="20">
        <f t="shared" si="132" ref="BQ33">+BQ34+BQ36+BQ37+BQ41+BQ42</f>
        <v>-261.82941526499081</v>
      </c>
      <c s="20">
        <f t="shared" si="133" ref="BR33">+BR34+BR36+BR37+BR41+BR42</f>
        <v>-668.41775254730715</v>
      </c>
      <c s="20">
        <f t="shared" si="4"/>
        <v>-1325.3280853741057</v>
      </c>
      <c s="574"/>
      <c s="20">
        <f>+BU34+BU36+BU37+BU41+BU42</f>
        <v>148.65314087965328</v>
      </c>
      <c s="20">
        <f t="shared" si="134" ref="BV33">+BV34+BV36+BV37+BV41+BV42</f>
        <v>126.28239049744664</v>
      </c>
      <c s="20">
        <f t="shared" si="135" ref="BW33">+BW34+BW36+BW37+BW41+BW42</f>
        <v>50.852187622841079</v>
      </c>
      <c s="20">
        <f t="shared" si="136" ref="BX33">+BX34+BX36+BX37+BX41+BX42</f>
        <v>-245.73216243380088</v>
      </c>
      <c s="20">
        <f t="shared" si="137" ref="BY33">+BY34+BY36+BY37+BY41+BY42</f>
        <v>-180.68442471787512</v>
      </c>
      <c s="20">
        <f t="shared" si="138" ref="BZ33">+BZ34+BZ36+BZ37+BZ41+BZ42</f>
        <v>-196.77655829662919</v>
      </c>
      <c s="20">
        <f t="shared" si="139" ref="CA33">+CA34+CA36+CA37+CA41+CA42</f>
        <v>354.76383047715871</v>
      </c>
      <c s="20">
        <f t="shared" si="140" ref="CB33">+CB34+CB36+CB37+CB41+CB42</f>
        <v>-296.46404163494105</v>
      </c>
      <c s="20">
        <f t="shared" si="141" ref="CC33">+CC34+CC36+CC37+CC41+CC42</f>
        <v>-124.27552598765236</v>
      </c>
      <c s="20">
        <f t="shared" si="142" ref="CD33">+CD34+CD36+CD37+CD41+CD42</f>
        <v>51.626173914483012</v>
      </c>
      <c s="20">
        <f t="shared" si="143" ref="CE33">+CE34+CE36+CE37+CE41+CE42</f>
        <v>-171.15648736992804</v>
      </c>
      <c s="20">
        <f t="shared" si="144" ref="CF33">+CF34+CF36+CF37+CF41+CF42</f>
        <v>218.61024459370523</v>
      </c>
      <c s="20">
        <f t="shared" si="5"/>
        <v>-264.30123245553875</v>
      </c>
      <c s="574"/>
      <c s="20">
        <f>+CI34+CI36+CI37+CI41+CI42</f>
        <v>173.10323348896532</v>
      </c>
      <c s="20">
        <f t="shared" si="145" ref="CJ33">+CJ34+CJ36+CJ37+CJ41+CJ42</f>
        <v>-0.36943412231506834</v>
      </c>
      <c s="20">
        <f t="shared" si="146" ref="CK33">+CK34+CK36+CK37+CK41+CK42</f>
        <v>138.31158026965511</v>
      </c>
      <c s="20">
        <f t="shared" si="147" ref="CL33">+CL34+CL36+CL37+CL41+CL42</f>
        <v>-60.158012464876762</v>
      </c>
      <c s="20">
        <f t="shared" si="148" ref="CM33">+CM34+CM36+CM37+CM41+CM42</f>
        <v>85.895858835956304</v>
      </c>
      <c s="20">
        <f t="shared" si="149" ref="CN33">+CN34+CN36+CN37+CN41+CN42</f>
        <v>-46.370683049702457</v>
      </c>
      <c s="20">
        <f t="shared" si="150" ref="CO33">+CO34+CO36+CO37+CO41+CO42</f>
        <v>97.077757883497156</v>
      </c>
      <c s="20">
        <f t="shared" si="151" ref="CP33">+CP34+CP36+CP37+CP41+CP42</f>
        <v>-45.780170759999699</v>
      </c>
      <c s="20">
        <f t="shared" si="152" ref="CQ33">+CQ34+CQ36+CQ37+CQ41+CQ42</f>
        <v>-29.477285860092543</v>
      </c>
      <c s="20">
        <f t="shared" si="153" ref="CR33">+CR34+CR36+CR37+CR41+CR42</f>
        <v>-218.57223784999977</v>
      </c>
      <c s="20">
        <f t="shared" si="154" ref="CS33">+CS34+CS36+CS37+CS41+CS42</f>
        <v>-64.018587188845899</v>
      </c>
      <c s="20">
        <f t="shared" si="155" ref="CT33">+CT34+CT36+CT37+CT41+CT42</f>
        <v>132.13336148753262</v>
      </c>
      <c s="20">
        <f t="shared" si="6"/>
        <v>161.77538066977434</v>
      </c>
      <c s="574"/>
      <c s="20">
        <f>+CW34+CW36+CW37+CW41+CW42</f>
        <v>-148.35267037568431</v>
      </c>
      <c s="20">
        <f t="shared" si="156" ref="CX33">+CX34+CX36+CX37+CX41+CX42</f>
        <v>-97.385626059214644</v>
      </c>
      <c s="20">
        <f t="shared" si="157" ref="CY33">+CY34+CY36+CY37+CY41+CY42</f>
        <v>-77.854982661636285</v>
      </c>
      <c s="20">
        <f t="shared" si="158" ref="CZ33">+CZ34+CZ36+CZ37+CZ41+CZ42</f>
        <v>-9.7543602401355116</v>
      </c>
      <c s="20">
        <f t="shared" si="159" ref="DA33">+DA34+DA36+DA37+DA41+DA42</f>
        <v>-65.986660104107031</v>
      </c>
      <c s="20">
        <f t="shared" si="160" ref="DB33">+DB34+DB36+DB37+DB41+DB42</f>
        <v>136.17478110076402</v>
      </c>
      <c s="20">
        <f t="shared" si="161" ref="DC33">+DC34+DC36+DC37+DC41+DC42</f>
        <v>159.85420507357929</v>
      </c>
      <c s="20">
        <f t="shared" si="162" ref="DD33">+DD34+DD36+DD37+DD41+DD42</f>
        <v>132.24831804852289</v>
      </c>
      <c s="20">
        <f t="shared" si="163" ref="DE33">+DE34+DE36+DE37+DE41+DE42</f>
        <v>-141.98089481323939</v>
      </c>
      <c s="20">
        <f t="shared" si="164" ref="DF33">+DF34+DF36+DF37+DF41+DF42</f>
        <v>-13.610826645093285</v>
      </c>
      <c s="20">
        <f t="shared" si="165" ref="DG33">+DG34+DG36+DG37+DG41+DG42</f>
        <v>-16.541188215359011</v>
      </c>
      <c s="20">
        <f t="shared" si="166" ref="DH33">+DH34+DH36+DH37+DH41+DH42</f>
        <v>124.3720498363044</v>
      </c>
      <c s="20">
        <f t="shared" si="7"/>
        <v>-18.817855055298821</v>
      </c>
      <c s="574"/>
      <c s="20">
        <f>+DK34+DK36+DK37+DK41+DK42</f>
        <v>-110.77366423000018</v>
      </c>
      <c s="20">
        <f t="shared" si="167" ref="DL33">+DL34+DL36+DL37+DL41+DL42</f>
        <v>28.325783560000026</v>
      </c>
      <c s="20">
        <f t="shared" si="168" ref="DM33">+DM34+DM36+DM37+DM41+DM42</f>
        <v>127.34643971000006</v>
      </c>
      <c s="20">
        <f t="shared" si="169" ref="DN33">+DN34+DN36+DN37+DN41+DN42</f>
        <v>-234.56837045999995</v>
      </c>
      <c s="20">
        <f t="shared" si="170" ref="DO33">+DO34+DO36+DO37+DO41+DO42</f>
        <v>-24.155087889999827</v>
      </c>
      <c s="20">
        <f t="shared" si="171" ref="DP33">+DP34+DP36+DP37+DP41+DP42</f>
        <v>-27.828769349999934</v>
      </c>
      <c s="20">
        <f t="shared" si="172" ref="DQ33">+DQ34+DQ36+DQ37+DQ41+DQ42</f>
        <v>32.590157079999656</v>
      </c>
      <c s="20">
        <f t="shared" si="173" ref="DR33">+DR34+DR36+DR37+DR41+DR42</f>
        <v>63.192603239999897</v>
      </c>
      <c s="20">
        <f t="shared" si="174" ref="DS33">+DS34+DS36+DS37+DS41+DS42</f>
        <v>-370.40435486000081</v>
      </c>
      <c s="20">
        <f t="shared" si="175" ref="DT33">+DT34+DT36+DT37+DT41+DT42</f>
        <v>-25.909840599999782</v>
      </c>
      <c s="20">
        <f t="shared" si="176" ref="DU33">+DU34+DU36+DU37+DU41+DU42</f>
        <v>-6.3478989699992923</v>
      </c>
      <c s="20">
        <f t="shared" si="177" ref="DV33">+DV34+DV36+DV37+DV41+DV42</f>
        <v>24.42165853000045</v>
      </c>
      <c s="20">
        <f t="shared" si="8"/>
        <v>-524.11134423999977</v>
      </c>
      <c s="574"/>
      <c s="20">
        <f>+DY34+DY36+DY37+DY41+DY42</f>
        <v>-16.113723390000036</v>
      </c>
      <c s="20">
        <f t="shared" si="178" ref="DZ33">+DZ34+DZ36+DZ37+DZ41+DZ42</f>
        <v>243.57497843999991</v>
      </c>
      <c s="20">
        <f t="shared" si="179" ref="EA33">+EA34+EA36+EA37+EA41+EA42</f>
        <v>163.76358394000005</v>
      </c>
      <c s="20">
        <f t="shared" si="180" ref="EB33">+EB34+EB36+EB37+EB41+EB42</f>
        <v>110.93527931000007</v>
      </c>
      <c s="20">
        <f t="shared" si="181" ref="EC33">+EC34+EC36+EC37+EC41+EC42</f>
        <v>-108.12381486999992</v>
      </c>
      <c s="20">
        <f t="shared" si="182" ref="ED33">+ED34+ED36+ED37+ED41+ED42</f>
        <v>77.553671665999943</v>
      </c>
      <c s="20">
        <f t="shared" si="183" ref="EE33">+EE34+EE36+EE37+EE41+EE42</f>
        <v>-182.43831128999949</v>
      </c>
      <c s="20">
        <f t="shared" si="184" ref="EF33">+EF34+EF36+EF37+EF41+EF42</f>
        <v>149.89962283629558</v>
      </c>
      <c s="20">
        <f t="shared" si="185" ref="EG33">+EG34+EG36+EG37+EG41+EG42</f>
        <v>60.395168196296567</v>
      </c>
      <c s="20">
        <f t="shared" si="186" ref="EH33">+EH34+EH36+EH37+EH41+EH42</f>
        <v>-13.457474953703475</v>
      </c>
      <c s="20">
        <f t="shared" si="187" ref="EI33">+EI34+EI36+EI37+EI41+EI42</f>
        <v>-249.36673087370377</v>
      </c>
      <c s="20">
        <f t="shared" si="188" ref="EJ33">+EJ34+EJ36+EJ37+EJ41+EJ42</f>
        <v>-69.594925027036822</v>
      </c>
      <c s="20">
        <f t="shared" si="9"/>
        <v>167.02732398414861</v>
      </c>
      <c s="574"/>
      <c s="20">
        <f>+EM34+EM36+EM37+EM41+EM42</f>
        <v>-167.52999122000023</v>
      </c>
      <c s="20">
        <f t="shared" si="189" ref="EN33">+EN34+EN36+EN37+EN41+EN42</f>
        <v>-40.764783340000101</v>
      </c>
      <c s="20">
        <f t="shared" si="190" ref="EO33">+EO34+EO36+EO37+EO41+EO42</f>
        <v>-129.29981352899981</v>
      </c>
      <c s="20">
        <f t="shared" si="191" ref="EP33">+EP34+EP36+EP37+EP41+EP42</f>
        <v>-125.38704660999984</v>
      </c>
      <c s="20">
        <f t="shared" si="192" ref="EQ33">+EQ34+EQ36+EQ37+EQ41+EQ42</f>
        <v>22.520316749999882</v>
      </c>
      <c s="20">
        <f t="shared" si="193" ref="ER33">+ER34+ER36+ER37+ER41+ER42</f>
        <v>-43.956954100000132</v>
      </c>
      <c s="20">
        <f t="shared" si="194" ref="ES33">+ES34+ES36+ES37+ES41+ES42</f>
        <v>61.233296439999876</v>
      </c>
      <c s="20">
        <f t="shared" si="195" ref="ET33">+ET34+ET36+ET37+ET41+ET42</f>
        <v>-126.0004623800009</v>
      </c>
      <c s="20">
        <f t="shared" si="196" ref="EU33">+EU34+EU36+EU37+EU41+EU42</f>
        <v>86.567854010001213</v>
      </c>
      <c s="20">
        <f t="shared" si="197" ref="EV33">+EV34+EV36+EV37+EV41+EV42</f>
        <v>-117.8609947099999</v>
      </c>
      <c s="20">
        <f t="shared" si="198" ref="EW33">+EW34+EW36+EW37+EW41+EW42</f>
        <v>-130.96611645000047</v>
      </c>
      <c s="20">
        <f t="shared" si="199" ref="EX33">+EX34+EX36+EX37+EX41+EX42</f>
        <v>-180.58234633228571</v>
      </c>
      <c s="20">
        <f t="shared" si="10"/>
        <v>-892.02704147128622</v>
      </c>
      <c s="574"/>
      <c s="20">
        <f>+FA34+FA36+FA37+FA41+FA42</f>
        <v>-14.779062000655255</v>
      </c>
      <c s="20">
        <f t="shared" si="200" ref="FB33:FK33">+FB34+FB36+FB37+FB41+FB42</f>
        <v>343.84446078144509</v>
      </c>
      <c s="20">
        <f t="shared" si="200"/>
        <v>-319.92015159427206</v>
      </c>
      <c s="20">
        <f t="shared" si="200"/>
        <v>-134.01204879026133</v>
      </c>
      <c s="20">
        <f t="shared" si="200"/>
        <v>124.06446708307625</v>
      </c>
      <c s="20">
        <f t="shared" si="200"/>
        <v>-185.08015181901726</v>
      </c>
      <c s="20">
        <f t="shared" si="200"/>
        <v>-211.31912204926491</v>
      </c>
      <c s="20">
        <f t="shared" si="200"/>
        <v>-6.5918275810323799</v>
      </c>
      <c s="20">
        <f t="shared" si="200"/>
        <v>-49.941944930322691</v>
      </c>
      <c s="20">
        <f t="shared" si="200"/>
        <v>86.240229828263992</v>
      </c>
      <c s="20">
        <f t="shared" si="200"/>
        <v>-37.900746776919284</v>
      </c>
      <c s="20">
        <f>+SUM(FA33:FK33)</f>
        <v>-405.39589784895981</v>
      </c>
    </row>
    <row r="34" spans="2:168" ht="15">
      <c r="B34" s="692" t="s">
        <v>99</v>
      </c>
      <c s="15">
        <v>-42.002145339424345</v>
      </c>
      <c s="15">
        <v>53.264656463612475</v>
      </c>
      <c s="15">
        <v>55.604519815695028</v>
      </c>
      <c s="15">
        <v>71.692456661667975</v>
      </c>
      <c s="15">
        <v>50.583681001567278</v>
      </c>
      <c s="15">
        <v>-130.59075524190104</v>
      </c>
      <c s="15">
        <v>27.189861368405275</v>
      </c>
      <c s="15">
        <v>25.237131787939969</v>
      </c>
      <c s="15">
        <v>104.52287177357319</v>
      </c>
      <c s="15">
        <v>8.2646894907413539</v>
      </c>
      <c s="15">
        <v>136.50607245633171</v>
      </c>
      <c s="15">
        <v>245.39833099336246</v>
      </c>
      <c s="15">
        <f t="shared" si="0"/>
        <v>605.67137123157136</v>
      </c>
      <c s="16"/>
      <c s="15">
        <v>-156.13730049234269</v>
      </c>
      <c s="15">
        <v>125.56839869984431</v>
      </c>
      <c s="15">
        <v>-78.835469903076017</v>
      </c>
      <c s="15">
        <v>-27.950173269680235</v>
      </c>
      <c s="15">
        <v>-46.648428643089218</v>
      </c>
      <c s="15">
        <v>-112.82415230012363</v>
      </c>
      <c s="15">
        <v>25.813414446975585</v>
      </c>
      <c s="15">
        <v>157.9179962046322</v>
      </c>
      <c s="15">
        <v>-320.44990787621055</v>
      </c>
      <c s="15">
        <v>-27.40277883757291</v>
      </c>
      <c s="15">
        <v>-263.52218462554981</v>
      </c>
      <c s="15">
        <v>110.87085138568665</v>
      </c>
      <c s="15">
        <f t="shared" si="1"/>
        <v>-613.5997352105062</v>
      </c>
      <c s="16"/>
      <c s="15">
        <v>67.328993757374917</v>
      </c>
      <c s="15">
        <v>167.396896163712</v>
      </c>
      <c s="15">
        <v>-53.877283748558888</v>
      </c>
      <c s="15">
        <v>108.66102471552762</v>
      </c>
      <c s="15">
        <v>55.997937860310245</v>
      </c>
      <c s="15">
        <v>-48.081288429261932</v>
      </c>
      <c s="15">
        <v>-340.84553055925608</v>
      </c>
      <c s="15">
        <v>165.83704949007353</v>
      </c>
      <c s="15">
        <v>177.6261552486248</v>
      </c>
      <c s="15">
        <v>142.3373406469633</v>
      </c>
      <c s="15">
        <v>197.20384720944088</v>
      </c>
      <c s="15">
        <v>416.95096229649499</v>
      </c>
      <c s="15">
        <f t="shared" si="2"/>
        <v>1056.5361046514454</v>
      </c>
      <c s="16"/>
      <c s="15">
        <v>-38.255860104122974</v>
      </c>
      <c s="15">
        <v>-20.332108882410949</v>
      </c>
      <c s="15">
        <v>123.2376695263923</v>
      </c>
      <c s="15">
        <v>197.51396370522187</v>
      </c>
      <c s="15">
        <v>104.06004886605898</v>
      </c>
      <c s="15">
        <v>179.77494132890172</v>
      </c>
      <c s="15">
        <v>55.457606127046944</v>
      </c>
      <c s="15">
        <v>46.653306081396131</v>
      </c>
      <c s="15">
        <v>17.559807518842433</v>
      </c>
      <c s="15">
        <v>140.89458249263677</v>
      </c>
      <c s="15">
        <v>184.0908867958245</v>
      </c>
      <c s="15">
        <v>123.28207604293846</v>
      </c>
      <c s="15">
        <f t="shared" si="3"/>
        <v>1113.9369194987262</v>
      </c>
      <c s="16"/>
      <c s="15">
        <v>162.59070158130604</v>
      </c>
      <c s="15">
        <v>-769.91440830013437</v>
      </c>
      <c s="15">
        <v>-199.80238463775504</v>
      </c>
      <c s="15">
        <v>-30.113422821579775</v>
      </c>
      <c s="15">
        <v>172.29132224887948</v>
      </c>
      <c s="15">
        <v>20.378483907275982</v>
      </c>
      <c s="15">
        <v>15.958901427710094</v>
      </c>
      <c s="15">
        <v>144.77589488950281</v>
      </c>
      <c s="15">
        <v>-4.8312394478374898</v>
      </c>
      <c s="15">
        <v>128.36411247082461</v>
      </c>
      <c s="15">
        <v>-430.4012734849909</v>
      </c>
      <c s="15">
        <v>-427.89358542730707</v>
      </c>
      <c s="15">
        <f t="shared" si="4"/>
        <v>-1218.5968975941057</v>
      </c>
      <c s="16"/>
      <c s="15">
        <v>195.51481717965331</v>
      </c>
      <c s="15">
        <v>35.650939557446591</v>
      </c>
      <c s="15">
        <v>59.525384822841232</v>
      </c>
      <c s="15">
        <v>44.186497046199051</v>
      </c>
      <c s="15">
        <v>172.56813355212478</v>
      </c>
      <c s="15">
        <v>-106.89600109662913</v>
      </c>
      <c s="15">
        <v>292.62878446715865</v>
      </c>
      <c s="15">
        <v>-174.58917974494108</v>
      </c>
      <c s="15">
        <v>-156.98018306765232</v>
      </c>
      <c s="15">
        <v>137.98788354448303</v>
      </c>
      <c s="15">
        <v>-259.38950719992812</v>
      </c>
      <c s="15">
        <v>119.8918401537054</v>
      </c>
      <c s="15">
        <f t="shared" si="5"/>
        <v>360.09940921446145</v>
      </c>
      <c s="16"/>
      <c s="15">
        <v>24.895353398965327</v>
      </c>
      <c s="15">
        <v>-36.107515046720394</v>
      </c>
      <c s="15">
        <v>122.99941444406036</v>
      </c>
      <c s="15">
        <v>-48.324671604876684</v>
      </c>
      <c s="15">
        <v>81.951311035956294</v>
      </c>
      <c s="15">
        <v>-42.354223689702579</v>
      </c>
      <c s="15">
        <v>83.756590773497138</v>
      </c>
      <c s="15">
        <v>-39.748545679999694</v>
      </c>
      <c s="15">
        <v>-22.680831580092516</v>
      </c>
      <c s="15">
        <v>-202.35555580999983</v>
      </c>
      <c s="15">
        <v>-72.394115518845922</v>
      </c>
      <c s="15">
        <v>144.26114769753281</v>
      </c>
      <c s="15">
        <f t="shared" si="6"/>
        <v>-6.1016415802257029</v>
      </c>
      <c s="16"/>
      <c s="15">
        <v>-153.38743157568436</v>
      </c>
      <c s="15">
        <v>-8.0545074192146799</v>
      </c>
      <c s="15">
        <v>51.896186548363744</v>
      </c>
      <c s="15">
        <v>-8.2789847758916615</v>
      </c>
      <c s="15">
        <v>-62.541826548350912</v>
      </c>
      <c s="15">
        <v>131.42209651076411</v>
      </c>
      <c s="15">
        <v>172.66785160357929</v>
      </c>
      <c s="15">
        <v>165.21450938852277</v>
      </c>
      <c s="15">
        <v>-144.77895829639465</v>
      </c>
      <c s="15">
        <v>-2.9351868819379519</v>
      </c>
      <c s="15">
        <v>11.789682954640909</v>
      </c>
      <c s="15">
        <v>90.169706396304463</v>
      </c>
      <c s="15">
        <f t="shared" si="7"/>
        <v>243.18313790470106</v>
      </c>
      <c s="16"/>
      <c s="15">
        <v>-101.56584228000017</v>
      </c>
      <c s="15">
        <v>22.537944599999975</v>
      </c>
      <c s="15">
        <v>152.67192766000016</v>
      </c>
      <c s="15">
        <v>-246.47836723</v>
      </c>
      <c s="15">
        <v>-48.56154634999973</v>
      </c>
      <c s="15">
        <v>-15.205246130000006</v>
      </c>
      <c s="15">
        <v>36.311195239999634</v>
      </c>
      <c s="15">
        <v>60.834379009999921</v>
      </c>
      <c s="15">
        <v>-371.71420818000087</v>
      </c>
      <c s="15">
        <v>-23.97946633999986</v>
      </c>
      <c s="15">
        <v>-5.1873377199991637</v>
      </c>
      <c s="15">
        <v>13.908676020000485</v>
      </c>
      <c s="15">
        <f t="shared" si="8"/>
        <v>-526.42789169999958</v>
      </c>
      <c s="16"/>
      <c s="15">
        <v>-4.4537709400001262</v>
      </c>
      <c s="15">
        <v>228.94932706000003</v>
      </c>
      <c s="15">
        <v>174.06777746</v>
      </c>
      <c s="15">
        <v>114.37644122000009</v>
      </c>
      <c s="15">
        <v>-87.563863669999932</v>
      </c>
      <c s="15">
        <v>17.68945144599995</v>
      </c>
      <c s="15">
        <v>-196.26871533999955</v>
      </c>
      <c s="15">
        <v>179.43134153629563</v>
      </c>
      <c s="15">
        <v>73.144021486296623</v>
      </c>
      <c s="15">
        <v>14.104388126296442</v>
      </c>
      <c s="15">
        <v>-55.479647433703832</v>
      </c>
      <c s="15">
        <v>-36.963722817036682</v>
      </c>
      <c s="15">
        <f t="shared" si="9"/>
        <v>421.03302813414882</v>
      </c>
      <c s="16"/>
      <c s="15">
        <v>-117.46032522000021</v>
      </c>
      <c s="15">
        <v>214.4637416599999</v>
      </c>
      <c s="15">
        <v>-172.6431715289998</v>
      </c>
      <c s="15">
        <v>-175.89918560999985</v>
      </c>
      <c s="15">
        <v>53.757818749999885</v>
      </c>
      <c s="15">
        <v>-13.067239100000137</v>
      </c>
      <c s="15">
        <v>200.63190943999987</v>
      </c>
      <c s="15">
        <v>-23.529102380000907</v>
      </c>
      <c s="15">
        <v>104.66729701000121</v>
      </c>
      <c s="15">
        <v>-11.942683709999898</v>
      </c>
      <c s="15">
        <v>-17.423746450000451</v>
      </c>
      <c s="15">
        <v>79.118340667714293</v>
      </c>
      <c s="15">
        <f t="shared" si="10"/>
        <v>120.67365352871391</v>
      </c>
      <c s="16"/>
      <c s="15">
        <v>-15.075928000655253</v>
      </c>
      <c s="15">
        <v>227.69205578144511</v>
      </c>
      <c s="15">
        <v>-80.226457594272077</v>
      </c>
      <c s="15">
        <v>-138.34917279026132</v>
      </c>
      <c s="15">
        <v>126.02139208307625</v>
      </c>
      <c s="15">
        <v>-185.31312181901725</v>
      </c>
      <c s="15">
        <v>-60.823600049264918</v>
      </c>
      <c s="15">
        <v>-157.05928858103238</v>
      </c>
      <c s="15">
        <v>-49.603096930322693</v>
      </c>
      <c s="15">
        <v>36.937979828263991</v>
      </c>
      <c s="15">
        <v>-97.346089776919285</v>
      </c>
      <c s="15">
        <f>+SUM(FA34:FK34)</f>
        <v>-393.14532784895982</v>
      </c>
    </row>
    <row r="35" spans="2:168" ht="15">
      <c r="B35" s="692" t="s">
        <v>204</v>
      </c>
      <c s="15">
        <v>9.4080502605770064</v>
      </c>
      <c s="15">
        <v>-59.767719782887781</v>
      </c>
      <c s="15">
        <v>-71.715947220203873</v>
      </c>
      <c s="15">
        <v>52.630855512783214</v>
      </c>
      <c s="15">
        <v>118.7133709719518</v>
      </c>
      <c s="15">
        <v>-162.75866328600219</v>
      </c>
      <c s="15">
        <v>53.921824205306308</v>
      </c>
      <c s="15">
        <v>90.790647315948434</v>
      </c>
      <c s="15">
        <v>91.276030973163088</v>
      </c>
      <c s="15">
        <v>63.284051402441818</v>
      </c>
      <c s="15">
        <v>224.06330811343156</v>
      </c>
      <c s="15">
        <v>-28.904610427935268</v>
      </c>
      <c s="15">
        <f t="shared" si="0"/>
        <v>380.9411980385741</v>
      </c>
      <c s="16"/>
      <c s="15">
        <v>-105.92767125934404</v>
      </c>
      <c s="15">
        <v>27.955463122843355</v>
      </c>
      <c s="15">
        <v>-89.892036863975321</v>
      </c>
      <c s="15">
        <v>1.5961957172980377</v>
      </c>
      <c s="15">
        <v>19.705684944184732</v>
      </c>
      <c s="15">
        <v>-4.6087188978749509</v>
      </c>
      <c s="15">
        <v>-8.4282029783745998</v>
      </c>
      <c s="15">
        <v>-104.63589398019121</v>
      </c>
      <c s="15">
        <v>-22.856305020311879</v>
      </c>
      <c s="15">
        <v>116.91930000110165</v>
      </c>
      <c s="15">
        <v>-203.97176047800065</v>
      </c>
      <c s="15">
        <v>93.195206885138475</v>
      </c>
      <c s="15">
        <f t="shared" si="1"/>
        <v>-280.9487388075064</v>
      </c>
      <c s="16"/>
      <c s="15">
        <v>-26.164590269625421</v>
      </c>
      <c s="15">
        <v>14.996222753162485</v>
      </c>
      <c s="15">
        <v>32.796267850010793</v>
      </c>
      <c s="15">
        <v>-14.246896488306021</v>
      </c>
      <c s="15">
        <v>50.256175456375473</v>
      </c>
      <c s="15">
        <v>-46.424676151995307</v>
      </c>
      <c s="15">
        <v>-92.043314035327995</v>
      </c>
      <c s="15">
        <v>-28.005618341888152</v>
      </c>
      <c s="15">
        <v>-6.8903662075257444</v>
      </c>
      <c s="15">
        <v>103.85825527554955</v>
      </c>
      <c s="15">
        <v>62.500120378868814</v>
      </c>
      <c s="15">
        <v>744.97515276214676</v>
      </c>
      <c s="15">
        <f t="shared" si="2"/>
        <v>795.60673298144525</v>
      </c>
      <c s="16"/>
      <c s="15">
        <v>-954.45570933412364</v>
      </c>
      <c s="15">
        <v>359.36936729758833</v>
      </c>
      <c s="15">
        <v>-33.915988063606022</v>
      </c>
      <c s="15">
        <v>84.50684754522203</v>
      </c>
      <c s="15">
        <v>-4.9073950339418388</v>
      </c>
      <c s="15">
        <v>145.86165276890355</v>
      </c>
      <c s="15">
        <v>165.75579553704566</v>
      </c>
      <c s="15">
        <v>52.564575971395506</v>
      </c>
      <c s="15">
        <v>-294.62089092115605</v>
      </c>
      <c s="15">
        <v>9.3046159326234488</v>
      </c>
      <c s="15">
        <v>93.726905015836479</v>
      </c>
      <c s="15">
        <v>240.78583232293764</v>
      </c>
      <c s="15">
        <f t="shared" si="3"/>
        <v>-136.02439096127497</v>
      </c>
      <c s="16"/>
      <c s="15">
        <v>-44.55841726869096</v>
      </c>
      <c s="15">
        <v>-188.11895675013966</v>
      </c>
      <c s="15">
        <v>78.997178422248169</v>
      </c>
      <c s="15">
        <v>67.750560258420165</v>
      </c>
      <c s="15">
        <v>13.352568968880206</v>
      </c>
      <c s="15">
        <v>28.126932287275054</v>
      </c>
      <c s="15">
        <v>11.292997627708125</v>
      </c>
      <c s="15">
        <v>-5.7551902204955638</v>
      </c>
      <c s="15">
        <v>81.556453702162202</v>
      </c>
      <c s="15">
        <v>114.61013775082634</v>
      </c>
      <c s="15">
        <v>29.8881226450074</v>
      </c>
      <c s="15">
        <v>35.498059262693687</v>
      </c>
      <c s="15">
        <f t="shared" si="4"/>
        <v>222.64044668589517</v>
      </c>
      <c s="16"/>
      <c s="15">
        <v>-44.965304030348875</v>
      </c>
      <c s="15">
        <v>53.97710658744947</v>
      </c>
      <c s="15">
        <v>-4.7789089371618729</v>
      </c>
      <c s="15">
        <v>31.194566246202072</v>
      </c>
      <c s="15">
        <v>48.891754122123473</v>
      </c>
      <c s="15">
        <v>55.029312023370892</v>
      </c>
      <c s="15">
        <v>-63.155373092840762</v>
      </c>
      <c s="15">
        <v>61.52157185505888</v>
      </c>
      <c s="15">
        <v>34.860086522348126</v>
      </c>
      <c s="15">
        <v>-7.4446121555174898</v>
      </c>
      <c s="15">
        <v>59.812119520070667</v>
      </c>
      <c s="15">
        <v>155.23443307370619</v>
      </c>
      <c s="15">
        <f t="shared" si="5"/>
        <v>380.17675173446077</v>
      </c>
      <c s="16"/>
      <c s="15">
        <v>34.060384118963995</v>
      </c>
      <c s="15">
        <v>10.079498923278976</v>
      </c>
      <c s="15">
        <v>64.660523474063893</v>
      </c>
      <c s="15">
        <v>-9.2166204192574099</v>
      </c>
      <c s="15">
        <v>9.6307902703367887</v>
      </c>
      <c s="15">
        <v>-19.322573539703868</v>
      </c>
      <c s="15">
        <v>27.383604093496018</v>
      </c>
      <c s="15">
        <v>23.262280410001551</v>
      </c>
      <c s="15">
        <v>13.106562579908541</v>
      </c>
      <c s="15">
        <v>7.8487318799983825</v>
      </c>
      <c s="15">
        <v>34.293174087871193</v>
      </c>
      <c s="15">
        <v>56.727440947920037</v>
      </c>
      <c s="15">
        <f t="shared" si="6"/>
        <v>252.51379682687809</v>
      </c>
      <c s="16"/>
      <c s="15">
        <v>-121.76992198278691</v>
      </c>
      <c s="15">
        <v>47.019345910784253</v>
      </c>
      <c s="15">
        <v>185.67955285836268</v>
      </c>
      <c s="15">
        <v>-3.0618994158908208</v>
      </c>
      <c s="15">
        <v>-63.601543128353256</v>
      </c>
      <c s="15">
        <v>29.545922660766337</v>
      </c>
      <c s="15">
        <v>-24.93718028641976</v>
      </c>
      <c s="15">
        <v>3.8763501785218466</v>
      </c>
      <c s="15">
        <v>4.1093171936064437</v>
      </c>
      <c s="15">
        <v>7.8753188880620826</v>
      </c>
      <c s="15">
        <v>-23.324823985359348</v>
      </c>
      <c s="15">
        <v>51.442459376303503</v>
      </c>
      <c s="15">
        <f t="shared" si="7"/>
        <v>92.852898267597055</v>
      </c>
      <c s="16"/>
      <c s="15">
        <v>17.520150759967137</v>
      </c>
      <c s="15">
        <v>146.12661813002953</v>
      </c>
      <c s="15">
        <v>-85.058576029989041</v>
      </c>
      <c s="15">
        <v>40.311737319991892</v>
      </c>
      <c s="15">
        <v>-191.86518420000226</v>
      </c>
      <c s="15">
        <v>-53.128889490021237</v>
      </c>
      <c s="15">
        <v>-17.282098390001721</v>
      </c>
      <c s="15">
        <v>26.406658960031109</v>
      </c>
      <c s="15">
        <v>68.87158282999394</v>
      </c>
      <c s="15">
        <v>-98.590763080001821</v>
      </c>
      <c s="15">
        <v>-106.78177796999684</v>
      </c>
      <c s="15">
        <v>90.544702226360101</v>
      </c>
      <c s="15">
        <f t="shared" si="8"/>
        <v>-162.9258389336392</v>
      </c>
      <c s="16"/>
      <c s="15">
        <v>-14.014930769999438</v>
      </c>
      <c s="15">
        <v>137.56547457999986</v>
      </c>
      <c s="15">
        <v>145.41766146999959</v>
      </c>
      <c s="15">
        <v>27.255878810001199</v>
      </c>
      <c s="15">
        <v>-155.85558135000036</v>
      </c>
      <c s="15">
        <v>-8.7992841840002853</v>
      </c>
      <c s="15">
        <v>-121.26201271000062</v>
      </c>
      <c s="15">
        <v>124.31989766629592</v>
      </c>
      <c s="15">
        <v>-4.6312772837025342</v>
      </c>
      <c s="15">
        <v>9.8802430062966629</v>
      </c>
      <c s="15">
        <v>60.419685516295061</v>
      </c>
      <c s="15">
        <v>-20.003426887036653</v>
      </c>
      <c s="15">
        <f t="shared" si="9"/>
        <v>180.29232786414843</v>
      </c>
      <c s="16"/>
      <c s="15">
        <v>22.946722959999704</v>
      </c>
      <c s="15">
        <v>167.82616290000016</v>
      </c>
      <c s="15">
        <v>-189.14660880900053</v>
      </c>
      <c s="15">
        <v>-64.697734349998953</v>
      </c>
      <c s="15">
        <v>-14.672138090000743</v>
      </c>
      <c s="15">
        <v>-61.475162109998962</v>
      </c>
      <c s="15">
        <v>206.79721581999911</v>
      </c>
      <c s="15">
        <v>60.097363759998842</v>
      </c>
      <c s="15">
        <v>27.137444810001568</v>
      </c>
      <c s="15">
        <v>4.5826390799997512</v>
      </c>
      <c s="15">
        <v>26.972395279999731</v>
      </c>
      <c s="15">
        <v>139.73635638771418</v>
      </c>
      <c s="15">
        <f t="shared" si="10"/>
        <v>326.10465763871389</v>
      </c>
      <c s="16"/>
      <c s="15">
        <v>-78.616215490655279</v>
      </c>
      <c s="15">
        <v>168.57859779144519</v>
      </c>
      <c s="15">
        <v>-37.70888857427191</v>
      </c>
      <c s="15">
        <v>-174.76209985026142</v>
      </c>
      <c s="15">
        <v>53.855554863076009</v>
      </c>
      <c s="15">
        <v>-162.11255707901691</v>
      </c>
      <c s="15">
        <v>-6.0714022792653921</v>
      </c>
      <c s="15">
        <v>-90.405164651031953</v>
      </c>
      <c s="15">
        <v>-85.675243460322719</v>
      </c>
      <c s="15">
        <v>-64.080366671736101</v>
      </c>
      <c s="15">
        <v>87.944763903080826</v>
      </c>
      <c s="15">
        <f>+SUM(FA35:FK35)</f>
        <v>-389.05302149895965</v>
      </c>
    </row>
    <row r="36" spans="2:168" ht="15">
      <c r="B36" s="692" t="s">
        <v>735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-999.99999879999996</v>
      </c>
      <c s="15">
        <v>86.760316879999991</v>
      </c>
      <c s="15">
        <v>117.82134125</v>
      </c>
      <c s="15">
        <v>40.050027920000005</v>
      </c>
      <c s="15">
        <f t="shared" si="1"/>
        <v>-755.36831274999986</v>
      </c>
      <c s="16"/>
      <c s="15">
        <v>60</v>
      </c>
      <c s="15">
        <v>60</v>
      </c>
      <c s="15">
        <v>10</v>
      </c>
      <c s="15">
        <v>34.439194740000005</v>
      </c>
      <c s="15">
        <v>60</v>
      </c>
      <c s="15">
        <v>51</v>
      </c>
      <c s="15">
        <v>105</v>
      </c>
      <c s="15">
        <v>52</v>
      </c>
      <c s="15">
        <v>0</v>
      </c>
      <c s="15">
        <v>0</v>
      </c>
      <c s="15">
        <v>5</v>
      </c>
      <c s="15">
        <v>-400</v>
      </c>
      <c s="15">
        <f t="shared" si="2"/>
        <v>37.439194740000005</v>
      </c>
      <c s="16"/>
      <c s="15">
        <v>-355</v>
      </c>
      <c s="15">
        <v>45</v>
      </c>
      <c s="15">
        <v>132.05297917000001</v>
      </c>
      <c s="15">
        <v>10</v>
      </c>
      <c s="15">
        <v>23.142827230000002</v>
      </c>
      <c s="15">
        <v>164.41630819</v>
      </c>
      <c s="15">
        <v>100</v>
      </c>
      <c s="15">
        <v>20</v>
      </c>
      <c s="15">
        <v>76.833424269999995</v>
      </c>
      <c s="15">
        <v>115.90000000000001</v>
      </c>
      <c s="15">
        <v>12.310892239999999</v>
      </c>
      <c s="15">
        <v>49.087269769999999</v>
      </c>
      <c s="15">
        <f t="shared" si="3"/>
        <v>393.74370087</v>
      </c>
      <c s="16"/>
      <c s="15">
        <v>12.03807351</v>
      </c>
      <c s="15">
        <v>44.034658469999997</v>
      </c>
      <c s="15">
        <v>18.589749519999998</v>
      </c>
      <c s="15">
        <v>169.64763084000001</v>
      </c>
      <c s="15">
        <v>12.917596550000001</v>
      </c>
      <c s="15">
        <v>11.65389214</v>
      </c>
      <c s="15">
        <v>8.9771563200000006</v>
      </c>
      <c s="15">
        <v>6.9085544900000002</v>
      </c>
      <c s="15">
        <v>-479.31302866999999</v>
      </c>
      <c s="15">
        <v>157.29284783</v>
      </c>
      <c s="15">
        <v>164.55886054999999</v>
      </c>
      <c s="15">
        <v>-230.72057441000001</v>
      </c>
      <c s="15">
        <f t="shared" si="4"/>
        <v>-103.41458286000008</v>
      </c>
      <c s="16"/>
      <c s="15">
        <v>-50</v>
      </c>
      <c s="15">
        <v>100</v>
      </c>
      <c s="15">
        <v>0</v>
      </c>
      <c s="15">
        <v>-300</v>
      </c>
      <c s="15">
        <v>-350</v>
      </c>
      <c s="15">
        <v>-90</v>
      </c>
      <c s="15">
        <v>56</v>
      </c>
      <c s="15">
        <v>-100</v>
      </c>
      <c s="15">
        <v>36</v>
      </c>
      <c s="15">
        <v>-80</v>
      </c>
      <c s="15">
        <v>80</v>
      </c>
      <c s="15">
        <v>105</v>
      </c>
      <c s="15">
        <f t="shared" si="5"/>
        <v>-593</v>
      </c>
      <c s="16"/>
      <c s="15">
        <v>125</v>
      </c>
      <c s="15">
        <v>43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-10</v>
      </c>
      <c s="15">
        <f t="shared" si="6"/>
        <v>158</v>
      </c>
      <c s="16"/>
      <c s="15">
        <v>0</v>
      </c>
      <c s="15">
        <v>-80</v>
      </c>
      <c s="15">
        <v>-133.61933533000001</v>
      </c>
      <c s="15">
        <v>-9.75</v>
      </c>
      <c s="15">
        <v>0</v>
      </c>
      <c s="15">
        <v>10</v>
      </c>
      <c s="15">
        <v>2</v>
      </c>
      <c s="15">
        <v>-30.800000000000001</v>
      </c>
      <c s="15">
        <v>1.56373008</v>
      </c>
      <c s="15">
        <v>-3.6687114100000002</v>
      </c>
      <c s="15">
        <v>-32.694825309999999</v>
      </c>
      <c s="15">
        <v>24.064987940000002</v>
      </c>
      <c s="15">
        <f t="shared" si="7"/>
        <v>-252.90415403</v>
      </c>
      <c s="16"/>
      <c s="15">
        <v>0</v>
      </c>
      <c s="15">
        <v>-14</v>
      </c>
      <c s="15">
        <v>-23.800906380000001</v>
      </c>
      <c s="15">
        <v>10</v>
      </c>
      <c s="15">
        <v>20</v>
      </c>
      <c s="15">
        <v>-10</v>
      </c>
      <c s="15">
        <v>0</v>
      </c>
      <c s="15">
        <v>-5</v>
      </c>
      <c s="15">
        <v>10</v>
      </c>
      <c s="15">
        <v>0</v>
      </c>
      <c s="15">
        <v>0</v>
      </c>
      <c s="15">
        <v>0</v>
      </c>
      <c s="15">
        <f t="shared" si="8"/>
        <v>-12.800906380000001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50</v>
      </c>
      <c s="15">
        <v>0</v>
      </c>
      <c s="15">
        <v>0</v>
      </c>
      <c s="15">
        <v>0</v>
      </c>
      <c s="15">
        <v>0</v>
      </c>
      <c s="15">
        <v>-205.60982745000001</v>
      </c>
      <c s="15">
        <v>0</v>
      </c>
      <c s="15">
        <f t="shared" si="9"/>
        <v>-155.60982745000001</v>
      </c>
      <c s="16"/>
      <c s="15">
        <v>-50</v>
      </c>
      <c s="15">
        <v>-255</v>
      </c>
      <c s="15">
        <v>45</v>
      </c>
      <c s="15">
        <v>50</v>
      </c>
      <c s="15">
        <v>-30</v>
      </c>
      <c s="15">
        <v>-30</v>
      </c>
      <c s="15">
        <v>-140</v>
      </c>
      <c s="15">
        <v>-100</v>
      </c>
      <c s="15">
        <v>-20</v>
      </c>
      <c s="15">
        <v>-106</v>
      </c>
      <c s="15">
        <v>-114</v>
      </c>
      <c s="15">
        <v>-260</v>
      </c>
      <c s="15">
        <f t="shared" si="10"/>
        <v>-1010</v>
      </c>
      <c s="16"/>
      <c s="15">
        <v>0</v>
      </c>
      <c s="15">
        <v>118</v>
      </c>
      <c s="15">
        <v>-240</v>
      </c>
      <c s="15">
        <v>0</v>
      </c>
      <c s="15">
        <v>0</v>
      </c>
      <c s="15">
        <v>0</v>
      </c>
      <c s="15">
        <v>-150</v>
      </c>
      <c s="15">
        <v>150</v>
      </c>
      <c s="15">
        <v>0</v>
      </c>
      <c s="15">
        <v>50</v>
      </c>
      <c s="15">
        <v>60</v>
      </c>
      <c s="15">
        <f>+SUM(FA36:FK36)</f>
        <v>-12</v>
      </c>
    </row>
    <row r="37" spans="2:168" ht="15">
      <c r="B37" s="692" t="s">
        <v>685</v>
      </c>
      <c s="15">
        <f>+SUM(C38:C40)</f>
        <v>-1.2708909480352304E-09</v>
      </c>
      <c s="15">
        <f t="shared" si="201" ref="D37:N37">+SUM(D38:D40)</f>
        <v>8.4600060290540569E-10</v>
      </c>
      <c s="15">
        <f t="shared" si="201"/>
        <v>74.280422090000002</v>
      </c>
      <c s="15">
        <f t="shared" si="201"/>
        <v>20.113137800000001</v>
      </c>
      <c s="15">
        <f t="shared" si="201"/>
        <v>0</v>
      </c>
      <c s="15">
        <f t="shared" si="201"/>
        <v>0</v>
      </c>
      <c s="15">
        <f t="shared" si="201"/>
        <v>-50.000000004437744</v>
      </c>
      <c s="15">
        <f t="shared" si="201"/>
        <v>25.075555561107475</v>
      </c>
      <c s="15">
        <f t="shared" si="201"/>
        <v>0</v>
      </c>
      <c s="15">
        <f t="shared" si="201"/>
        <v>25.08223611</v>
      </c>
      <c s="15">
        <f t="shared" si="201"/>
        <v>-74.999999998894197</v>
      </c>
      <c s="15">
        <f t="shared" si="201"/>
        <v>20.073194439623464</v>
      </c>
      <c s="15">
        <f t="shared" si="0"/>
        <v>39.624545996974106</v>
      </c>
      <c s="16"/>
      <c s="15">
        <f>+SUM(Q38:Q40)</f>
        <v>0.087991639999998483</v>
      </c>
      <c s="15">
        <f t="shared" si="202" ref="R37:AB37">+SUM(R38:R40)</f>
        <v>0.083600003328641037</v>
      </c>
      <c s="15">
        <f t="shared" si="202"/>
        <v>0.077458329999991804</v>
      </c>
      <c s="15">
        <f t="shared" si="202"/>
        <v>-7.2814287932487787E-10</v>
      </c>
      <c s="15">
        <f t="shared" si="202"/>
        <v>0.16379225332864422</v>
      </c>
      <c s="15">
        <f t="shared" si="202"/>
        <v>0.077458328890514849</v>
      </c>
      <c s="15">
        <f t="shared" si="202"/>
        <v>49.080513886765999</v>
      </c>
      <c s="15">
        <f t="shared" si="202"/>
        <v>-4.9999999955620522</v>
      </c>
      <c s="15">
        <f t="shared" si="202"/>
        <v>-1.9926805566713544</v>
      </c>
      <c s="15">
        <f t="shared" si="202"/>
        <v>7.0098583300000001</v>
      </c>
      <c s="15">
        <f t="shared" si="202"/>
        <v>-14.999999996671539</v>
      </c>
      <c s="15">
        <f t="shared" si="202"/>
        <v>0.021958330000000359</v>
      </c>
      <c s="15">
        <f t="shared" si="1"/>
        <v>34.609950552680701</v>
      </c>
      <c s="16"/>
      <c s="15">
        <f>+SUM(AE38:AE40)</f>
        <v>-4.9788750000000004</v>
      </c>
      <c s="15">
        <f t="shared" si="203" ref="AF37:AP37">+SUM(AF38:AF40)</f>
        <v>10.021125</v>
      </c>
      <c s="15">
        <f t="shared" si="203"/>
        <v>10.01885</v>
      </c>
      <c s="15">
        <f t="shared" si="203"/>
        <v>-9.9999999966713542</v>
      </c>
      <c s="15">
        <f t="shared" si="203"/>
        <v>-7.9859166699999999</v>
      </c>
      <c s="15">
        <f t="shared" si="203"/>
        <v>-4.972639997780508</v>
      </c>
      <c s="15">
        <f t="shared" si="203"/>
        <v>10.021883328477784</v>
      </c>
      <c s="15">
        <f t="shared" si="203"/>
        <v>10.04903889</v>
      </c>
      <c s="15">
        <f t="shared" si="203"/>
        <v>-9.9957750000000001</v>
      </c>
      <c s="15">
        <f t="shared" si="203"/>
        <v>0.0037499966715395239</v>
      </c>
      <c s="15">
        <f t="shared" si="203"/>
        <v>-2.0716083299793997</v>
      </c>
      <c s="15">
        <f t="shared" si="203"/>
        <v>-9.9859166711094876</v>
      </c>
      <c s="15">
        <f t="shared" si="2"/>
        <v>-9.876084450391426</v>
      </c>
      <c s="16"/>
      <c s="15">
        <f>+SUM(AS38:AS40)</f>
        <v>15.029838886671355</v>
      </c>
      <c s="15">
        <f t="shared" si="204" ref="AT37:BD37">+SUM(AT38:AT40)</f>
        <v>5.0070416699999996</v>
      </c>
      <c s="15">
        <f t="shared" si="204"/>
        <v>0</v>
      </c>
      <c s="15">
        <f t="shared" si="204"/>
        <v>5.1389866699999995</v>
      </c>
      <c s="15">
        <f t="shared" si="204"/>
        <v>0</v>
      </c>
      <c s="15">
        <f t="shared" si="204"/>
        <v>0</v>
      </c>
      <c s="15">
        <f t="shared" si="204"/>
        <v>-1.5686829613059672E-10</v>
      </c>
      <c s="15">
        <f t="shared" si="204"/>
        <v>0</v>
      </c>
      <c s="15">
        <f t="shared" si="204"/>
        <v>0</v>
      </c>
      <c s="15">
        <f t="shared" si="204"/>
        <v>0</v>
      </c>
      <c s="15">
        <f t="shared" si="204"/>
        <v>0</v>
      </c>
      <c s="15">
        <f t="shared" si="204"/>
        <v>6.4232708700000005</v>
      </c>
      <c s="15">
        <f t="shared" si="3"/>
        <v>31.599138096514491</v>
      </c>
      <c s="16"/>
      <c s="15">
        <f>+SUM(BG38:BG40)</f>
        <v>0</v>
      </c>
      <c s="15">
        <f t="shared" si="205" ref="BH37:BR37">+SUM(BH38:BH40)</f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4"/>
        <v>0</v>
      </c>
      <c s="16"/>
      <c s="15">
        <f>+SUM(BU38:BU40)</f>
        <v>0</v>
      </c>
      <c s="15">
        <f t="shared" si="206" ref="BV37:CF37">+SUM(BV38:BV40)</f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5"/>
        <v>0</v>
      </c>
      <c s="16"/>
      <c s="15">
        <f>+SUM(CI38:CI40)</f>
        <v>0</v>
      </c>
      <c s="15">
        <f t="shared" si="207" ref="CJ37:CT37">+SUM(CJ38:CJ40)</f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6"/>
        <v>0</v>
      </c>
      <c s="16"/>
      <c s="15">
        <f>+SUM(CW38:CW40)</f>
        <v>0</v>
      </c>
      <c s="15">
        <f t="shared" si="208" ref="CX37:DH37">+SUM(CX38:CX40)</f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7"/>
        <v>0</v>
      </c>
      <c s="16"/>
      <c s="15">
        <f>+SUM(DK38:DK40)</f>
        <v>0</v>
      </c>
      <c s="15">
        <f t="shared" si="209" ref="DL37:DV37">+SUM(DL38:DL40)</f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8"/>
        <v>0</v>
      </c>
      <c s="16"/>
      <c s="15">
        <f>+SUM(DY38:DY40)</f>
        <v>0</v>
      </c>
      <c s="15">
        <f t="shared" si="210" ref="DZ37:EJ37">+SUM(DZ38:DZ40)</f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9"/>
        <v>0</v>
      </c>
      <c s="16"/>
      <c s="15">
        <f>+SUM(EM38:EM40)</f>
        <v>0</v>
      </c>
      <c s="15">
        <f t="shared" si="211" ref="EN37:EX37">+SUM(EN38:EN40)</f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10"/>
        <v>0</v>
      </c>
      <c s="16"/>
      <c s="15">
        <f t="shared" si="212" ref="FA37">+SUM(FA38:FA40)</f>
        <v>0</v>
      </c>
      <c s="15">
        <f t="shared" si="213" ref="FB37:FK37">+SUM(FB38:FB40)</f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>+SUM(FA37:FK37)</f>
        <v>0</v>
      </c>
    </row>
    <row r="38" spans="2:168" ht="15">
      <c r="B38" s="707" t="s">
        <v>98</v>
      </c>
      <c s="15">
        <v>-1.2708909480352304E-09</v>
      </c>
      <c s="15">
        <v>8.4600060290540569E-10</v>
      </c>
      <c s="15">
        <v>74.280422090000002</v>
      </c>
      <c s="15">
        <v>20.113137800000001</v>
      </c>
      <c s="15">
        <v>0</v>
      </c>
      <c s="15">
        <v>0</v>
      </c>
      <c s="15">
        <v>-50.000000004437744</v>
      </c>
      <c s="15">
        <v>25.075555561107475</v>
      </c>
      <c s="15">
        <v>0</v>
      </c>
      <c s="15">
        <v>25.08223611</v>
      </c>
      <c s="15">
        <v>-74.999999998894197</v>
      </c>
      <c s="15">
        <v>20.073194439623464</v>
      </c>
      <c s="15">
        <f t="shared" si="0"/>
        <v>39.624545996974106</v>
      </c>
      <c s="16"/>
      <c s="15">
        <v>0.087991639999998483</v>
      </c>
      <c s="15">
        <v>0.083600003328641037</v>
      </c>
      <c s="15">
        <v>0.077458329999991804</v>
      </c>
      <c s="15">
        <v>-7.2814287932487787E-10</v>
      </c>
      <c s="15">
        <v>0.16379225332864422</v>
      </c>
      <c s="15">
        <v>0.077458328890514849</v>
      </c>
      <c s="15">
        <v>49.080513886765999</v>
      </c>
      <c s="15">
        <v>-4.9999999955620522</v>
      </c>
      <c s="15">
        <v>-1.9926805566713544</v>
      </c>
      <c s="15">
        <v>7.0098583300000001</v>
      </c>
      <c s="15">
        <v>-14.999999996671539</v>
      </c>
      <c s="15">
        <v>0.021958330000000359</v>
      </c>
      <c s="15">
        <f t="shared" si="1"/>
        <v>34.609950552680701</v>
      </c>
      <c s="16"/>
      <c s="15">
        <v>-4.9788750000000004</v>
      </c>
      <c s="15">
        <v>10.021125</v>
      </c>
      <c s="15">
        <v>10.01885</v>
      </c>
      <c s="15">
        <v>-9.9999999966713542</v>
      </c>
      <c s="15">
        <v>-7.9859166699999999</v>
      </c>
      <c s="15">
        <v>-4.972639997780508</v>
      </c>
      <c s="15">
        <v>10.021883328477784</v>
      </c>
      <c s="15">
        <v>10.04903889</v>
      </c>
      <c s="15">
        <v>-9.9957750000000001</v>
      </c>
      <c s="15">
        <v>0.0037499966715395239</v>
      </c>
      <c s="15">
        <v>-2.0716083299793997</v>
      </c>
      <c s="15">
        <v>-9.9859166711094876</v>
      </c>
      <c s="15">
        <f t="shared" si="2"/>
        <v>-9.876084450391426</v>
      </c>
      <c s="16"/>
      <c s="15">
        <v>15.029838886671355</v>
      </c>
      <c s="15">
        <v>5.0070416699999996</v>
      </c>
      <c s="15">
        <v>0</v>
      </c>
      <c s="15">
        <v>5.1389866699999995</v>
      </c>
      <c s="15">
        <v>0</v>
      </c>
      <c s="15">
        <v>0</v>
      </c>
      <c s="15">
        <v>-1.5686829613059672E-10</v>
      </c>
      <c s="15">
        <v>0</v>
      </c>
      <c s="15">
        <v>0</v>
      </c>
      <c s="15">
        <v>0</v>
      </c>
      <c s="15">
        <v>0</v>
      </c>
      <c s="15">
        <v>6.4232708700000005</v>
      </c>
      <c s="15">
        <f t="shared" si="3"/>
        <v>31.599138096514491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+SUM(FA38:FK38)</f>
        <v>0</v>
      </c>
    </row>
    <row r="39" spans="2:168" ht="15" hidden="1">
      <c r="B39" s="707" t="s">
        <v>684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+SUM(FA39:FK39)</f>
        <v>0</v>
      </c>
    </row>
    <row r="40" spans="2:168" ht="15" hidden="1">
      <c r="B40" s="707" t="s">
        <v>686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+SUM(FA40:FK40)</f>
        <v>0</v>
      </c>
    </row>
    <row r="41" spans="2:168" ht="15">
      <c r="B41" s="692" t="s">
        <v>731</v>
      </c>
      <c s="15">
        <v>13.795323560094943</v>
      </c>
      <c s="15">
        <v>-3.0758227773402456</v>
      </c>
      <c s="15">
        <v>1.2341772226598073</v>
      </c>
      <c s="15">
        <v>11.354177222659807</v>
      </c>
      <c s="15">
        <v>-108.01582277734013</v>
      </c>
      <c s="15">
        <v>115.2803797206906</v>
      </c>
      <c s="15">
        <v>-0.8858227773401337</v>
      </c>
      <c s="15">
        <v>9.4041772226597509</v>
      </c>
      <c s="15">
        <v>-0.31582277734018982</v>
      </c>
      <c s="15">
        <v>2.8041772226598085</v>
      </c>
      <c s="15">
        <v>-4.012592890534382</v>
      </c>
      <c s="15">
        <v>12.327224671864329</v>
      </c>
      <c s="15">
        <f t="shared" si="0"/>
        <v>49.893752843393969</v>
      </c>
      <c s="16"/>
      <c s="15">
        <v>13.816549149287443</v>
      </c>
      <c s="15">
        <v>0.24181482995022008</v>
      </c>
      <c s="15">
        <v>-4.618185170049804</v>
      </c>
      <c s="15">
        <v>2.5618148299501922</v>
      </c>
      <c s="15">
        <v>3.3718148299501944</v>
      </c>
      <c s="15">
        <v>2.143648095174294</v>
      </c>
      <c s="15">
        <v>0.05181482995019393</v>
      </c>
      <c s="15">
        <v>-2.4781851700498052</v>
      </c>
      <c s="15">
        <v>3.9018148299501938</v>
      </c>
      <c s="15">
        <v>-0.82818517004977843</v>
      </c>
      <c s="15">
        <v>-2.5088682891375376</v>
      </c>
      <c s="15">
        <v>-20.985757375887378</v>
      </c>
      <c s="15">
        <f t="shared" si="1"/>
        <v>-5.3299097809615752</v>
      </c>
      <c s="16"/>
      <c s="15">
        <v>-1.2334085650193618</v>
      </c>
      <c s="15">
        <v>0.58353985000003172</v>
      </c>
      <c s="15">
        <v>29.148259669999931</v>
      </c>
      <c s="15">
        <v>-7.7369566659999558</v>
      </c>
      <c s="15">
        <v>4.5595069934999559</v>
      </c>
      <c s="15">
        <v>-2.3773817554999885</v>
      </c>
      <c s="15">
        <v>4.4801839780000199</v>
      </c>
      <c s="15">
        <v>-13.035411029999977</v>
      </c>
      <c s="15">
        <v>6.1461574700000101</v>
      </c>
      <c s="15">
        <v>-0.071257430000066346</v>
      </c>
      <c s="15">
        <v>-5.4739339899999537</v>
      </c>
      <c s="15">
        <v>-1.5053960699999571</v>
      </c>
      <c s="15">
        <f t="shared" si="2"/>
        <v>13.483902454980687</v>
      </c>
      <c s="16"/>
      <c s="15">
        <v>-16.092670260000059</v>
      </c>
      <c s="15">
        <v>24.289762539999984</v>
      </c>
      <c s="15">
        <v>-6.0058305899999525</v>
      </c>
      <c s="15">
        <v>5.6542097900000359</v>
      </c>
      <c s="15">
        <v>5.4280033699999333</v>
      </c>
      <c s="15">
        <v>-11.597170780000063</v>
      </c>
      <c s="15">
        <v>2.3012967600001057</v>
      </c>
      <c s="15">
        <v>4.7320109499999869</v>
      </c>
      <c s="15">
        <v>5.8218060399999825</v>
      </c>
      <c s="15">
        <v>-1.9967511299999718</v>
      </c>
      <c s="15">
        <v>2.7061123599999957</v>
      </c>
      <c s="15">
        <v>1.0179320599999881</v>
      </c>
      <c s="15">
        <f t="shared" si="3"/>
        <v>16.258711109999968</v>
      </c>
      <c s="16"/>
      <c s="15">
        <v>2.197280620000031</v>
      </c>
      <c s="15">
        <v>1.4913319299998995</v>
      </c>
      <c s="15">
        <v>-2.2194365499999638</v>
      </c>
      <c s="15">
        <v>4.234632790000088</v>
      </c>
      <c s="15">
        <v>2.4179926899999531</v>
      </c>
      <c s="15">
        <v>-15.995470350000085</v>
      </c>
      <c s="15">
        <v>8.9360378500000337</v>
      </c>
      <c s="15">
        <v>1.3087924000001081</v>
      </c>
      <c s="15">
        <v>0.18850485999990507</v>
      </c>
      <c s="15">
        <v>-0.085676119999976486</v>
      </c>
      <c s="15">
        <v>4.0129976700000629</v>
      </c>
      <c s="15">
        <v>-9.8035927100000624</v>
      </c>
      <c s="15">
        <f t="shared" si="4"/>
        <v>-3.316604920000005</v>
      </c>
      <c s="16"/>
      <c s="15">
        <v>3.1383236999999822</v>
      </c>
      <c s="15">
        <v>-9.3685490599999302</v>
      </c>
      <c s="15">
        <v>-8.6731972000001534</v>
      </c>
      <c s="15">
        <v>10.081340520000062</v>
      </c>
      <c s="15">
        <v>-3.2525582699999092</v>
      </c>
      <c s="15">
        <v>0.11944279999994034</v>
      </c>
      <c s="15">
        <v>6.1350460100000292</v>
      </c>
      <c s="15">
        <v>-21.874861889999973</v>
      </c>
      <c s="15">
        <v>-3.2953429200000333</v>
      </c>
      <c s="15">
        <v>-6.3617096300000169</v>
      </c>
      <c s="15">
        <v>8.2330198300000781</v>
      </c>
      <c s="15">
        <v>-6.2815955600001621</v>
      </c>
      <c s="15">
        <f t="shared" si="5"/>
        <v>-31.400641670000088</v>
      </c>
      <c s="16"/>
      <c s="15">
        <v>23.207880089999996</v>
      </c>
      <c s="15">
        <v>-7.2619190755946743</v>
      </c>
      <c s="15">
        <v>15.312165825594736</v>
      </c>
      <c s="15">
        <v>-11.833340860000078</v>
      </c>
      <c s="15">
        <v>3.9445478000000107</v>
      </c>
      <c s="15">
        <v>-4.0164593599998764</v>
      </c>
      <c s="15">
        <v>13.321167110000017</v>
      </c>
      <c s="15">
        <v>-6.0316250800000049</v>
      </c>
      <c s="15">
        <v>-6.7964542800000292</v>
      </c>
      <c s="15">
        <v>-16.216682039999945</v>
      </c>
      <c s="15">
        <v>8.3755283300000194</v>
      </c>
      <c s="15">
        <v>-2.1277862100001768</v>
      </c>
      <c s="15">
        <f t="shared" si="6"/>
        <v>9.877022249999996</v>
      </c>
      <c s="16"/>
      <c s="15">
        <v>5.0347612000000446</v>
      </c>
      <c s="15">
        <v>-9.3311186399999748</v>
      </c>
      <c s="15">
        <v>3.8681661199999851</v>
      </c>
      <c s="15">
        <v>8.2746245357561499</v>
      </c>
      <c s="15">
        <v>-3.4448335557561185</v>
      </c>
      <c s="15">
        <v>-5.2473154100000734</v>
      </c>
      <c s="15">
        <v>-14.813646530000005</v>
      </c>
      <c s="15">
        <v>-2.1661913399998807</v>
      </c>
      <c s="15">
        <v>1.2343334031552708</v>
      </c>
      <c s="15">
        <v>-7.0069283531553328</v>
      </c>
      <c s="15">
        <v>4.3639541400000779</v>
      </c>
      <c s="15">
        <v>10.137355499999922</v>
      </c>
      <c s="15">
        <f t="shared" si="7"/>
        <v>-9.0968389299999348</v>
      </c>
      <c s="16"/>
      <c s="15">
        <v>-9.2078219500000067</v>
      </c>
      <c s="15">
        <v>19.787838960000052</v>
      </c>
      <c s="15">
        <v>-1.524581570000092</v>
      </c>
      <c s="15">
        <v>1.90999677000006</v>
      </c>
      <c s="15">
        <v>4.4064584599999037</v>
      </c>
      <c s="15">
        <v>-2.6235232199999272</v>
      </c>
      <c s="15">
        <v>-3.7210381599999813</v>
      </c>
      <c s="15">
        <v>7.358224229999978</v>
      </c>
      <c s="15">
        <v>-8.6901466799999607</v>
      </c>
      <c s="15">
        <v>-1.9303742599999216</v>
      </c>
      <c s="15">
        <v>-1.1605612500001286</v>
      </c>
      <c s="15">
        <v>10.512982509999963</v>
      </c>
      <c s="15">
        <f t="shared" si="8"/>
        <v>15.117453839999939</v>
      </c>
      <c s="16"/>
      <c s="15">
        <v>-11.65995244999991</v>
      </c>
      <c s="15">
        <v>14.625651379999878</v>
      </c>
      <c s="15">
        <v>-10.304193519999943</v>
      </c>
      <c s="15">
        <v>-3.4411619100000177</v>
      </c>
      <c s="15">
        <v>-20.559951199999983</v>
      </c>
      <c s="15">
        <v>9.8642202199999911</v>
      </c>
      <c s="15">
        <v>13.830404050000048</v>
      </c>
      <c s="15">
        <v>-29.531718700000059</v>
      </c>
      <c s="15">
        <v>-12.748853290000056</v>
      </c>
      <c s="15">
        <v>-27.561863079999917</v>
      </c>
      <c s="15">
        <v>11.722744010000039</v>
      </c>
      <c s="15">
        <v>-32.63120221000014</v>
      </c>
      <c s="15">
        <f t="shared" si="9"/>
        <v>-98.395876700000059</v>
      </c>
      <c s="16"/>
      <c s="15">
        <v>-0.06966600000000156</v>
      </c>
      <c s="15">
        <v>-0.22852499999999765</v>
      </c>
      <c s="15">
        <v>-1.6566420000000015</v>
      </c>
      <c s="15">
        <v>0.51213900000000123</v>
      </c>
      <c s="15">
        <v>-1.2375020000000028</v>
      </c>
      <c s="15">
        <v>-0.88971499999999892</v>
      </c>
      <c s="15">
        <v>0.60138699999999901</v>
      </c>
      <c s="15">
        <v>-2.4713599999999971</v>
      </c>
      <c s="15">
        <v>1.9005569999999992</v>
      </c>
      <c s="15">
        <v>0.081689000000000789</v>
      </c>
      <c s="15">
        <v>0.4576299999999982</v>
      </c>
      <c s="15">
        <v>0.29931300000000149</v>
      </c>
      <c s="15">
        <f t="shared" si="10"/>
        <v>-2.7006949999999996</v>
      </c>
      <c s="16"/>
      <c s="15">
        <v>0.29686599999999785</v>
      </c>
      <c s="15">
        <v>-1.8475949999999983</v>
      </c>
      <c s="15">
        <v>0.3063059999999993</v>
      </c>
      <c s="15">
        <v>4.3371239999999993</v>
      </c>
      <c s="15">
        <v>-1.9569249999999982</v>
      </c>
      <c s="15">
        <v>0.23296999999999812</v>
      </c>
      <c s="15">
        <v>-0.49552199999999758</v>
      </c>
      <c s="15">
        <v>0.46746099999999657</v>
      </c>
      <c s="15">
        <v>-0.33884799999999871</v>
      </c>
      <c s="15">
        <v>-0.6977499999999992</v>
      </c>
      <c s="15">
        <v>-0.55465699999999885</v>
      </c>
      <c s="15">
        <f>+SUM(FA41:FK41)</f>
        <v>-0.25056999999999974</v>
      </c>
    </row>
    <row r="42" spans="2:168" ht="15" hidden="1">
      <c r="B42" s="692" t="s">
        <v>7</v>
      </c>
      <c s="522"/>
      <c s="522"/>
      <c s="522"/>
      <c s="522"/>
      <c s="522"/>
      <c s="522"/>
      <c s="522"/>
      <c s="522"/>
      <c s="522"/>
      <c s="522"/>
      <c s="522"/>
      <c s="522"/>
      <c s="522">
        <f t="shared" si="0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2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3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4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5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6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7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8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9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0"/>
        <v>0</v>
      </c>
      <c s="523"/>
      <c s="522"/>
      <c s="522"/>
      <c s="522"/>
      <c s="522"/>
      <c s="522"/>
      <c s="522"/>
      <c s="522"/>
      <c s="522"/>
      <c s="522"/>
      <c s="522"/>
      <c s="522"/>
      <c s="522">
        <f>+SUM(FA42:FK42)</f>
        <v>0</v>
      </c>
    </row>
    <row r="43" spans="2:168" ht="15.75">
      <c r="B43" s="693" t="s">
        <v>736</v>
      </c>
      <c s="24">
        <v>-15.95571252000002</v>
      </c>
      <c s="24">
        <v>-99.972136480000017</v>
      </c>
      <c s="24">
        <v>39.065905950000001</v>
      </c>
      <c s="24">
        <v>-22.432132999999965</v>
      </c>
      <c s="24">
        <v>-13.001929640000071</v>
      </c>
      <c s="24">
        <v>26.133616000000018</v>
      </c>
      <c s="24">
        <v>-8.10641099999998</v>
      </c>
      <c s="24">
        <v>-89.401780000000031</v>
      </c>
      <c s="24">
        <v>29.411204000000112</v>
      </c>
      <c s="24">
        <v>-64.996699830000011</v>
      </c>
      <c s="24">
        <v>33.350526999999943</v>
      </c>
      <c s="24">
        <v>203.24850400000014</v>
      </c>
      <c s="24">
        <f t="shared" si="0"/>
        <v>17.342954480000117</v>
      </c>
      <c s="685"/>
      <c s="24">
        <v>-32.096988000000181</v>
      </c>
      <c s="24">
        <v>-20.331107000000031</v>
      </c>
      <c s="24">
        <v>54.411710000000085</v>
      </c>
      <c s="24">
        <v>-23.015442000000007</v>
      </c>
      <c s="24">
        <v>62.76652699999994</v>
      </c>
      <c s="24">
        <v>-102.69339599999995</v>
      </c>
      <c s="24">
        <v>19.601661999999919</v>
      </c>
      <c s="24">
        <v>-245.26190899999983</v>
      </c>
      <c s="24">
        <v>17.433991999999876</v>
      </c>
      <c s="24">
        <v>126.76947200000001</v>
      </c>
      <c s="24">
        <v>-22.184028999999896</v>
      </c>
      <c s="24">
        <v>201.497973</v>
      </c>
      <c s="24">
        <f t="shared" si="1"/>
        <v>36.898464999999931</v>
      </c>
      <c s="685"/>
      <c s="24">
        <v>58.042503999999923</v>
      </c>
      <c s="24">
        <v>-99.334240000000051</v>
      </c>
      <c s="24">
        <v>68.87936400000001</v>
      </c>
      <c s="24">
        <v>-0.41482599999991976</v>
      </c>
      <c s="24">
        <v>-56.197453000000024</v>
      </c>
      <c s="24">
        <v>21.059835000000021</v>
      </c>
      <c s="24">
        <v>109.69400599999994</v>
      </c>
      <c s="24">
        <v>-75.38591999999997</v>
      </c>
      <c s="24">
        <v>31.174230999999992</v>
      </c>
      <c s="24">
        <v>12.655585000000002</v>
      </c>
      <c s="24">
        <v>26.365538999999984</v>
      </c>
      <c s="24">
        <v>-23.412845999999973</v>
      </c>
      <c s="24">
        <f t="shared" si="2"/>
        <v>73.125778999999937</v>
      </c>
      <c s="685"/>
      <c s="24">
        <v>8.8568409999999744</v>
      </c>
      <c s="24">
        <v>44.700634000000008</v>
      </c>
      <c s="24">
        <v>15.944861000000003</v>
      </c>
      <c s="24">
        <v>-45.311465999999967</v>
      </c>
      <c s="24">
        <v>61.394681999999975</v>
      </c>
      <c s="24">
        <v>-126.39062600000004</v>
      </c>
      <c s="24">
        <v>20.382062000000076</v>
      </c>
      <c s="24">
        <v>-46.576537000000002</v>
      </c>
      <c s="24">
        <v>56.598775999999958</v>
      </c>
      <c s="24">
        <v>-81.680966000000041</v>
      </c>
      <c s="24">
        <v>-124.58170499999994</v>
      </c>
      <c s="24">
        <v>54.634947999999952</v>
      </c>
      <c s="24">
        <f t="shared" si="3"/>
        <v>-162.02849600000005</v>
      </c>
      <c s="685"/>
      <c s="24">
        <v>-367.99598100000003</v>
      </c>
      <c s="24">
        <v>108.86328600000002</v>
      </c>
      <c s="24">
        <v>144.16992800000014</v>
      </c>
      <c s="24">
        <v>-87.841436000000044</v>
      </c>
      <c s="24">
        <v>-161.19756800000005</v>
      </c>
      <c s="24">
        <v>-15.479649999999992</v>
      </c>
      <c s="24">
        <v>-43.274356999999895</v>
      </c>
      <c s="24">
        <v>-111.9486340000002</v>
      </c>
      <c s="24">
        <v>476.29439200000007</v>
      </c>
      <c s="24">
        <v>-207.23333599999995</v>
      </c>
      <c s="24">
        <v>-20.521483000000103</v>
      </c>
      <c s="24">
        <v>390.61699000000004</v>
      </c>
      <c s="24">
        <f t="shared" si="4"/>
        <v>104.45215100000001</v>
      </c>
      <c s="685"/>
      <c s="24">
        <v>-458.02530700000005</v>
      </c>
      <c s="24">
        <v>-155.26083299999993</v>
      </c>
      <c s="24">
        <v>-353.35061000000019</v>
      </c>
      <c s="24">
        <v>206.26448400000015</v>
      </c>
      <c s="24">
        <v>136.2908450000001</v>
      </c>
      <c s="24">
        <v>190.89703799999995</v>
      </c>
      <c s="24">
        <v>-399.92049600000007</v>
      </c>
      <c s="24">
        <v>209.38242000000014</v>
      </c>
      <c s="24">
        <v>133.34535799999992</v>
      </c>
      <c s="24">
        <v>49.11902299999997</v>
      </c>
      <c s="24">
        <v>175.85876900000005</v>
      </c>
      <c s="24">
        <v>62.75097599999998</v>
      </c>
      <c s="24">
        <f t="shared" si="5"/>
        <v>-202.64833299999992</v>
      </c>
      <c s="685"/>
      <c s="24">
        <v>-77.250788999999884</v>
      </c>
      <c s="24">
        <v>3.6132909999998901</v>
      </c>
      <c s="24">
        <v>-143.51002699999992</v>
      </c>
      <c s="24">
        <v>114.28852699999993</v>
      </c>
      <c s="24">
        <v>-86.671869000000015</v>
      </c>
      <c s="24">
        <v>89.109917999999993</v>
      </c>
      <c s="24">
        <v>-129.43866299999991</v>
      </c>
      <c s="24">
        <v>-106.47296400000005</v>
      </c>
      <c s="24">
        <v>17.152830000000108</v>
      </c>
      <c s="24">
        <v>261.54591499999981</v>
      </c>
      <c s="24">
        <v>10.510673000000054</v>
      </c>
      <c s="24">
        <v>-43.151835000000176</v>
      </c>
      <c s="24">
        <f t="shared" si="6"/>
        <v>-90.274993000000165</v>
      </c>
      <c s="685"/>
      <c s="24">
        <v>152.82708900000023</v>
      </c>
      <c s="24">
        <v>94.715540999999916</v>
      </c>
      <c s="24">
        <v>77.752404000000013</v>
      </c>
      <c s="24">
        <v>-51.170599999999922</v>
      </c>
      <c s="24">
        <v>133.91399799999994</v>
      </c>
      <c s="24">
        <v>12.193841999999961</v>
      </c>
      <c s="24">
        <v>-14.023919999999976</v>
      </c>
      <c s="24">
        <v>-127.8973620000001</v>
      </c>
      <c s="24">
        <v>112.1644850000001</v>
      </c>
      <c s="24">
        <v>-78.785370999999969</v>
      </c>
      <c s="24">
        <v>-7.4309010000000342</v>
      </c>
      <c s="24">
        <v>-97.53933600000002</v>
      </c>
      <c s="24">
        <f t="shared" si="7"/>
        <v>206.71986900000016</v>
      </c>
      <c s="685"/>
      <c s="24">
        <v>92.397376999999977</v>
      </c>
      <c s="24">
        <v>-73.94598999999991</v>
      </c>
      <c s="24">
        <v>-68.188243000000057</v>
      </c>
      <c s="24">
        <v>203.46364300000002</v>
      </c>
      <c s="24">
        <v>-49.372100999999958</v>
      </c>
      <c s="24">
        <v>56.973921999999959</v>
      </c>
      <c s="24">
        <v>-39.679006999999984</v>
      </c>
      <c s="24">
        <v>-93.309186000000039</v>
      </c>
      <c s="24">
        <v>-137.85995100000002</v>
      </c>
      <c s="24">
        <v>-51.749018999999919</v>
      </c>
      <c s="24">
        <v>-39.742948000000013</v>
      </c>
      <c s="24">
        <v>22.793916999999965</v>
      </c>
      <c s="24">
        <f t="shared" si="8"/>
        <v>-178.21758599999998</v>
      </c>
      <c s="685"/>
      <c s="24">
        <v>-118.19470599999988</v>
      </c>
      <c s="24">
        <v>-189.59065099999998</v>
      </c>
      <c s="24">
        <v>-193.52915400000006</v>
      </c>
      <c s="24">
        <v>-90.582607000000053</v>
      </c>
      <c s="24">
        <v>31.731130999999777</v>
      </c>
      <c s="24">
        <v>5.4364430000002812</v>
      </c>
      <c s="24">
        <v>221.95221100000003</v>
      </c>
      <c s="24">
        <v>-139.51669100000015</v>
      </c>
      <c s="24">
        <v>-75.366963000000055</v>
      </c>
      <c s="24">
        <v>25.172508000000107</v>
      </c>
      <c s="24">
        <v>251.74047900000005</v>
      </c>
      <c s="24">
        <v>349.35545322999985</v>
      </c>
      <c s="24">
        <f t="shared" si="9"/>
        <v>78.607453229999919</v>
      </c>
      <c s="685"/>
      <c s="24">
        <v>-16.599810689999799</v>
      </c>
      <c s="24">
        <v>257.8458554099999</v>
      </c>
      <c s="24">
        <v>-73.043865799999935</v>
      </c>
      <c s="24">
        <v>95.930128209999907</v>
      </c>
      <c s="24">
        <v>-44.621062499999994</v>
      </c>
      <c s="24">
        <v>120.53261693000013</v>
      </c>
      <c s="24">
        <v>-176.59901045999993</v>
      </c>
      <c s="24">
        <v>96.559823660000916</v>
      </c>
      <c s="24">
        <v>51.038206009998817</v>
      </c>
      <c s="24">
        <v>-19.948413159999859</v>
      </c>
      <c s="24">
        <v>73.494459779999943</v>
      </c>
      <c s="24">
        <v>231.13300968000004</v>
      </c>
      <c s="24">
        <f t="shared" si="10"/>
        <v>595.72193707000019</v>
      </c>
      <c s="685"/>
      <c s="24">
        <v>-103.88282271999907</v>
      </c>
      <c s="24">
        <v>-418.58738526000093</v>
      </c>
      <c s="24">
        <v>153.72832018999986</v>
      </c>
      <c s="24">
        <v>145.84978506000004</v>
      </c>
      <c s="24">
        <v>-274.28860497999995</v>
      </c>
      <c s="24">
        <v>18.637373690000118</v>
      </c>
      <c s="24">
        <v>246.05115719999992</v>
      </c>
      <c s="24">
        <v>-220.43687212999998</v>
      </c>
      <c s="24">
        <v>113.35382559000004</v>
      </c>
      <c s="24">
        <v>99.131566149999912</v>
      </c>
      <c s="24">
        <v>-7.9522544000000153</v>
      </c>
      <c s="24">
        <f>+SUM(FA43:FK43)</f>
        <v>-248.39591160999998</v>
      </c>
    </row>
    <row r="44" spans="2:2" ht="15">
      <c r="B44" s="114" t="s">
        <v>730</v>
      </c>
    </row>
    <row r="45" spans="2:2" ht="15">
      <c r="B45" s="114" t="s">
        <v>744</v>
      </c>
    </row>
  </sheetData>
  <mergeCells count="12">
    <mergeCell ref="FA5:FL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/>
  </hyperlinks>
  <pageMargins left="0.7" right="0.7" top="0.75" bottom="0.75" header="0.3" footer="0.3"/>
  <pageSetup orientation="portrait" paperSize="9" r:id="rId2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79984760284"/>
  </sheetPr>
  <dimension ref="B2:FL42"/>
  <sheetViews>
    <sheetView workbookViewId="0" topLeftCell="A1">
      <pane xSplit="2" ySplit="6" topLeftCell="EZ30" activePane="bottomRight" state="frozen"/>
      <selection pane="topLeft" activeCell="B3" sqref="B3"/>
      <selection pane="bottomLeft" activeCell="B3" sqref="B3"/>
      <selection pane="topRight" activeCell="B3" sqref="B3"/>
      <selection pane="bottomRight" activeCell="FP40" sqref="FP40"/>
    </sheetView>
  </sheetViews>
  <sheetFormatPr defaultColWidth="11.4242857142857" defaultRowHeight="15"/>
  <cols>
    <col min="1" max="1" width="11.4285714285714" style="9"/>
    <col min="2" max="2" width="72.8571428571429" style="9" customWidth="1"/>
    <col min="3" max="12" width="10.1428571428571" style="9" customWidth="1"/>
    <col min="13" max="13" width="11.4285714285714" style="9" customWidth="1"/>
    <col min="14" max="26" width="10.1428571428571" style="9" customWidth="1"/>
    <col min="27" max="27" width="11.4285714285714" style="9" customWidth="1"/>
    <col min="28" max="40" width="10.1428571428571" style="9" customWidth="1"/>
    <col min="41" max="41" width="11.4285714285714" style="9" customWidth="1"/>
    <col min="42" max="54" width="10.1428571428571" style="9" customWidth="1"/>
    <col min="55" max="55" width="11.4285714285714" style="9" customWidth="1"/>
    <col min="56" max="68" width="10.1428571428571" style="9" customWidth="1"/>
    <col min="69" max="69" width="11.4285714285714" style="9" customWidth="1"/>
    <col min="70" max="82" width="10.1428571428571" style="9" customWidth="1"/>
    <col min="83" max="83" width="11.4285714285714" style="9" customWidth="1"/>
    <col min="84" max="96" width="10.1428571428571" style="9" customWidth="1"/>
    <col min="97" max="97" width="11.4285714285714" style="9" customWidth="1"/>
    <col min="98" max="110" width="10.1428571428571" style="9" customWidth="1"/>
    <col min="111" max="111" width="11.4285714285714" style="9" customWidth="1"/>
    <col min="112" max="124" width="10.1428571428571" style="9" customWidth="1"/>
    <col min="125" max="125" width="11.4285714285714" style="9" customWidth="1"/>
    <col min="126" max="138" width="10.1428571428571" style="9" customWidth="1"/>
    <col min="139" max="139" width="11.4285714285714" style="9" customWidth="1"/>
    <col min="140" max="152" width="10.1428571428571" style="9" customWidth="1"/>
    <col min="153" max="153" width="11.4285714285714" style="9" customWidth="1"/>
    <col min="154" max="166" width="10.1428571428571" style="9" customWidth="1"/>
    <col min="167" max="167" width="11.4285714285714" style="9"/>
    <col min="168" max="168" width="10.1428571428571" style="9" customWidth="1"/>
    <col min="169" max="16384" width="11.4285714285714" style="9"/>
  </cols>
  <sheetData>
    <row r="2" spans="2:2" ht="53.25" customHeight="1">
      <c r="B2" s="686"/>
    </row>
    <row r="3" spans="2:2" ht="15.75">
      <c r="B3" s="686" t="s">
        <v>687</v>
      </c>
    </row>
    <row r="4" spans="2:168" ht="15.75" customHeight="1" thickBot="1">
      <c r="B4" s="686" t="s">
        <v>42</v>
      </c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</row>
    <row r="5" spans="2:168" ht="15.75" customHeight="1" thickBot="1">
      <c r="B5" s="713" t="s">
        <v>729</v>
      </c>
      <c s="771">
        <v>2013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2014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2015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2016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2017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2018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2019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2020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2021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2022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2023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2024</v>
      </c>
      <c s="772"/>
      <c s="772"/>
      <c s="772"/>
      <c s="772"/>
      <c s="772"/>
      <c s="772"/>
      <c s="772"/>
      <c s="772"/>
      <c s="772"/>
      <c s="772"/>
      <c s="773"/>
    </row>
    <row r="6" spans="2:168" ht="27.95" customHeight="1">
      <c r="B6" s="706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24</v>
      </c>
    </row>
    <row r="7" spans="2:168" ht="15.75">
      <c r="B7" s="687" t="s">
        <v>678</v>
      </c>
      <c s="542">
        <v>-184.4658189299999</v>
      </c>
      <c s="542">
        <v>-23.005327780000471</v>
      </c>
      <c s="542">
        <v>42.638049490000242</v>
      </c>
      <c s="542">
        <v>116.47371060999978</v>
      </c>
      <c s="542">
        <v>-42.475114069999847</v>
      </c>
      <c s="542">
        <v>-17.987852589999534</v>
      </c>
      <c s="542">
        <v>-27.259068680000155</v>
      </c>
      <c s="542">
        <v>-36.159487410000281</v>
      </c>
      <c s="542">
        <v>-199.02371465999977</v>
      </c>
      <c s="542">
        <v>25.793851529999472</v>
      </c>
      <c s="542">
        <v>40.602044489999287</v>
      </c>
      <c s="542">
        <v>258.60578336000049</v>
      </c>
      <c s="542">
        <f t="shared" si="0" ref="O7:O40">+SUM(C7:N7)</f>
        <v>-46.262944640000683</v>
      </c>
      <c s="573"/>
      <c s="542">
        <v>-190.82743551000007</v>
      </c>
      <c s="542">
        <v>-33.283716380000101</v>
      </c>
      <c s="542">
        <v>10.913592810000011</v>
      </c>
      <c s="542">
        <v>63.427496510000026</v>
      </c>
      <c s="542">
        <v>-101.55328154999984</v>
      </c>
      <c s="542">
        <v>-75.344213040000966</v>
      </c>
      <c s="542">
        <v>-56.00104631999875</v>
      </c>
      <c s="542">
        <v>-86.661908420000486</v>
      </c>
      <c s="542">
        <v>-19.74813105000004</v>
      </c>
      <c s="542">
        <v>-38.667172130000665</v>
      </c>
      <c s="542">
        <v>-20.670750639998516</v>
      </c>
      <c s="542">
        <v>271.17592347000016</v>
      </c>
      <c s="542">
        <f t="shared" si="1" ref="AC7:AC40">+SUM(Q7:AB7)</f>
        <v>-277.24064224999927</v>
      </c>
      <c s="573"/>
      <c s="542">
        <v>-108.28748273000002</v>
      </c>
      <c s="542">
        <v>-186.04058683000022</v>
      </c>
      <c s="542">
        <v>-16.018323719999898</v>
      </c>
      <c s="542">
        <v>-96.86514366999927</v>
      </c>
      <c s="542">
        <v>-101.94182529000011</v>
      </c>
      <c s="542">
        <v>-37.758545930000025</v>
      </c>
      <c s="542">
        <v>-117.65188966000039</v>
      </c>
      <c s="542">
        <v>188.12815830000054</v>
      </c>
      <c s="542">
        <v>202.11605585999939</v>
      </c>
      <c s="542">
        <v>15.159716370000581</v>
      </c>
      <c s="542">
        <v>161.70514164999923</v>
      </c>
      <c s="542">
        <v>-136.91221142999825</v>
      </c>
      <c s="542">
        <f t="shared" si="2" ref="AQ7:AQ40">+SUM(AE7:AP7)</f>
        <v>-234.36693707999848</v>
      </c>
      <c s="573"/>
      <c s="542">
        <v>-69.64613690999991</v>
      </c>
      <c s="542">
        <v>169.86352866000016</v>
      </c>
      <c s="542">
        <v>-25.18992526999989</v>
      </c>
      <c s="542">
        <v>-84.417471359999865</v>
      </c>
      <c s="542">
        <v>171.14003640000021</v>
      </c>
      <c s="542">
        <v>-168.18610517000144</v>
      </c>
      <c s="542">
        <v>-205.23740278999952</v>
      </c>
      <c s="542">
        <v>36.271934770000144</v>
      </c>
      <c s="542">
        <v>26.659324990000812</v>
      </c>
      <c s="542">
        <v>64.346605529999806</v>
      </c>
      <c s="542">
        <v>162.93848165000071</v>
      </c>
      <c s="542">
        <v>82.755356279998978</v>
      </c>
      <c s="542">
        <f t="shared" si="3" ref="BE7:BE35">+SUM(AS7:BD7)</f>
        <v>161.29822678000019</v>
      </c>
      <c s="573"/>
      <c s="542">
        <v>-85.914984590000358</v>
      </c>
      <c s="542">
        <v>-48.738024489999702</v>
      </c>
      <c s="542">
        <v>-70.186256449999973</v>
      </c>
      <c s="542">
        <v>7.7934794999995347</v>
      </c>
      <c s="542">
        <v>-93.691656939999575</v>
      </c>
      <c s="542">
        <v>-16.765278220000255</v>
      </c>
      <c s="542">
        <v>-62.737158480000289</v>
      </c>
      <c s="542">
        <v>-14.692321449999383</v>
      </c>
      <c s="542">
        <v>205.06088385999928</v>
      </c>
      <c s="542">
        <v>-124.52005756000085</v>
      </c>
      <c s="542">
        <v>35.79966485000125</v>
      </c>
      <c s="542">
        <v>227.43939042000181</v>
      </c>
      <c s="542">
        <f t="shared" si="4" ref="BS7:BS35">+SUM(BG7:BR7)</f>
        <v>-41.152319549998538</v>
      </c>
      <c s="573"/>
      <c s="542">
        <v>-90.271531509999988</v>
      </c>
      <c s="542">
        <v>-22.755047189999743</v>
      </c>
      <c s="542">
        <v>-24.241485290000639</v>
      </c>
      <c s="542">
        <v>-103.85353272999907</v>
      </c>
      <c s="542">
        <v>-155.33301143000051</v>
      </c>
      <c s="542">
        <v>43.541601179999816</v>
      </c>
      <c s="542">
        <v>62.748727450000672</v>
      </c>
      <c s="542">
        <v>-103.821842879999</v>
      </c>
      <c s="542">
        <v>224.92867066999918</v>
      </c>
      <c s="542">
        <v>42.941084170001034</v>
      </c>
      <c s="542">
        <v>-16.432327620001502</v>
      </c>
      <c s="542">
        <v>334.52715857999954</v>
      </c>
      <c s="542">
        <f t="shared" si="5" ref="CG7:CG35">+SUM(BU7:CF7)</f>
        <v>191.97846339999978</v>
      </c>
      <c s="573"/>
      <c s="542">
        <v>-136.56491124999991</v>
      </c>
      <c s="542">
        <v>-8.8793133199999374</v>
      </c>
      <c s="542">
        <v>178.15478097000013</v>
      </c>
      <c s="542">
        <v>-100.944403870001</v>
      </c>
      <c s="542">
        <v>-122.51926588999891</v>
      </c>
      <c s="542">
        <v>-101.8819802900008</v>
      </c>
      <c s="542">
        <v>14.044607890000293</v>
      </c>
      <c s="542">
        <v>107.3908430099994</v>
      </c>
      <c s="542">
        <v>-202.16138045000014</v>
      </c>
      <c s="542">
        <v>72.240945790000239</v>
      </c>
      <c s="542">
        <v>199.1323080200001</v>
      </c>
      <c s="542">
        <v>-162.95755800999984</v>
      </c>
      <c s="542">
        <f t="shared" si="6" ref="CU7:CU35">+SUM(CI7:CT7)</f>
        <v>-264.94532740000034</v>
      </c>
      <c s="573"/>
      <c s="542">
        <v>62.025885510000222</v>
      </c>
      <c s="542">
        <v>-170.91659275000029</v>
      </c>
      <c s="542">
        <v>125.8535049500004</v>
      </c>
      <c s="542">
        <v>58.174490210000073</v>
      </c>
      <c s="542">
        <v>-605.12284677000048</v>
      </c>
      <c s="542">
        <v>-20.670831519999581</v>
      </c>
      <c s="542">
        <v>46.193308799999784</v>
      </c>
      <c s="542">
        <v>-51.370059659999981</v>
      </c>
      <c s="542">
        <v>65.865974710000501</v>
      </c>
      <c s="542">
        <v>119.91478023000093</v>
      </c>
      <c s="542">
        <v>86.087411009997652</v>
      </c>
      <c s="542">
        <v>262.95997949000059</v>
      </c>
      <c s="542">
        <f t="shared" si="7" ref="DI7:DI35">+SUM(CW7:DH7)</f>
        <v>-21.004995790000123</v>
      </c>
      <c s="573"/>
      <c s="542">
        <v>-314.34963166</v>
      </c>
      <c s="542">
        <v>-72.306340519999935</v>
      </c>
      <c s="542">
        <v>101.20823527999852</v>
      </c>
      <c s="542">
        <v>-26.839413689998651</v>
      </c>
      <c s="542">
        <v>-18.595451000000821</v>
      </c>
      <c s="542">
        <v>-157.12995084999926</v>
      </c>
      <c s="542">
        <v>-29.746664430001488</v>
      </c>
      <c s="542">
        <v>14.15499268000076</v>
      </c>
      <c s="542">
        <v>164.79247931999959</v>
      </c>
      <c s="542">
        <v>-206.22323644999602</v>
      </c>
      <c s="542">
        <v>50.588533000000666</v>
      </c>
      <c s="542">
        <v>129.58645494999644</v>
      </c>
      <c s="542">
        <f t="shared" si="8" ref="DW7:DW35">+SUM(DK7:DV7)</f>
        <v>-364.85999337000021</v>
      </c>
      <c s="573"/>
      <c s="542">
        <v>38.60632973500006</v>
      </c>
      <c s="542">
        <v>-207.36498212499987</v>
      </c>
      <c s="542">
        <v>47.513306599999964</v>
      </c>
      <c s="542">
        <v>-34.598578389999375</v>
      </c>
      <c s="542">
        <v>77.600483009999778</v>
      </c>
      <c s="542">
        <v>-262.96361833000043</v>
      </c>
      <c s="542">
        <v>-27.958952339999314</v>
      </c>
      <c s="542">
        <v>-5.5769246400025168</v>
      </c>
      <c s="542">
        <v>-22.497837729997173</v>
      </c>
      <c s="542">
        <v>10.003912759998286</v>
      </c>
      <c s="542">
        <v>28.174782970000763</v>
      </c>
      <c s="542">
        <v>155.49706313999855</v>
      </c>
      <c s="542">
        <f t="shared" si="9" ref="EK7:EK40">+SUM(DY7:EJ7)</f>
        <v>-203.56501534000131</v>
      </c>
      <c s="573"/>
      <c s="542">
        <v>164.76403353000006</v>
      </c>
      <c s="542">
        <v>-305.11806772000011</v>
      </c>
      <c s="542">
        <v>74.817819820000125</v>
      </c>
      <c s="542">
        <v>7.9962995499990939</v>
      </c>
      <c s="542">
        <v>-83.55826492999978</v>
      </c>
      <c s="542">
        <v>-113.35469889999928</v>
      </c>
      <c s="542">
        <v>-28.703413900000953</v>
      </c>
      <c s="542">
        <v>10.216150970000513</v>
      </c>
      <c s="542">
        <v>87.748481769999557</v>
      </c>
      <c s="542">
        <v>13.971807400000159</v>
      </c>
      <c s="542">
        <v>73.677729146667275</v>
      </c>
      <c s="542">
        <v>147.78775524875812</v>
      </c>
      <c s="542">
        <f t="shared" si="10" ref="EY7:EY40">+SUM(EM7:EX7)</f>
        <v>50.245631985424779</v>
      </c>
      <c s="573"/>
      <c s="542">
        <v>-117.60657514161488</v>
      </c>
      <c s="542">
        <v>-41.335916740351934</v>
      </c>
      <c s="542">
        <v>68.656704529794808</v>
      </c>
      <c s="542">
        <v>-14.709507730256576</v>
      </c>
      <c s="542">
        <v>-116.15421348042258</v>
      </c>
      <c s="542">
        <v>-94.598460647572381</v>
      </c>
      <c s="542">
        <v>-31.93117056808012</v>
      </c>
      <c s="542">
        <v>0.58364224104747109</v>
      </c>
      <c s="542">
        <v>55.563801818409331</v>
      </c>
      <c s="542">
        <v>25.607603270269749</v>
      </c>
      <c s="542">
        <v>45.830709600263788</v>
      </c>
      <c s="542">
        <f>+SUM(FA7:FK7)</f>
        <v>-220.09338284851333</v>
      </c>
    </row>
    <row r="8" spans="2:168" ht="15.75">
      <c r="B8" s="688" t="s">
        <v>94</v>
      </c>
      <c s="521">
        <f>+C9+C10</f>
        <v>21.999156740799997</v>
      </c>
      <c s="521">
        <f t="shared" si="11" ref="D8:N8">+D9+D10</f>
        <v>18.164609089199999</v>
      </c>
      <c s="521">
        <f t="shared" si="11"/>
        <v>22.303681489999999</v>
      </c>
      <c s="521">
        <f t="shared" si="11"/>
        <v>21.781239880000001</v>
      </c>
      <c s="521">
        <f t="shared" si="11"/>
        <v>18.925944950000002</v>
      </c>
      <c s="521">
        <f t="shared" si="11"/>
        <v>19.075552460000001</v>
      </c>
      <c s="521">
        <f t="shared" si="11"/>
        <v>20.388149709999997</v>
      </c>
      <c s="521">
        <f t="shared" si="11"/>
        <v>18.056256609999998</v>
      </c>
      <c s="521">
        <f t="shared" si="11"/>
        <v>20.716480390000001</v>
      </c>
      <c s="521">
        <f t="shared" si="11"/>
        <v>17.803280821799998</v>
      </c>
      <c s="521">
        <f t="shared" si="11"/>
        <v>17.122583232499998</v>
      </c>
      <c s="521">
        <f t="shared" si="11"/>
        <v>17.319901430000002</v>
      </c>
      <c s="521">
        <f t="shared" si="0"/>
        <v>233.65683680429999</v>
      </c>
      <c s="684"/>
      <c s="521">
        <f>+Q9+Q10</f>
        <v>23.123818436200001</v>
      </c>
      <c s="521">
        <f t="shared" si="12" ref="R8:AB8">+R9+R10</f>
        <v>18.80670396</v>
      </c>
      <c s="521">
        <f t="shared" si="12"/>
        <v>18.644618960000003</v>
      </c>
      <c s="521">
        <f t="shared" si="12"/>
        <v>17.5982060762</v>
      </c>
      <c s="521">
        <f t="shared" si="12"/>
        <v>17.188513090000001</v>
      </c>
      <c s="521">
        <f t="shared" si="12"/>
        <v>17.763122550000002</v>
      </c>
      <c s="521">
        <f t="shared" si="12"/>
        <v>22.453688799999998</v>
      </c>
      <c s="521">
        <f t="shared" si="12"/>
        <v>19.097324799999999</v>
      </c>
      <c s="521">
        <f t="shared" si="12"/>
        <v>23.532599399999999</v>
      </c>
      <c s="521">
        <f t="shared" si="12"/>
        <v>17.86142718</v>
      </c>
      <c s="521">
        <f t="shared" si="12"/>
        <v>17.053970360000001</v>
      </c>
      <c s="521">
        <f t="shared" si="12"/>
        <v>21.699201419999998</v>
      </c>
      <c s="521">
        <f t="shared" si="1"/>
        <v>234.82319503240001</v>
      </c>
      <c s="684"/>
      <c s="521">
        <f>+AE9+AE10</f>
        <v>23.911859490000001</v>
      </c>
      <c s="521">
        <f t="shared" si="13" ref="AF8:AP8">+AF9+AF10</f>
        <v>19.04784497</v>
      </c>
      <c s="521">
        <f t="shared" si="13"/>
        <v>25.782418060000001</v>
      </c>
      <c s="521">
        <f t="shared" si="13"/>
        <v>19.013277890000001</v>
      </c>
      <c s="521">
        <f t="shared" si="13"/>
        <v>18.827584439999999</v>
      </c>
      <c s="521">
        <f t="shared" si="13"/>
        <v>19.27113756</v>
      </c>
      <c s="521">
        <f t="shared" si="13"/>
        <v>21.422518620000002</v>
      </c>
      <c s="521">
        <f t="shared" si="13"/>
        <v>17.175222789999999</v>
      </c>
      <c s="521">
        <f t="shared" si="13"/>
        <v>22.972213709999998</v>
      </c>
      <c s="521">
        <f t="shared" si="13"/>
        <v>17.145674279999998</v>
      </c>
      <c s="521">
        <f t="shared" si="13"/>
        <v>15.61582703</v>
      </c>
      <c s="521">
        <f t="shared" si="13"/>
        <v>19.051010959999999</v>
      </c>
      <c s="521">
        <f t="shared" si="2"/>
        <v>239.23658979999999</v>
      </c>
      <c s="684"/>
      <c s="521">
        <f>+AS9+AS10</f>
        <v>26.49867111</v>
      </c>
      <c s="521">
        <f t="shared" si="14" ref="AT8:BD8">+AT9+AT10</f>
        <v>20.365385549999999</v>
      </c>
      <c s="521">
        <f t="shared" si="14"/>
        <v>23.26808909</v>
      </c>
      <c s="521">
        <f t="shared" si="14"/>
        <v>14.970810179999999</v>
      </c>
      <c s="521">
        <f t="shared" si="14"/>
        <v>16.003581009999998</v>
      </c>
      <c s="521">
        <f t="shared" si="14"/>
        <v>18.134681759999999</v>
      </c>
      <c s="521">
        <f t="shared" si="14"/>
        <v>22.680697240000001</v>
      </c>
      <c s="521">
        <f t="shared" si="14"/>
        <v>21.806507320000001</v>
      </c>
      <c s="521">
        <f t="shared" si="14"/>
        <v>17.65523013</v>
      </c>
      <c s="521">
        <f t="shared" si="14"/>
        <v>18.082537739999999</v>
      </c>
      <c s="521">
        <f t="shared" si="14"/>
        <v>14.040263409999998</v>
      </c>
      <c s="521">
        <f t="shared" si="14"/>
        <v>18.831480890000002</v>
      </c>
      <c s="521">
        <f t="shared" si="3"/>
        <v>232.33793543000002</v>
      </c>
      <c s="684"/>
      <c s="521">
        <f>+BG9+BG10</f>
        <v>22.535637169999998</v>
      </c>
      <c s="521">
        <f t="shared" si="15" ref="BH8:BR8">+BH9+BH10</f>
        <v>15.13390326</v>
      </c>
      <c s="521">
        <f t="shared" si="15"/>
        <v>24.134819889999999</v>
      </c>
      <c s="521">
        <f t="shared" si="15"/>
        <v>15.61721764</v>
      </c>
      <c s="521">
        <f t="shared" si="15"/>
        <v>17.099820319999999</v>
      </c>
      <c s="521">
        <f t="shared" si="15"/>
        <v>17.256358150000001</v>
      </c>
      <c s="521">
        <f t="shared" si="15"/>
        <v>22.72994164</v>
      </c>
      <c s="521">
        <f t="shared" si="15"/>
        <v>19.72537878</v>
      </c>
      <c s="521">
        <f t="shared" si="15"/>
        <v>18.72625562</v>
      </c>
      <c s="521">
        <f t="shared" si="15"/>
        <v>15.922639140000001</v>
      </c>
      <c s="521">
        <f t="shared" si="15"/>
        <v>16.124363070000001</v>
      </c>
      <c s="521">
        <f t="shared" si="15"/>
        <v>17.110373700000004</v>
      </c>
      <c s="521">
        <f t="shared" si="4"/>
        <v>222.11670838000001</v>
      </c>
      <c s="684"/>
      <c s="521">
        <f>+BU9+BU10</f>
        <v>22.270127860000002</v>
      </c>
      <c s="521">
        <f t="shared" si="16" ref="BV8:CF8">+BV9+BV10</f>
        <v>18.700078039999998</v>
      </c>
      <c s="521">
        <f t="shared" si="16"/>
        <v>18.449267740000003</v>
      </c>
      <c s="521">
        <f t="shared" si="16"/>
        <v>15.260039330000001</v>
      </c>
      <c s="521">
        <f t="shared" si="16"/>
        <v>21.682250633000002</v>
      </c>
      <c s="521">
        <f t="shared" si="16"/>
        <v>19.707419175999998</v>
      </c>
      <c s="521">
        <f t="shared" si="16"/>
        <v>25.529991682999999</v>
      </c>
      <c s="521">
        <f t="shared" si="16"/>
        <v>22.140845740000003</v>
      </c>
      <c s="521">
        <f t="shared" si="16"/>
        <v>19.775812900000002</v>
      </c>
      <c s="521">
        <f t="shared" si="16"/>
        <v>19.320233329999994</v>
      </c>
      <c s="521">
        <f t="shared" si="16"/>
        <v>21.368274130000003</v>
      </c>
      <c s="521">
        <f t="shared" si="16"/>
        <v>19.63189023</v>
      </c>
      <c s="521">
        <f t="shared" si="5"/>
        <v>243.83623079200001</v>
      </c>
      <c s="684"/>
      <c s="521">
        <f>+CI9+CI10</f>
        <v>25.513253143000004</v>
      </c>
      <c s="521">
        <f t="shared" si="17" ref="CJ8:CT8">+CJ9+CJ10</f>
        <v>23.03238159</v>
      </c>
      <c s="521">
        <f t="shared" si="17"/>
        <v>21.230668279999996</v>
      </c>
      <c s="521">
        <f t="shared" si="17"/>
        <v>23.412618850000001</v>
      </c>
      <c s="521">
        <f t="shared" si="17"/>
        <v>21.899697970000002</v>
      </c>
      <c s="521">
        <f t="shared" si="17"/>
        <v>20.496786</v>
      </c>
      <c s="521">
        <f t="shared" si="17"/>
        <v>25.603286943000001</v>
      </c>
      <c s="521">
        <f t="shared" si="17"/>
        <v>23.561168589999998</v>
      </c>
      <c s="521">
        <f t="shared" si="17"/>
        <v>22.032185480000003</v>
      </c>
      <c s="521">
        <f t="shared" si="17"/>
        <v>21.386147580000003</v>
      </c>
      <c s="521">
        <f t="shared" si="17"/>
        <v>21.483809549999997</v>
      </c>
      <c s="521">
        <f t="shared" si="17"/>
        <v>19.914034979999997</v>
      </c>
      <c s="521">
        <f t="shared" si="6"/>
        <v>269.56603895599994</v>
      </c>
      <c s="684"/>
      <c s="521">
        <f>+CW9+CW10</f>
        <v>26.186176409999998</v>
      </c>
      <c s="521">
        <f t="shared" si="18" ref="CX8:DH8">+CX9+CX10</f>
        <v>23.175542869999997</v>
      </c>
      <c s="521">
        <f t="shared" si="18"/>
        <v>21.765008610000002</v>
      </c>
      <c s="521">
        <f t="shared" si="18"/>
        <v>10.466723909999999</v>
      </c>
      <c s="521">
        <f t="shared" si="18"/>
        <v>9.705367589999998</v>
      </c>
      <c s="521">
        <f t="shared" si="18"/>
        <v>8.2992705999999998</v>
      </c>
      <c s="521">
        <f t="shared" si="18"/>
        <v>24.026548113</v>
      </c>
      <c s="521">
        <f t="shared" si="18"/>
        <v>28.953882569999998</v>
      </c>
      <c s="521">
        <f t="shared" si="18"/>
        <v>51.013042449999993</v>
      </c>
      <c s="521">
        <f t="shared" si="18"/>
        <v>48.56918203</v>
      </c>
      <c s="521">
        <f t="shared" si="18"/>
        <v>54.155651220000003</v>
      </c>
      <c s="521">
        <f t="shared" si="18"/>
        <v>35.934216630899996</v>
      </c>
      <c s="521">
        <f t="shared" si="7"/>
        <v>342.25061300389996</v>
      </c>
      <c s="684"/>
      <c s="521">
        <f>+DK9+DK10</f>
        <v>33.823603669100002</v>
      </c>
      <c s="521">
        <f t="shared" si="19" ref="DL8:DV8">+DL9+DL10</f>
        <v>56.683006310000003</v>
      </c>
      <c s="521">
        <f t="shared" si="19"/>
        <v>72.898947790000008</v>
      </c>
      <c s="521">
        <f t="shared" si="19"/>
        <v>28.44590539</v>
      </c>
      <c s="521">
        <f t="shared" si="19"/>
        <v>49.270243930000007</v>
      </c>
      <c s="521">
        <f t="shared" si="19"/>
        <v>69.146954019999995</v>
      </c>
      <c s="521">
        <f t="shared" si="19"/>
        <v>35.196872142999979</v>
      </c>
      <c s="521">
        <f t="shared" si="19"/>
        <v>23.342886109999998</v>
      </c>
      <c s="521">
        <f t="shared" si="19"/>
        <v>23.911026665600012</v>
      </c>
      <c s="521">
        <f t="shared" si="19"/>
        <v>20.853256780000002</v>
      </c>
      <c s="521">
        <f t="shared" si="19"/>
        <v>25.579719439999991</v>
      </c>
      <c s="521">
        <f t="shared" si="19"/>
        <v>18.116099229999996</v>
      </c>
      <c s="521">
        <f t="shared" si="8"/>
        <v>457.26852147769995</v>
      </c>
      <c s="684"/>
      <c s="521">
        <f>+DY9+DY10</f>
        <v>24.663870693</v>
      </c>
      <c s="521">
        <f t="shared" si="20" ref="DZ8:EJ8">+DZ9+DZ10</f>
        <v>21.222780379999996</v>
      </c>
      <c s="521">
        <f t="shared" si="20"/>
        <v>25.475459730000001</v>
      </c>
      <c s="521">
        <f t="shared" si="20"/>
        <v>21.521359069999999</v>
      </c>
      <c s="521">
        <f t="shared" si="20"/>
        <v>26.114791189999998</v>
      </c>
      <c s="521">
        <f t="shared" si="20"/>
        <v>19.874445680000001</v>
      </c>
      <c s="521">
        <f t="shared" si="20"/>
        <v>22.661185260000003</v>
      </c>
      <c s="521">
        <f t="shared" si="20"/>
        <v>24.68090625</v>
      </c>
      <c s="521">
        <f t="shared" si="20"/>
        <v>28.127772950000001</v>
      </c>
      <c s="521">
        <f t="shared" si="20"/>
        <v>21.86335742</v>
      </c>
      <c s="521">
        <f t="shared" si="20"/>
        <v>30.251860979999996</v>
      </c>
      <c s="521">
        <f t="shared" si="20"/>
        <v>27.05550539</v>
      </c>
      <c s="521">
        <f t="shared" si="9"/>
        <v>293.51329499299999</v>
      </c>
      <c s="684"/>
      <c s="521">
        <f>+EM9+EM10</f>
        <v>19.035263480000001</v>
      </c>
      <c s="521">
        <f t="shared" si="21" ref="EN8:EX8">+EN9+EN10</f>
        <v>23.564755229999999</v>
      </c>
      <c s="521">
        <f t="shared" si="21"/>
        <v>24.103820419999998</v>
      </c>
      <c s="521">
        <f t="shared" si="21"/>
        <v>20.945813340000001</v>
      </c>
      <c s="521">
        <f t="shared" si="21"/>
        <v>32.287858589999999</v>
      </c>
      <c s="521">
        <f t="shared" si="21"/>
        <v>29.69092406</v>
      </c>
      <c s="521">
        <f t="shared" si="21"/>
        <v>16.931516620000004</v>
      </c>
      <c s="521">
        <f t="shared" si="21"/>
        <v>27.106748670000002</v>
      </c>
      <c s="521">
        <f t="shared" si="21"/>
        <v>23.099999999999998</v>
      </c>
      <c s="521">
        <f t="shared" si="21"/>
        <v>24.953980229999999</v>
      </c>
      <c s="521">
        <f t="shared" si="21"/>
        <v>35.937087780000006</v>
      </c>
      <c s="521">
        <f t="shared" si="21"/>
        <v>25.862848870000001</v>
      </c>
      <c s="521">
        <f t="shared" si="10"/>
        <v>303.52061729000002</v>
      </c>
      <c s="684"/>
      <c s="521">
        <f t="shared" si="22" ref="FA8:FK8">+FA9+FA10</f>
        <v>23.583580979999997</v>
      </c>
      <c s="521">
        <f t="shared" si="22"/>
        <v>124.65199336000001</v>
      </c>
      <c s="521">
        <f t="shared" si="22"/>
        <v>30.405995579999999</v>
      </c>
      <c s="521">
        <f t="shared" si="22"/>
        <v>63.649708209799996</v>
      </c>
      <c s="521">
        <f t="shared" si="22"/>
        <v>33.580052529999996</v>
      </c>
      <c s="521">
        <f t="shared" si="22"/>
        <v>22.52474806</v>
      </c>
      <c s="521">
        <f t="shared" si="22"/>
        <v>31.174130599999998</v>
      </c>
      <c s="521">
        <f t="shared" si="22"/>
        <v>17.139850540000001</v>
      </c>
      <c s="521">
        <f t="shared" si="22"/>
        <v>24.603875279999997</v>
      </c>
      <c s="521">
        <f t="shared" si="22"/>
        <v>29.286038489999999</v>
      </c>
      <c s="521">
        <f t="shared" si="22"/>
        <v>32.266011170000006</v>
      </c>
      <c s="521">
        <f>+SUM(FA8:FK8)</f>
        <v>432.8659847998</v>
      </c>
    </row>
    <row r="9" spans="2:168" ht="15.75">
      <c r="B9" s="689" t="s">
        <v>690</v>
      </c>
      <c s="518">
        <v>18.801550010799996</v>
      </c>
      <c s="518">
        <v>17.033376799199999</v>
      </c>
      <c s="518">
        <v>17.43543511</v>
      </c>
      <c s="518">
        <v>20.352373930000002</v>
      </c>
      <c s="518">
        <v>17.800944950000002</v>
      </c>
      <c s="518">
        <v>17.20645734</v>
      </c>
      <c s="518">
        <v>17.714749989999998</v>
      </c>
      <c s="518">
        <v>16.925024519999997</v>
      </c>
      <c s="518">
        <v>16.22596746</v>
      </c>
      <c s="518">
        <v>16.374414871799999</v>
      </c>
      <c s="518">
        <v>15.9975832325</v>
      </c>
      <c s="518">
        <v>15.416251300000001</v>
      </c>
      <c s="518">
        <f t="shared" si="0"/>
        <v>207.28412951429999</v>
      </c>
      <c s="519"/>
      <c s="518">
        <v>17.117085386199999</v>
      </c>
      <c s="518">
        <v>15.944558499999999</v>
      </c>
      <c s="518">
        <v>16.076493960000001</v>
      </c>
      <c s="518">
        <v>16.169340126200002</v>
      </c>
      <c s="518">
        <v>16.063513090000001</v>
      </c>
      <c s="518">
        <v>15.816527590000002</v>
      </c>
      <c s="518">
        <v>16.392499349999998</v>
      </c>
      <c s="518">
        <v>15.677315650000001</v>
      </c>
      <c s="518">
        <v>16.319244139999999</v>
      </c>
      <c s="518">
        <v>16.432561230000001</v>
      </c>
      <c s="518">
        <v>15.928970359999999</v>
      </c>
      <c s="518">
        <v>17.994720319999999</v>
      </c>
      <c s="518">
        <f t="shared" si="1"/>
        <v>195.9328297024</v>
      </c>
      <c s="519"/>
      <c s="518">
        <v>17.859998839999999</v>
      </c>
      <c s="518">
        <v>16.472974350000001</v>
      </c>
      <c s="518">
        <v>18.342600400000002</v>
      </c>
      <c s="518">
        <v>17.584411940000003</v>
      </c>
      <c s="518">
        <v>17.702584439999999</v>
      </c>
      <c s="518">
        <v>15.418773610000001</v>
      </c>
      <c s="518">
        <v>15.37166317</v>
      </c>
      <c s="518">
        <v>14.600352170000001</v>
      </c>
      <c s="518">
        <v>15.532396050000001</v>
      </c>
      <c s="518">
        <v>15.716808329999997</v>
      </c>
      <c s="518">
        <v>14.49082703</v>
      </c>
      <c s="518">
        <v>15.057893400000001</v>
      </c>
      <c s="518">
        <f t="shared" si="2"/>
        <v>194.15128372999999</v>
      </c>
      <c s="519"/>
      <c s="518">
        <v>16.325386730000002</v>
      </c>
      <c s="518">
        <v>14.86733093</v>
      </c>
      <c s="518">
        <v>15.828271430000001</v>
      </c>
      <c s="518">
        <v>13.541944229999999</v>
      </c>
      <c s="518">
        <v>14.878581009999998</v>
      </c>
      <c s="518">
        <v>15.259012</v>
      </c>
      <c s="518">
        <v>15.180812659999999</v>
      </c>
      <c s="518">
        <v>16.308584700000001</v>
      </c>
      <c s="518">
        <v>12.783537469999999</v>
      </c>
      <c s="518">
        <v>16.653671790000001</v>
      </c>
      <c s="518">
        <v>12.915263409999998</v>
      </c>
      <c s="518">
        <v>15.955811130000003</v>
      </c>
      <c s="518">
        <f t="shared" si="3"/>
        <v>180.49820749</v>
      </c>
      <c s="519"/>
      <c s="518">
        <v>15.035752589999998</v>
      </c>
      <c s="518">
        <v>12.55903264</v>
      </c>
      <c s="518">
        <v>16.34146763</v>
      </c>
      <c s="518">
        <v>14.188351689999999</v>
      </c>
      <c s="518">
        <v>15.008102040000001</v>
      </c>
      <c s="518">
        <v>14.38068839</v>
      </c>
      <c s="518">
        <v>15.23005706</v>
      </c>
      <c s="518">
        <v>14.22475936</v>
      </c>
      <c s="518">
        <v>13.85456289</v>
      </c>
      <c s="518">
        <v>14.493773190000001</v>
      </c>
      <c s="518">
        <v>14.032644780000002</v>
      </c>
      <c s="518">
        <v>14.206926170000003</v>
      </c>
      <c s="518">
        <f t="shared" si="4"/>
        <v>173.55611843000003</v>
      </c>
      <c s="519"/>
      <c s="518">
        <v>14.770243280000003</v>
      </c>
      <c s="518">
        <v>13.197069019999999</v>
      </c>
      <c s="518">
        <v>14.399689700000001</v>
      </c>
      <c s="518">
        <v>13.831173380000001</v>
      </c>
      <c s="518">
        <v>16.956157350000002</v>
      </c>
      <c s="518">
        <v>15.502181219999999</v>
      </c>
      <c s="518">
        <v>17.983409099999999</v>
      </c>
      <c s="518">
        <v>15.739745070000001</v>
      </c>
      <c s="518">
        <v>14.985110030000001</v>
      </c>
      <c s="518">
        <v>17.891367379999995</v>
      </c>
      <c s="518">
        <v>16.162180840000001</v>
      </c>
      <c s="518">
        <v>15.455272780000001</v>
      </c>
      <c s="518">
        <f t="shared" si="5"/>
        <v>186.87359914999999</v>
      </c>
      <c s="519"/>
      <c s="518">
        <v>17.967826560000002</v>
      </c>
      <c s="518">
        <v>16.240583489999999</v>
      </c>
      <c s="518">
        <v>15.912718799999999</v>
      </c>
      <c s="518">
        <v>19.026483280000001</v>
      </c>
      <c s="518">
        <v>16.359664690000002</v>
      </c>
      <c s="518">
        <v>16.331903669999999</v>
      </c>
      <c s="518">
        <v>18.10340236</v>
      </c>
      <c s="518">
        <v>16.449642609999998</v>
      </c>
      <c s="518">
        <v>16.67329707</v>
      </c>
      <c s="518">
        <v>17.000011920000002</v>
      </c>
      <c s="518">
        <v>15.807923319999999</v>
      </c>
      <c s="518">
        <v>15.765720549999998</v>
      </c>
      <c s="518">
        <f t="shared" si="6"/>
        <v>201.63917831999998</v>
      </c>
      <c s="519"/>
      <c s="518">
        <v>18.641863829999998</v>
      </c>
      <c s="518">
        <v>16.064016889999998</v>
      </c>
      <c s="518">
        <v>16.373393660000001</v>
      </c>
      <c s="518">
        <v>4.5446996799999999</v>
      </c>
      <c s="518">
        <v>4.0294813599999992</v>
      </c>
      <c s="518">
        <v>4.1558465300000007</v>
      </c>
      <c s="518">
        <v>16.481525529999999</v>
      </c>
      <c s="518">
        <v>21.842356589999998</v>
      </c>
      <c s="518">
        <v>45.621427499999996</v>
      </c>
      <c s="518">
        <v>42.485586849999997</v>
      </c>
      <c s="518">
        <v>44.843401350000001</v>
      </c>
      <c s="518">
        <v>31.6693694509</v>
      </c>
      <c s="518">
        <f t="shared" si="7"/>
        <v>266.75296922089996</v>
      </c>
      <c s="519"/>
      <c s="518">
        <v>26.2739368891</v>
      </c>
      <c s="518">
        <v>48.799508770000003</v>
      </c>
      <c s="518">
        <v>64.140396210000006</v>
      </c>
      <c s="518">
        <v>22.049100420000002</v>
      </c>
      <c s="518">
        <v>39.283183450000003</v>
      </c>
      <c s="518">
        <v>64.87588642</v>
      </c>
      <c s="518">
        <v>27.696987559999979</v>
      </c>
      <c s="518">
        <v>15.422982319999999</v>
      </c>
      <c s="518">
        <v>14.995783245600011</v>
      </c>
      <c s="518">
        <v>14.456451810000001</v>
      </c>
      <c s="518">
        <v>15.573108629999993</v>
      </c>
      <c s="518">
        <v>13.912575319999998</v>
      </c>
      <c s="518">
        <f t="shared" si="8"/>
        <v>367.47990104469994</v>
      </c>
      <c s="519"/>
      <c s="518">
        <v>17.16398611</v>
      </c>
      <c s="518">
        <v>13.302894239999999</v>
      </c>
      <c s="518">
        <v>16.560216310000001</v>
      </c>
      <c s="518">
        <v>15.124554099999997</v>
      </c>
      <c s="518">
        <v>16.10818038</v>
      </c>
      <c s="518">
        <v>15.77316452</v>
      </c>
      <c s="518">
        <v>15.161300620000002</v>
      </c>
      <c s="518">
        <v>16.748777099999998</v>
      </c>
      <c s="518">
        <v>22.070433430000001</v>
      </c>
      <c s="518">
        <v>15.46655245</v>
      </c>
      <c s="518">
        <v>16.434205379999998</v>
      </c>
      <c s="518">
        <v>16.297041969999999</v>
      </c>
      <c s="518">
        <f t="shared" si="9"/>
        <v>196.21130661000001</v>
      </c>
      <c s="519"/>
      <c s="518">
        <v>18.991649730000002</v>
      </c>
      <c s="518">
        <v>16.333353150000001</v>
      </c>
      <c s="518">
        <v>17.29453066</v>
      </c>
      <c s="518">
        <v>14.549008369999999</v>
      </c>
      <c s="518">
        <v>19.25037541</v>
      </c>
      <c s="518">
        <v>18.496548520000001</v>
      </c>
      <c s="518">
        <v>16.931516620000004</v>
      </c>
      <c s="518">
        <v>19.079911750000001</v>
      </c>
      <c s="518">
        <v>17.042660479999999</v>
      </c>
      <c s="518">
        <v>18.557175259999998</v>
      </c>
      <c s="518">
        <v>22.886833200000005</v>
      </c>
      <c s="518">
        <v>18.901483280000001</v>
      </c>
      <c s="518">
        <f t="shared" si="10"/>
        <v>218.31504643000005</v>
      </c>
      <c s="519"/>
      <c s="518">
        <v>19.372386879999997</v>
      </c>
      <c s="518">
        <v>121.28168790000001</v>
      </c>
      <c s="518">
        <v>23.580530209999999</v>
      </c>
      <c s="518">
        <v>55.475121779799998</v>
      </c>
      <c s="518">
        <v>18.805877399999996</v>
      </c>
      <c s="518">
        <v>15.58585177</v>
      </c>
      <c s="518">
        <v>27.007579349999997</v>
      </c>
      <c s="518">
        <v>16.108691870000001</v>
      </c>
      <c s="518">
        <v>15.936024349999999</v>
      </c>
      <c s="518">
        <v>22.889233519999998</v>
      </c>
      <c s="518">
        <v>16.773086030000002</v>
      </c>
      <c s="518">
        <f>+SUM(FA9:FK9)</f>
        <v>352.81607105980004</v>
      </c>
    </row>
    <row r="10" spans="2:168" ht="15.75">
      <c r="B10" s="689" t="s">
        <v>43</v>
      </c>
      <c s="518">
        <f t="shared" si="23" ref="C10:N10">+SUM(C11:C15)</f>
        <v>3.1976067300000004</v>
      </c>
      <c s="518">
        <f t="shared" si="23"/>
        <v>1.13123229</v>
      </c>
      <c s="518">
        <f t="shared" si="23"/>
        <v>4.8682463799999995</v>
      </c>
      <c s="518">
        <f t="shared" si="23"/>
        <v>1.4288659499999998</v>
      </c>
      <c s="518">
        <f t="shared" si="23"/>
        <v>1.125</v>
      </c>
      <c s="518">
        <f t="shared" si="23"/>
        <v>1.8690951199999999</v>
      </c>
      <c s="518">
        <f t="shared" si="23"/>
        <v>2.6733997200000004</v>
      </c>
      <c s="518">
        <f t="shared" si="23"/>
        <v>1.1312320900000001</v>
      </c>
      <c s="518">
        <f t="shared" si="23"/>
        <v>4.4905129300000004</v>
      </c>
      <c s="518">
        <f t="shared" si="23"/>
        <v>1.4288659499999998</v>
      </c>
      <c s="518">
        <f t="shared" si="23"/>
        <v>1.125</v>
      </c>
      <c s="518">
        <f t="shared" si="23"/>
        <v>1.9036501299999999</v>
      </c>
      <c s="518">
        <f t="shared" si="0"/>
        <v>26.372707289999997</v>
      </c>
      <c s="519"/>
      <c s="518">
        <f>+SUM(Q11:Q15)</f>
        <v>6.0067330500000011</v>
      </c>
      <c s="518">
        <f t="shared" si="24" ref="R10:AB10">+SUM(R11:R15)</f>
        <v>2.8621454599999998</v>
      </c>
      <c s="518">
        <f t="shared" si="24"/>
        <v>2.5681250000000002</v>
      </c>
      <c s="518">
        <f t="shared" si="24"/>
        <v>1.4288659499999998</v>
      </c>
      <c s="518">
        <f t="shared" si="24"/>
        <v>1.125</v>
      </c>
      <c s="518">
        <f t="shared" si="24"/>
        <v>1.9465949600000001</v>
      </c>
      <c s="518">
        <f t="shared" si="24"/>
        <v>6.0611894500000014</v>
      </c>
      <c s="518">
        <f t="shared" si="24"/>
        <v>3.4200091499999998</v>
      </c>
      <c s="518">
        <f t="shared" si="24"/>
        <v>7.2133552599999993</v>
      </c>
      <c s="518">
        <f t="shared" si="24"/>
        <v>1.4288659499999998</v>
      </c>
      <c s="518">
        <f t="shared" si="24"/>
        <v>1.125</v>
      </c>
      <c s="518">
        <f t="shared" si="24"/>
        <v>3.7044811000000002</v>
      </c>
      <c s="518">
        <f t="shared" si="1"/>
        <v>38.890365330000009</v>
      </c>
      <c s="519"/>
      <c s="518">
        <f>+SUM(AE11:AE15)</f>
        <v>6.051860650000001</v>
      </c>
      <c s="518">
        <f t="shared" si="25" ref="AF10:AP10">+SUM(AF11:AF15)</f>
        <v>2.57487062</v>
      </c>
      <c s="518">
        <f t="shared" si="25"/>
        <v>7.4398176599999992</v>
      </c>
      <c s="518">
        <f t="shared" si="25"/>
        <v>1.4288659499999998</v>
      </c>
      <c s="518">
        <f t="shared" si="25"/>
        <v>1.125</v>
      </c>
      <c s="518">
        <f t="shared" si="25"/>
        <v>3.85236395</v>
      </c>
      <c s="518">
        <f t="shared" si="25"/>
        <v>6.0508554500000011</v>
      </c>
      <c s="518">
        <f t="shared" si="25"/>
        <v>2.57487062</v>
      </c>
      <c s="518">
        <f t="shared" si="25"/>
        <v>7.4398176599999992</v>
      </c>
      <c s="518">
        <f t="shared" si="25"/>
        <v>1.4288659499999998</v>
      </c>
      <c s="518">
        <f t="shared" si="25"/>
        <v>1.125</v>
      </c>
      <c s="518">
        <f t="shared" si="25"/>
        <v>3.99311756</v>
      </c>
      <c s="518">
        <f t="shared" si="2"/>
        <v>45.085306070000001</v>
      </c>
      <c s="519"/>
      <c s="518">
        <f>+SUM(AS11:AS15)</f>
        <v>10.173284379999998</v>
      </c>
      <c s="518">
        <f t="shared" si="26" ref="AT10:BD10">+SUM(AT11:AT15)</f>
        <v>5.4980546199999996</v>
      </c>
      <c s="518">
        <f t="shared" si="26"/>
        <v>7.4398176599999992</v>
      </c>
      <c s="518">
        <f t="shared" si="26"/>
        <v>1.4288659499999998</v>
      </c>
      <c s="518">
        <f t="shared" si="26"/>
        <v>1.125</v>
      </c>
      <c s="518">
        <f t="shared" si="26"/>
        <v>2.8756697599999996</v>
      </c>
      <c s="518">
        <f t="shared" si="26"/>
        <v>7.4998845799999998</v>
      </c>
      <c s="518">
        <f t="shared" si="26"/>
        <v>5.4979226199999998</v>
      </c>
      <c s="518">
        <f t="shared" si="26"/>
        <v>4.8716926599999999</v>
      </c>
      <c s="518">
        <f t="shared" si="26"/>
        <v>1.4288659499999998</v>
      </c>
      <c s="518">
        <f t="shared" si="26"/>
        <v>1.125</v>
      </c>
      <c s="518">
        <f t="shared" si="26"/>
        <v>2.8756697599999996</v>
      </c>
      <c s="518">
        <f t="shared" si="3"/>
        <v>51.839727940000003</v>
      </c>
      <c s="519"/>
      <c s="518">
        <f>+SUM(BG11:BG15)</f>
        <v>7.4998845799999998</v>
      </c>
      <c s="518">
        <f t="shared" si="27" ref="BH10:BR10">+SUM(BH11:BH15)</f>
        <v>2.57487062</v>
      </c>
      <c s="518">
        <f t="shared" si="27"/>
        <v>7.7933522599999989</v>
      </c>
      <c s="518">
        <f t="shared" si="27"/>
        <v>1.4288659499999998</v>
      </c>
      <c s="518">
        <f t="shared" si="27"/>
        <v>2.0917182800000003</v>
      </c>
      <c s="518">
        <f t="shared" si="27"/>
        <v>2.8756697599999996</v>
      </c>
      <c s="518">
        <f t="shared" si="27"/>
        <v>7.4998845799999998</v>
      </c>
      <c s="518">
        <f t="shared" si="27"/>
        <v>5.5006194199999996</v>
      </c>
      <c s="518">
        <f t="shared" si="27"/>
        <v>4.8716927300000004</v>
      </c>
      <c s="518">
        <f t="shared" si="27"/>
        <v>1.4288659499999998</v>
      </c>
      <c s="518">
        <f t="shared" si="27"/>
        <v>2.0917182899999998</v>
      </c>
      <c s="518">
        <f t="shared" si="27"/>
        <v>2.9034475299999998</v>
      </c>
      <c s="518">
        <f t="shared" si="4"/>
        <v>48.560589950000001</v>
      </c>
      <c s="519"/>
      <c s="518">
        <f>+SUM(BU11:BU15)</f>
        <v>7.4998845799999998</v>
      </c>
      <c s="518">
        <f t="shared" si="28" ref="BV10:CF10">+SUM(BV11:BV15)</f>
        <v>5.5030090199999995</v>
      </c>
      <c s="518">
        <f t="shared" si="28"/>
        <v>4.0495780400000001</v>
      </c>
      <c s="518">
        <f t="shared" si="28"/>
        <v>1.4288659499999998</v>
      </c>
      <c s="518">
        <f t="shared" si="28"/>
        <v>4.726093283</v>
      </c>
      <c s="518">
        <f t="shared" si="28"/>
        <v>4.2052379559999995</v>
      </c>
      <c s="518">
        <f t="shared" si="28"/>
        <v>7.5465825830000011</v>
      </c>
      <c s="518">
        <f t="shared" si="28"/>
        <v>6.4011006699999999</v>
      </c>
      <c s="518">
        <f t="shared" si="28"/>
        <v>4.7907028700000005</v>
      </c>
      <c s="518">
        <f t="shared" si="28"/>
        <v>1.4288659499999998</v>
      </c>
      <c s="518">
        <f t="shared" si="28"/>
        <v>5.2060932900000001</v>
      </c>
      <c s="518">
        <f t="shared" si="28"/>
        <v>4.1766174499999993</v>
      </c>
      <c s="518">
        <f t="shared" si="5"/>
        <v>56.962631641999998</v>
      </c>
      <c s="519"/>
      <c s="518">
        <f>+SUM(CI11:CI15)</f>
        <v>7.5454265830000011</v>
      </c>
      <c s="518">
        <f t="shared" si="29" ref="CJ10:CT10">+SUM(CJ11:CJ15)</f>
        <v>6.7917980999999994</v>
      </c>
      <c s="518">
        <f t="shared" si="29"/>
        <v>5.3179494799999993</v>
      </c>
      <c s="518">
        <f t="shared" si="29"/>
        <v>4.3861355699999995</v>
      </c>
      <c s="518">
        <f t="shared" si="29"/>
        <v>5.5400332799999994</v>
      </c>
      <c s="518">
        <f t="shared" si="29"/>
        <v>4.1648823300000002</v>
      </c>
      <c s="518">
        <f t="shared" si="29"/>
        <v>7.4998845830000009</v>
      </c>
      <c s="518">
        <f t="shared" si="29"/>
        <v>7.1115259799999997</v>
      </c>
      <c s="518">
        <f t="shared" si="29"/>
        <v>5.3588884100000005</v>
      </c>
      <c s="518">
        <f t="shared" si="29"/>
        <v>4.3861356599999999</v>
      </c>
      <c s="518">
        <f t="shared" si="29"/>
        <v>5.6758862299999997</v>
      </c>
      <c s="518">
        <f t="shared" si="29"/>
        <v>4.1483144299999992</v>
      </c>
      <c s="518">
        <f t="shared" si="6"/>
        <v>67.926860636000001</v>
      </c>
      <c s="519"/>
      <c s="518">
        <f>+SUM(CW11:CW15)</f>
        <v>7.5443125799999997</v>
      </c>
      <c s="518">
        <f t="shared" si="30" ref="CX10:DH10">+SUM(CX11:CX15)</f>
        <v>7.1115259799999997</v>
      </c>
      <c s="518">
        <f t="shared" si="30"/>
        <v>5.3916149500000001</v>
      </c>
      <c s="518">
        <f t="shared" si="30"/>
        <v>5.9220242299999999</v>
      </c>
      <c s="518">
        <f t="shared" si="30"/>
        <v>5.6758862299999997</v>
      </c>
      <c s="518">
        <f t="shared" si="30"/>
        <v>4.14342407</v>
      </c>
      <c s="518">
        <f t="shared" si="30"/>
        <v>7.5450225830000006</v>
      </c>
      <c s="518">
        <f t="shared" si="30"/>
        <v>7.1115259799999997</v>
      </c>
      <c s="518">
        <f t="shared" si="30"/>
        <v>5.3916149500000001</v>
      </c>
      <c s="518">
        <f t="shared" si="30"/>
        <v>6.0835951800000005</v>
      </c>
      <c s="518">
        <f t="shared" si="30"/>
        <v>9.3122498700000005</v>
      </c>
      <c s="518">
        <f t="shared" si="30"/>
        <v>4.2648471799999994</v>
      </c>
      <c s="518">
        <f t="shared" si="7"/>
        <v>75.497643783000001</v>
      </c>
      <c s="519"/>
      <c s="518">
        <f>+SUM(DK11:DK15)</f>
        <v>7.5496667799999999</v>
      </c>
      <c s="518">
        <f t="shared" si="31" ref="DL10:DV10">+SUM(DL11:DL15)</f>
        <v>7.8834975400000005</v>
      </c>
      <c s="518">
        <f t="shared" si="31"/>
        <v>8.7585515799999989</v>
      </c>
      <c s="518">
        <f t="shared" si="31"/>
        <v>6.3968049699999998</v>
      </c>
      <c s="518">
        <f t="shared" si="31"/>
        <v>9.9870604800000002</v>
      </c>
      <c s="518">
        <f t="shared" si="31"/>
        <v>4.2710675999999994</v>
      </c>
      <c s="518">
        <f t="shared" si="31"/>
        <v>7.4998845830000009</v>
      </c>
      <c s="518">
        <f t="shared" si="31"/>
        <v>7.9199037899999993</v>
      </c>
      <c s="518">
        <f t="shared" si="31"/>
        <v>8.9152434199999995</v>
      </c>
      <c s="518">
        <f t="shared" si="31"/>
        <v>6.3968049700000007</v>
      </c>
      <c s="518">
        <f t="shared" si="31"/>
        <v>10.00661081</v>
      </c>
      <c s="518">
        <f t="shared" si="31"/>
        <v>4.2035239099999995</v>
      </c>
      <c s="518">
        <f t="shared" si="8"/>
        <v>89.788620433000006</v>
      </c>
      <c s="519"/>
      <c s="518">
        <f>+SUM(DY11:DY15)</f>
        <v>7.4998845830000009</v>
      </c>
      <c s="518">
        <f t="shared" si="32" ref="DZ10:EJ10">+SUM(DZ11:DZ15)</f>
        <v>7.9198861399999991</v>
      </c>
      <c s="518">
        <f t="shared" si="32"/>
        <v>8.9152434199999995</v>
      </c>
      <c s="518">
        <f t="shared" si="32"/>
        <v>6.3968049700000007</v>
      </c>
      <c s="518">
        <f t="shared" si="32"/>
        <v>10.00661081</v>
      </c>
      <c s="518">
        <f t="shared" si="32"/>
        <v>4.1012811599999992</v>
      </c>
      <c s="518">
        <f t="shared" si="32"/>
        <v>7.4998846400000003</v>
      </c>
      <c s="518">
        <f t="shared" si="32"/>
        <v>7.9321291499999997</v>
      </c>
      <c s="518">
        <f t="shared" si="32"/>
        <v>6.0573395200000002</v>
      </c>
      <c s="518">
        <f t="shared" si="32"/>
        <v>6.3968049700000007</v>
      </c>
      <c s="518">
        <f t="shared" si="32"/>
        <v>13.8176556</v>
      </c>
      <c s="518">
        <f t="shared" si="32"/>
        <v>10.75846342</v>
      </c>
      <c s="518">
        <f t="shared" si="9"/>
        <v>97.301988382999994</v>
      </c>
      <c s="519"/>
      <c s="518">
        <f>+SUM(EM11:EM15)</f>
        <v>0.04361375</v>
      </c>
      <c s="518">
        <f t="shared" si="33" ref="EN10:EX10">+SUM(EN11:EN15)</f>
        <v>7.2314020799999996</v>
      </c>
      <c s="518">
        <f t="shared" si="33"/>
        <v>6.8092897600000004</v>
      </c>
      <c s="518">
        <f t="shared" si="33"/>
        <v>6.3968049700000007</v>
      </c>
      <c s="518">
        <f t="shared" si="33"/>
        <v>13.037483180000001</v>
      </c>
      <c s="518">
        <f t="shared" si="33"/>
        <v>11.194375540000001</v>
      </c>
      <c s="518">
        <f t="shared" si="33"/>
        <v>0</v>
      </c>
      <c s="518">
        <f t="shared" si="33"/>
        <v>8.0268369199999992</v>
      </c>
      <c s="518">
        <f t="shared" si="33"/>
        <v>6.0573395200000002</v>
      </c>
      <c s="518">
        <f t="shared" si="33"/>
        <v>6.3968049700000007</v>
      </c>
      <c s="518">
        <f t="shared" si="33"/>
        <v>13.050254580000001</v>
      </c>
      <c s="518">
        <f t="shared" si="33"/>
        <v>6.9613655899999998</v>
      </c>
      <c s="518">
        <f t="shared" si="10"/>
        <v>85.205570860000009</v>
      </c>
      <c s="519"/>
      <c s="518">
        <f t="shared" si="34" ref="FA10:FK10">+SUM(FA11:FA15)</f>
        <v>4.2111941000000002</v>
      </c>
      <c s="518">
        <f t="shared" si="34"/>
        <v>3.37030546</v>
      </c>
      <c s="518">
        <f t="shared" si="34"/>
        <v>6.8254653699999999</v>
      </c>
      <c s="518">
        <f t="shared" si="34"/>
        <v>8.1745864300000015</v>
      </c>
      <c s="518">
        <f t="shared" si="34"/>
        <v>14.77417513</v>
      </c>
      <c s="518">
        <f t="shared" si="34"/>
        <v>6.9388962899999989</v>
      </c>
      <c s="518">
        <f t="shared" si="34"/>
        <v>4.1665512500000004</v>
      </c>
      <c s="518">
        <f t="shared" si="34"/>
        <v>1.0311586699999999</v>
      </c>
      <c s="518">
        <f t="shared" si="34"/>
        <v>8.6678509300000002</v>
      </c>
      <c s="518">
        <f t="shared" si="34"/>
        <v>6.3968049700000007</v>
      </c>
      <c s="518">
        <f t="shared" si="34"/>
        <v>15.492925140000002</v>
      </c>
      <c s="518">
        <f>+SUM(FA10:FK10)</f>
        <v>80.049913739999994</v>
      </c>
    </row>
    <row r="11" spans="2:168" ht="15.75">
      <c r="B11" s="695" t="s">
        <v>680</v>
      </c>
      <c s="518">
        <v>2.6733997200000004</v>
      </c>
      <c s="518">
        <v>1.13123229</v>
      </c>
      <c s="518">
        <v>4.0461317599999997</v>
      </c>
      <c s="518">
        <v>1.4288659499999998</v>
      </c>
      <c s="518">
        <v>1.125</v>
      </c>
      <c s="518">
        <v>1.81547792</v>
      </c>
      <c s="518">
        <v>2.6733997200000004</v>
      </c>
      <c s="518">
        <v>1.1312320900000001</v>
      </c>
      <c s="518">
        <v>3.6683983100000002</v>
      </c>
      <c s="518">
        <v>1.4288659499999998</v>
      </c>
      <c s="518">
        <v>1.125</v>
      </c>
      <c s="518">
        <v>1.8488565299999999</v>
      </c>
      <c s="518">
        <f t="shared" si="0"/>
        <v>24.09586024</v>
      </c>
      <c s="519"/>
      <c s="518">
        <v>6.0067330500000011</v>
      </c>
      <c s="518">
        <v>2.04003084</v>
      </c>
      <c s="518">
        <v>2.5681250000000002</v>
      </c>
      <c s="518">
        <v>1.4288659499999998</v>
      </c>
      <c s="518">
        <v>1.125</v>
      </c>
      <c s="518">
        <v>1.9465949600000001</v>
      </c>
      <c s="518">
        <v>6.0067330500000011</v>
      </c>
      <c s="518">
        <v>3.4200091499999998</v>
      </c>
      <c s="518">
        <v>6.3912406399999995</v>
      </c>
      <c s="518">
        <v>1.4288659499999998</v>
      </c>
      <c s="518">
        <v>1.125</v>
      </c>
      <c s="518">
        <v>3.7044811000000002</v>
      </c>
      <c s="518">
        <f t="shared" si="1"/>
        <v>37.191679690000008</v>
      </c>
      <c s="519"/>
      <c s="518">
        <v>6.0067330500000011</v>
      </c>
      <c s="518">
        <v>2.57487062</v>
      </c>
      <c s="518">
        <v>6.6177030399999994</v>
      </c>
      <c s="518">
        <v>1.4288659499999998</v>
      </c>
      <c s="518">
        <v>1.125</v>
      </c>
      <c s="518">
        <v>3.85236395</v>
      </c>
      <c s="518">
        <v>6.0067330500000011</v>
      </c>
      <c s="518">
        <v>2.57487062</v>
      </c>
      <c s="518">
        <v>6.6177030399999994</v>
      </c>
      <c s="518">
        <v>1.4288659499999998</v>
      </c>
      <c s="518">
        <v>1.125</v>
      </c>
      <c s="518">
        <v>3.99311756</v>
      </c>
      <c s="518">
        <f t="shared" si="2"/>
        <v>43.351826830000007</v>
      </c>
      <c s="519"/>
      <c s="518">
        <v>10.173284379999998</v>
      </c>
      <c s="518">
        <v>5.4536206199999997</v>
      </c>
      <c s="518">
        <v>6.6177030399999994</v>
      </c>
      <c s="518">
        <v>1.4288659499999998</v>
      </c>
      <c s="518">
        <v>1.125</v>
      </c>
      <c s="518">
        <v>2.8756697599999996</v>
      </c>
      <c s="518">
        <v>7.4998845799999998</v>
      </c>
      <c s="518">
        <v>5.4536206199999997</v>
      </c>
      <c s="518">
        <v>4.0495780400000001</v>
      </c>
      <c s="518">
        <v>1.4288659499999998</v>
      </c>
      <c s="518">
        <v>1.125</v>
      </c>
      <c s="518">
        <v>2.8756697599999996</v>
      </c>
      <c s="518">
        <f t="shared" si="3"/>
        <v>50.106762700000004</v>
      </c>
      <c s="519"/>
      <c s="518">
        <v>7.4998845799999998</v>
      </c>
      <c s="518">
        <v>2.57487062</v>
      </c>
      <c s="518">
        <v>6.9283280399999994</v>
      </c>
      <c s="518">
        <v>1.4288659499999998</v>
      </c>
      <c s="518">
        <v>2.0917182800000003</v>
      </c>
      <c s="518">
        <v>2.8756697599999996</v>
      </c>
      <c s="518">
        <v>7.4998845799999998</v>
      </c>
      <c s="518">
        <v>5.4536206199999997</v>
      </c>
      <c s="518">
        <v>4.0495780400000001</v>
      </c>
      <c s="518">
        <v>1.4288659499999998</v>
      </c>
      <c s="518">
        <v>2.0917182899999998</v>
      </c>
      <c s="518">
        <v>2.9034475299999998</v>
      </c>
      <c s="518">
        <f t="shared" si="4"/>
        <v>46.826452240000009</v>
      </c>
      <c s="519"/>
      <c s="518">
        <v>7.4998845799999998</v>
      </c>
      <c s="518">
        <v>5.4536206199999997</v>
      </c>
      <c s="518">
        <v>4.0495780400000001</v>
      </c>
      <c s="518">
        <v>1.4288659499999998</v>
      </c>
      <c s="518">
        <v>4.726093283</v>
      </c>
      <c s="518">
        <v>2.9034475299999998</v>
      </c>
      <c s="518">
        <v>7.4998845830000009</v>
      </c>
      <c s="518">
        <v>6.4011006699999999</v>
      </c>
      <c s="518">
        <v>4.7907028700000005</v>
      </c>
      <c s="518">
        <v>1.4288659499999998</v>
      </c>
      <c s="518">
        <v>5.2060932900000001</v>
      </c>
      <c s="518">
        <v>2.9034475299999998</v>
      </c>
      <c s="518">
        <f t="shared" si="5"/>
        <v>54.291584895999996</v>
      </c>
      <c s="519"/>
      <c s="518">
        <v>7.4998845830000009</v>
      </c>
      <c s="518">
        <v>6.7917980999999994</v>
      </c>
      <c s="518">
        <v>5.3179494799999993</v>
      </c>
      <c s="518">
        <v>4.3861355699999995</v>
      </c>
      <c s="518">
        <v>5.5400332799999994</v>
      </c>
      <c s="518">
        <v>2.9034475299999998</v>
      </c>
      <c s="518">
        <v>7.4998845830000009</v>
      </c>
      <c s="518">
        <v>7.1115259799999997</v>
      </c>
      <c s="518">
        <v>5.3588884100000005</v>
      </c>
      <c s="518">
        <v>4.3861356599999999</v>
      </c>
      <c s="518">
        <v>5.6758862299999997</v>
      </c>
      <c s="518">
        <v>2.9034475299999998</v>
      </c>
      <c s="518">
        <f t="shared" si="6"/>
        <v>65.375016935999994</v>
      </c>
      <c s="519"/>
      <c s="518">
        <v>7.4998845799999998</v>
      </c>
      <c s="518">
        <v>7.1115259799999997</v>
      </c>
      <c s="518">
        <v>5.3916149500000001</v>
      </c>
      <c s="518">
        <v>5.9220242299999999</v>
      </c>
      <c s="518">
        <v>5.6758862299999997</v>
      </c>
      <c s="518">
        <v>2.9034475299999998</v>
      </c>
      <c s="518">
        <v>7.4998845830000009</v>
      </c>
      <c s="518">
        <v>7.1115259799999997</v>
      </c>
      <c s="518">
        <v>5.3916149500000001</v>
      </c>
      <c s="518">
        <v>6.0835951800000005</v>
      </c>
      <c s="518">
        <v>9.3122498700000005</v>
      </c>
      <c s="518">
        <v>2.9034475299999998</v>
      </c>
      <c s="518">
        <f t="shared" si="7"/>
        <v>72.806701592999985</v>
      </c>
      <c s="519"/>
      <c s="518">
        <v>7.4998845799999998</v>
      </c>
      <c s="518">
        <v>7.8834975400000005</v>
      </c>
      <c s="518">
        <v>8.7585515799999989</v>
      </c>
      <c s="518">
        <v>6.3968049699999998</v>
      </c>
      <c s="518">
        <v>9.9870604800000002</v>
      </c>
      <c s="518">
        <v>2.9034475299999998</v>
      </c>
      <c s="518">
        <v>7.4998845830000009</v>
      </c>
      <c s="518">
        <v>7.9199037899999993</v>
      </c>
      <c s="518">
        <v>8.9152434199999995</v>
      </c>
      <c s="518">
        <v>6.3968049700000007</v>
      </c>
      <c s="518">
        <v>10.00661081</v>
      </c>
      <c s="518">
        <v>2.9034475299999998</v>
      </c>
      <c s="518">
        <f t="shared" si="8"/>
        <v>87.071141783000002</v>
      </c>
      <c s="519"/>
      <c s="518">
        <v>7.4998845830000009</v>
      </c>
      <c s="518">
        <v>7.9198861399999991</v>
      </c>
      <c s="518">
        <v>8.9152434199999995</v>
      </c>
      <c s="518">
        <v>6.3968049700000007</v>
      </c>
      <c s="518">
        <v>10.00661081</v>
      </c>
      <c s="518">
        <v>2.9034475299999998</v>
      </c>
      <c s="518">
        <v>7.4998846400000003</v>
      </c>
      <c s="518">
        <v>7.9321291499999997</v>
      </c>
      <c s="518">
        <v>6.0573395200000002</v>
      </c>
      <c s="518">
        <v>6.3968049700000007</v>
      </c>
      <c s="518">
        <v>10.00661081</v>
      </c>
      <c s="518">
        <v>9.6036022800000005</v>
      </c>
      <c s="518">
        <f t="shared" si="9"/>
        <v>91.138248823000012</v>
      </c>
      <c s="519"/>
      <c s="518">
        <v>0</v>
      </c>
      <c s="518">
        <v>7.2314020799999996</v>
      </c>
      <c s="518">
        <v>6.8092897600000004</v>
      </c>
      <c s="518">
        <v>6.3968049700000007</v>
      </c>
      <c s="518">
        <v>9.2264383900000002</v>
      </c>
      <c s="518">
        <v>9.9741485700000005</v>
      </c>
      <c s="518">
        <v>0</v>
      </c>
      <c s="518">
        <v>8.0268369199999992</v>
      </c>
      <c s="518">
        <v>6.0573395200000002</v>
      </c>
      <c s="518">
        <v>6.3968049700000007</v>
      </c>
      <c s="518">
        <v>9.2392097900000003</v>
      </c>
      <c s="518">
        <v>5.8075973199999993</v>
      </c>
      <c s="518">
        <f t="shared" si="10"/>
        <v>75.16587229000001</v>
      </c>
      <c s="519"/>
      <c s="518">
        <v>4.1665512500000004</v>
      </c>
      <c s="518">
        <v>3.37030546</v>
      </c>
      <c s="518">
        <v>6.0573395200000002</v>
      </c>
      <c s="518">
        <v>8.1745864300000015</v>
      </c>
      <c s="518">
        <v>10.963130339999999</v>
      </c>
      <c s="518">
        <v>5.8075973199999993</v>
      </c>
      <c s="518">
        <v>4.1665512500000004</v>
      </c>
      <c s="518">
        <v>1.0311586699999999</v>
      </c>
      <c s="518">
        <v>7.8351209800000001</v>
      </c>
      <c s="518">
        <v>6.3968049700000007</v>
      </c>
      <c s="518">
        <v>11.681880350000002</v>
      </c>
      <c s="518">
        <f>+SUM(FA11:FK11)</f>
        <v>69.651026540000004</v>
      </c>
    </row>
    <row r="12" spans="2:168" ht="15.75">
      <c r="B12" s="695" t="s">
        <v>37</v>
      </c>
      <c s="518">
        <v>0.52420700999999992</v>
      </c>
      <c s="518">
        <v>0</v>
      </c>
      <c s="518">
        <v>0</v>
      </c>
      <c s="518">
        <v>0</v>
      </c>
      <c s="518">
        <v>0</v>
      </c>
      <c s="518">
        <v>0.053617199999999997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0.054793599999999998</v>
      </c>
      <c s="518">
        <f t="shared" si="0"/>
        <v>0.63261780999999995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0.054456400000000002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0.054456400000000002</v>
      </c>
      <c s="519"/>
      <c s="518">
        <v>0.045127600000000004</v>
      </c>
      <c s="518">
        <v>0</v>
      </c>
      <c s="518">
        <v>0</v>
      </c>
      <c s="518">
        <v>0</v>
      </c>
      <c s="518">
        <v>0</v>
      </c>
      <c s="518">
        <v>0</v>
      </c>
      <c s="518">
        <v>0.044122399999999999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0.089249999999999996</v>
      </c>
      <c s="519"/>
      <c s="518">
        <v>0</v>
      </c>
      <c s="518">
        <v>0.044433999999999994</v>
      </c>
      <c s="518">
        <v>0</v>
      </c>
      <c s="518">
        <v>0</v>
      </c>
      <c s="518">
        <v>0</v>
      </c>
      <c s="518">
        <v>0</v>
      </c>
      <c s="518">
        <v>0</v>
      </c>
      <c s="518">
        <v>0.044302000000000001</v>
      </c>
      <c s="518">
        <v>0</v>
      </c>
      <c s="518">
        <v>0</v>
      </c>
      <c s="518">
        <v>0</v>
      </c>
      <c s="518">
        <v>0</v>
      </c>
      <c s="518">
        <f t="shared" si="3"/>
        <v>0.088735999999999995</v>
      </c>
      <c s="519"/>
      <c s="518">
        <v>0</v>
      </c>
      <c s="518">
        <v>0</v>
      </c>
      <c s="518">
        <v>0.042909599999999999</v>
      </c>
      <c s="518">
        <v>0</v>
      </c>
      <c s="518">
        <v>0</v>
      </c>
      <c s="518">
        <v>0</v>
      </c>
      <c s="518">
        <v>0</v>
      </c>
      <c s="518">
        <v>0.0469988</v>
      </c>
      <c s="518">
        <v>0</v>
      </c>
      <c s="518">
        <v>0</v>
      </c>
      <c s="518">
        <v>0</v>
      </c>
      <c s="518">
        <v>0</v>
      </c>
      <c s="518">
        <f t="shared" si="4"/>
        <v>0.089908399999999999</v>
      </c>
      <c s="519"/>
      <c s="518">
        <v>0</v>
      </c>
      <c s="518">
        <v>0.049388400000000006</v>
      </c>
      <c s="518">
        <v>0</v>
      </c>
      <c s="518">
        <v>0</v>
      </c>
      <c s="518">
        <v>0</v>
      </c>
      <c s="518">
        <v>1.3017904259999999</v>
      </c>
      <c s="518">
        <v>0.046698000000000003</v>
      </c>
      <c s="518">
        <v>0</v>
      </c>
      <c s="518">
        <v>0</v>
      </c>
      <c s="518">
        <v>0</v>
      </c>
      <c s="518">
        <v>0</v>
      </c>
      <c s="518">
        <v>1.2731699199999997</v>
      </c>
      <c s="518">
        <f t="shared" si="5"/>
        <v>2.6710467459999996</v>
      </c>
      <c s="519"/>
      <c s="518">
        <v>0.045541999999999999</v>
      </c>
      <c s="518">
        <v>0</v>
      </c>
      <c s="518">
        <v>0</v>
      </c>
      <c s="518">
        <v>0</v>
      </c>
      <c s="518">
        <v>0</v>
      </c>
      <c s="518">
        <v>1.2614348000000002</v>
      </c>
      <c s="518">
        <v>0</v>
      </c>
      <c s="518">
        <v>0</v>
      </c>
      <c s="518">
        <v>0</v>
      </c>
      <c s="518">
        <v>0</v>
      </c>
      <c s="518">
        <v>0</v>
      </c>
      <c s="518">
        <v>1.2448668999999999</v>
      </c>
      <c s="518">
        <f t="shared" si="6"/>
        <v>2.5518437</v>
      </c>
      <c s="519"/>
      <c s="518">
        <v>0.044427999999999995</v>
      </c>
      <c s="518">
        <v>0</v>
      </c>
      <c s="518">
        <v>0</v>
      </c>
      <c s="518">
        <v>0</v>
      </c>
      <c s="518">
        <v>0</v>
      </c>
      <c s="518">
        <v>1.23997654</v>
      </c>
      <c s="518">
        <v>0.045137999999999998</v>
      </c>
      <c s="518">
        <v>0</v>
      </c>
      <c s="518">
        <v>0</v>
      </c>
      <c s="518">
        <v>0</v>
      </c>
      <c s="518">
        <v>0</v>
      </c>
      <c s="518">
        <v>1.3613996499999999</v>
      </c>
      <c s="518">
        <f t="shared" si="7"/>
        <v>2.6909421899999995</v>
      </c>
      <c s="519"/>
      <c s="518">
        <v>0.049782199999999999</v>
      </c>
      <c s="518">
        <v>0</v>
      </c>
      <c s="518">
        <v>0</v>
      </c>
      <c s="518">
        <v>0</v>
      </c>
      <c s="518">
        <v>0</v>
      </c>
      <c s="518">
        <v>1.3676200699999999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1.3000763800000001</v>
      </c>
      <c s="518">
        <f t="shared" si="8"/>
        <v>2.7174786499999999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1.1978336299999999</v>
      </c>
      <c s="518">
        <v>0</v>
      </c>
      <c s="518">
        <v>0</v>
      </c>
      <c s="518">
        <v>0</v>
      </c>
      <c s="518">
        <v>0</v>
      </c>
      <c s="518">
        <v>3.81104479</v>
      </c>
      <c s="518">
        <v>1.15486114</v>
      </c>
      <c s="518">
        <f t="shared" si="9"/>
        <v>6.1637395599999998</v>
      </c>
      <c s="519"/>
      <c s="518">
        <v>0.04361375</v>
      </c>
      <c s="518">
        <v>0</v>
      </c>
      <c s="518">
        <v>0</v>
      </c>
      <c s="518">
        <v>0</v>
      </c>
      <c s="518">
        <v>3.81104479</v>
      </c>
      <c s="518">
        <v>1.2202269699999999</v>
      </c>
      <c s="518">
        <v>0</v>
      </c>
      <c s="518">
        <v>0</v>
      </c>
      <c s="518">
        <v>0</v>
      </c>
      <c s="518">
        <v>0</v>
      </c>
      <c s="518">
        <v>3.81104479</v>
      </c>
      <c s="518">
        <v>1.15376827</v>
      </c>
      <c s="518">
        <f t="shared" si="10"/>
        <v>10.039698570000001</v>
      </c>
      <c s="519"/>
      <c s="518">
        <v>0.044642849999999998</v>
      </c>
      <c s="518">
        <v>0</v>
      </c>
      <c s="518">
        <v>0.76812585</v>
      </c>
      <c s="518">
        <v>0</v>
      </c>
      <c s="518">
        <v>3.81104479</v>
      </c>
      <c s="518">
        <v>1.13129897</v>
      </c>
      <c s="518">
        <v>0</v>
      </c>
      <c s="518">
        <v>0</v>
      </c>
      <c s="518">
        <v>0.83272994999999994</v>
      </c>
      <c s="518">
        <v>0</v>
      </c>
      <c s="518">
        <v>3.81104479</v>
      </c>
      <c s="518">
        <f>+SUM(FA12:FK12)</f>
        <v>10.398887199999999</v>
      </c>
    </row>
    <row r="13" spans="2:168" ht="15.75">
      <c r="B13" s="695" t="s">
        <v>737</v>
      </c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f t="shared" si="0"/>
        <v>1.6442292399999998</v>
      </c>
      <c s="519"/>
      <c s="518">
        <v>0</v>
      </c>
      <c s="518">
        <v>0.82211461999999991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f t="shared" si="1"/>
        <v>1.6442292399999998</v>
      </c>
      <c s="519"/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f t="shared" si="2"/>
        <v>1.6442292399999998</v>
      </c>
      <c s="519"/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f t="shared" si="3"/>
        <v>1.6442292399999998</v>
      </c>
      <c s="519"/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v>0</v>
      </c>
      <c s="518">
        <v>0</v>
      </c>
      <c s="518">
        <v>0.82211469000000004</v>
      </c>
      <c s="518">
        <v>0</v>
      </c>
      <c s="518">
        <v>0</v>
      </c>
      <c s="518">
        <v>0</v>
      </c>
      <c s="518">
        <f t="shared" si="4"/>
        <v>1.6442293100000001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+SUM(FA13:FK13)</f>
        <v>0</v>
      </c>
    </row>
    <row r="14" spans="2:168" ht="15.75" hidden="1">
      <c r="B14" s="695" t="s">
        <v>694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+SUM(FA14:FK14)</f>
        <v>0</v>
      </c>
    </row>
    <row r="15" spans="2:168" ht="15.75" hidden="1">
      <c r="B15" s="695" t="s">
        <v>682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+SUM(FA15:FK15)</f>
        <v>0</v>
      </c>
    </row>
    <row r="16" spans="2:168" ht="15.75">
      <c r="B16" s="687" t="s">
        <v>92</v>
      </c>
      <c s="542">
        <f t="shared" si="35" ref="C16:N16">+C8+C7</f>
        <v>-162.46666218919989</v>
      </c>
      <c s="542">
        <f t="shared" si="35"/>
        <v>-4.8407186908004718</v>
      </c>
      <c s="542">
        <f t="shared" si="35"/>
        <v>64.941730980000244</v>
      </c>
      <c s="542">
        <f t="shared" si="35"/>
        <v>138.25495048999977</v>
      </c>
      <c s="542">
        <f t="shared" si="35"/>
        <v>-23.549169119999846</v>
      </c>
      <c s="542">
        <f t="shared" si="35"/>
        <v>1.087699870000467</v>
      </c>
      <c s="542">
        <f t="shared" si="35"/>
        <v>-6.8709189700001581</v>
      </c>
      <c s="542">
        <f t="shared" si="35"/>
        <v>-18.103230800000283</v>
      </c>
      <c s="542">
        <f t="shared" si="35"/>
        <v>-178.30723426999975</v>
      </c>
      <c s="542">
        <f t="shared" si="35"/>
        <v>43.597132351799473</v>
      </c>
      <c s="542">
        <f t="shared" si="35"/>
        <v>57.724627722499285</v>
      </c>
      <c s="542">
        <f t="shared" si="35"/>
        <v>275.9256847900005</v>
      </c>
      <c s="542">
        <f t="shared" si="0"/>
        <v>187.39389216429933</v>
      </c>
      <c s="573"/>
      <c s="542">
        <f>+Q8+Q7</f>
        <v>-167.70361707380007</v>
      </c>
      <c s="542">
        <f t="shared" si="36" ref="R16:AB16">+R8+R7</f>
        <v>-14.477012420000101</v>
      </c>
      <c s="542">
        <f t="shared" si="36"/>
        <v>29.558211770000014</v>
      </c>
      <c s="542">
        <f t="shared" si="36"/>
        <v>81.025702586200026</v>
      </c>
      <c s="542">
        <f t="shared" si="36"/>
        <v>-84.364768459999837</v>
      </c>
      <c s="542">
        <f t="shared" si="36"/>
        <v>-57.58109049000096</v>
      </c>
      <c s="542">
        <f t="shared" si="36"/>
        <v>-33.547357519998755</v>
      </c>
      <c s="542">
        <f t="shared" si="36"/>
        <v>-67.564583620000491</v>
      </c>
      <c s="542">
        <f t="shared" si="36"/>
        <v>3.7844683499999583</v>
      </c>
      <c s="542">
        <f t="shared" si="36"/>
        <v>-20.805744950000665</v>
      </c>
      <c s="542">
        <f t="shared" si="36"/>
        <v>-3.6167802799985154</v>
      </c>
      <c s="542">
        <f t="shared" si="36"/>
        <v>292.87512489000017</v>
      </c>
      <c s="542">
        <f t="shared" si="1"/>
        <v>-42.417447217599261</v>
      </c>
      <c s="573"/>
      <c s="542">
        <f>+AE8+AE7</f>
        <v>-84.375623240000024</v>
      </c>
      <c s="542">
        <f t="shared" si="37" ref="AF16:AP16">+AF8+AF7</f>
        <v>-166.99274186000022</v>
      </c>
      <c s="542">
        <f t="shared" si="37"/>
        <v>9.7640943400001028</v>
      </c>
      <c s="542">
        <f t="shared" si="37"/>
        <v>-77.851865779999272</v>
      </c>
      <c s="542">
        <f t="shared" si="37"/>
        <v>-83.114240850000115</v>
      </c>
      <c s="542">
        <f t="shared" si="37"/>
        <v>-18.487408370000026</v>
      </c>
      <c s="542">
        <f t="shared" si="37"/>
        <v>-96.229371040000387</v>
      </c>
      <c s="542">
        <f t="shared" si="37"/>
        <v>205.30338109000053</v>
      </c>
      <c s="542">
        <f t="shared" si="37"/>
        <v>225.0882695699994</v>
      </c>
      <c s="542">
        <f t="shared" si="37"/>
        <v>32.305390650000575</v>
      </c>
      <c s="542">
        <f t="shared" si="37"/>
        <v>177.32096867999923</v>
      </c>
      <c s="542">
        <f t="shared" si="37"/>
        <v>-117.86120046999825</v>
      </c>
      <c s="542">
        <f t="shared" si="2"/>
        <v>4.8696527200015396</v>
      </c>
      <c s="573"/>
      <c s="542">
        <f>+AS8+AS7</f>
        <v>-43.147465799999907</v>
      </c>
      <c s="542">
        <f t="shared" si="38" ref="AT16:BD16">+AT8+AT7</f>
        <v>190.22891421000014</v>
      </c>
      <c s="542">
        <f t="shared" si="38"/>
        <v>-1.9218361799998895</v>
      </c>
      <c s="542">
        <f t="shared" si="38"/>
        <v>-69.446661179999865</v>
      </c>
      <c s="542">
        <f t="shared" si="38"/>
        <v>187.14361741000022</v>
      </c>
      <c s="542">
        <f t="shared" si="38"/>
        <v>-150.05142341000143</v>
      </c>
      <c s="542">
        <f t="shared" si="38"/>
        <v>-182.55670554999952</v>
      </c>
      <c s="542">
        <f t="shared" si="38"/>
        <v>58.078442090000145</v>
      </c>
      <c s="542">
        <f t="shared" si="38"/>
        <v>44.314555120000811</v>
      </c>
      <c s="542">
        <f t="shared" si="38"/>
        <v>82.429143269999798</v>
      </c>
      <c s="542">
        <f t="shared" si="38"/>
        <v>176.9787450600007</v>
      </c>
      <c s="542">
        <f t="shared" si="38"/>
        <v>101.58683716999897</v>
      </c>
      <c s="542">
        <f t="shared" si="3"/>
        <v>393.63616221000018</v>
      </c>
      <c s="573"/>
      <c s="542">
        <f>+BG8+BG7</f>
        <v>-63.379347420000357</v>
      </c>
      <c s="542">
        <f t="shared" si="39" ref="BH16:BR16">+BH8+BH7</f>
        <v>-33.604121229999706</v>
      </c>
      <c s="542">
        <f t="shared" si="39"/>
        <v>-46.051436559999971</v>
      </c>
      <c s="542">
        <f t="shared" si="39"/>
        <v>23.410697139999534</v>
      </c>
      <c s="542">
        <f t="shared" si="39"/>
        <v>-76.591836619999583</v>
      </c>
      <c s="542">
        <f t="shared" si="39"/>
        <v>0.4910799299997457</v>
      </c>
      <c s="542">
        <f t="shared" si="39"/>
        <v>-40.007216840000289</v>
      </c>
      <c s="542">
        <f t="shared" si="39"/>
        <v>5.0330573300006165</v>
      </c>
      <c s="542">
        <f t="shared" si="39"/>
        <v>223.78713947999927</v>
      </c>
      <c s="542">
        <f t="shared" si="39"/>
        <v>-108.59741842000085</v>
      </c>
      <c s="542">
        <f t="shared" si="39"/>
        <v>51.924027920001251</v>
      </c>
      <c s="542">
        <f t="shared" si="39"/>
        <v>244.54976412000181</v>
      </c>
      <c s="542">
        <f t="shared" si="4"/>
        <v>180.9643888300015</v>
      </c>
      <c s="573"/>
      <c s="542">
        <f>+BU8+BU7</f>
        <v>-68.001403649999986</v>
      </c>
      <c s="542">
        <f t="shared" si="40" ref="BV16:CF16">+BV8+BV7</f>
        <v>-4.0549691499997458</v>
      </c>
      <c s="542">
        <f t="shared" si="40"/>
        <v>-5.7922175500006361</v>
      </c>
      <c s="542">
        <f t="shared" si="40"/>
        <v>-88.593493399999076</v>
      </c>
      <c s="542">
        <f t="shared" si="40"/>
        <v>-133.65076079700052</v>
      </c>
      <c s="542">
        <f t="shared" si="40"/>
        <v>63.249020355999818</v>
      </c>
      <c s="542">
        <f t="shared" si="40"/>
        <v>88.278719133000664</v>
      </c>
      <c s="542">
        <f t="shared" si="40"/>
        <v>-81.680997139998993</v>
      </c>
      <c s="542">
        <f t="shared" si="40"/>
        <v>244.70448356999918</v>
      </c>
      <c s="542">
        <f t="shared" si="40"/>
        <v>62.261317500001027</v>
      </c>
      <c s="542">
        <f t="shared" si="40"/>
        <v>4.9359465099985016</v>
      </c>
      <c s="542">
        <f t="shared" si="40"/>
        <v>354.15904880999955</v>
      </c>
      <c s="542">
        <f t="shared" si="5"/>
        <v>435.81469419199982</v>
      </c>
      <c s="573"/>
      <c s="542">
        <f t="shared" si="41" ref="CI16:CT16">+CI8+CI7</f>
        <v>-111.05165810699991</v>
      </c>
      <c s="542">
        <f t="shared" si="41"/>
        <v>14.153068270000063</v>
      </c>
      <c s="542">
        <f t="shared" si="41"/>
        <v>199.38544925000014</v>
      </c>
      <c s="542">
        <f t="shared" si="41"/>
        <v>-77.531785020000996</v>
      </c>
      <c s="542">
        <f t="shared" si="41"/>
        <v>-100.6195679199989</v>
      </c>
      <c s="542">
        <f t="shared" si="41"/>
        <v>-81.385194290000797</v>
      </c>
      <c s="542">
        <f t="shared" si="41"/>
        <v>39.647894833000294</v>
      </c>
      <c s="542">
        <f t="shared" si="41"/>
        <v>130.95201159999939</v>
      </c>
      <c s="542">
        <f t="shared" si="41"/>
        <v>-180.12919497000013</v>
      </c>
      <c s="542">
        <f t="shared" si="41"/>
        <v>93.627093370000239</v>
      </c>
      <c s="542">
        <f t="shared" si="41"/>
        <v>220.61611757000009</v>
      </c>
      <c s="542">
        <f t="shared" si="41"/>
        <v>-143.04352302999985</v>
      </c>
      <c s="542">
        <f t="shared" si="6"/>
        <v>4.6207115559996339</v>
      </c>
      <c s="573"/>
      <c s="542">
        <f>+CW8+CW7</f>
        <v>88.212061920000224</v>
      </c>
      <c s="542">
        <f t="shared" si="42" ref="CX16:DH16">+CX8+CX7</f>
        <v>-147.7410498800003</v>
      </c>
      <c s="542">
        <f t="shared" si="42"/>
        <v>147.61851356000039</v>
      </c>
      <c s="542">
        <f t="shared" si="42"/>
        <v>68.641214120000072</v>
      </c>
      <c s="542">
        <f t="shared" si="42"/>
        <v>-595.41747918000044</v>
      </c>
      <c s="542">
        <f t="shared" si="42"/>
        <v>-12.371560919999581</v>
      </c>
      <c s="542">
        <f t="shared" si="42"/>
        <v>70.219856912999788</v>
      </c>
      <c s="542">
        <f t="shared" si="42"/>
        <v>-22.416177089999984</v>
      </c>
      <c s="542">
        <f t="shared" si="42"/>
        <v>116.8790171600005</v>
      </c>
      <c s="542">
        <f t="shared" si="42"/>
        <v>168.48396226000094</v>
      </c>
      <c s="542">
        <f t="shared" si="42"/>
        <v>140.24306222999766</v>
      </c>
      <c s="542">
        <f t="shared" si="42"/>
        <v>298.89419612090057</v>
      </c>
      <c s="542">
        <f t="shared" si="7"/>
        <v>321.24561721389983</v>
      </c>
      <c s="573"/>
      <c s="542">
        <f>+DK8+DK7</f>
        <v>-280.52602799089999</v>
      </c>
      <c s="542">
        <f t="shared" si="43" ref="DL16:DV16">+DL8+DL7</f>
        <v>-15.623334209999932</v>
      </c>
      <c s="542">
        <f t="shared" si="43"/>
        <v>174.10718306999854</v>
      </c>
      <c s="542">
        <f t="shared" si="43"/>
        <v>1.6064917000013494</v>
      </c>
      <c s="542">
        <f t="shared" si="43"/>
        <v>30.674792929999185</v>
      </c>
      <c s="542">
        <f t="shared" si="43"/>
        <v>-87.982996829999266</v>
      </c>
      <c s="542">
        <f t="shared" si="43"/>
        <v>5.4502077129984912</v>
      </c>
      <c s="542">
        <f t="shared" si="43"/>
        <v>37.497878790000755</v>
      </c>
      <c s="542">
        <f t="shared" si="43"/>
        <v>188.70350598559961</v>
      </c>
      <c s="542">
        <f t="shared" si="43"/>
        <v>-185.36997966999601</v>
      </c>
      <c s="542">
        <f t="shared" si="43"/>
        <v>76.168252440000657</v>
      </c>
      <c s="542">
        <f t="shared" si="43"/>
        <v>147.70255417999644</v>
      </c>
      <c s="542">
        <f t="shared" si="8"/>
        <v>92.408528107699823</v>
      </c>
      <c s="573"/>
      <c s="542">
        <f>+DY8+DY7</f>
        <v>63.270200428000059</v>
      </c>
      <c s="542">
        <f t="shared" si="44" ref="DZ16:EJ16">+DZ8+DZ7</f>
        <v>-186.14220174499988</v>
      </c>
      <c s="542">
        <f t="shared" si="44"/>
        <v>72.988766329999962</v>
      </c>
      <c s="542">
        <f t="shared" si="44"/>
        <v>-13.077219319999376</v>
      </c>
      <c s="542">
        <f t="shared" si="44"/>
        <v>103.71527419999978</v>
      </c>
      <c s="542">
        <f t="shared" si="44"/>
        <v>-243.08917265000042</v>
      </c>
      <c s="542">
        <f t="shared" si="44"/>
        <v>-5.2977670799993106</v>
      </c>
      <c s="542">
        <f t="shared" si="44"/>
        <v>19.103981609997483</v>
      </c>
      <c s="542">
        <f t="shared" si="44"/>
        <v>5.6299352200028281</v>
      </c>
      <c s="542">
        <f t="shared" si="44"/>
        <v>31.867270179998286</v>
      </c>
      <c s="542">
        <f t="shared" si="44"/>
        <v>58.426643950000759</v>
      </c>
      <c s="542">
        <f t="shared" si="44"/>
        <v>182.55256852999855</v>
      </c>
      <c s="542">
        <f t="shared" si="9"/>
        <v>89.948279652998735</v>
      </c>
      <c s="573"/>
      <c s="542">
        <f>+EM8+EM7</f>
        <v>183.79929701000006</v>
      </c>
      <c s="542">
        <f t="shared" si="45" ref="EN16:EX16">+EN8+EN7</f>
        <v>-281.55331249000011</v>
      </c>
      <c s="542">
        <f t="shared" si="45"/>
        <v>98.92164024000013</v>
      </c>
      <c s="542">
        <f t="shared" si="45"/>
        <v>28.942112889999095</v>
      </c>
      <c s="542">
        <f t="shared" si="45"/>
        <v>-51.270406339999781</v>
      </c>
      <c s="542">
        <f t="shared" si="45"/>
        <v>-83.663774839999277</v>
      </c>
      <c s="542">
        <f t="shared" si="45"/>
        <v>-11.77189728000095</v>
      </c>
      <c s="542">
        <f t="shared" si="45"/>
        <v>37.322899640000514</v>
      </c>
      <c s="542">
        <f t="shared" si="45"/>
        <v>110.84848176999955</v>
      </c>
      <c s="542">
        <f t="shared" si="45"/>
        <v>38.925787630000158</v>
      </c>
      <c s="542">
        <f t="shared" si="45"/>
        <v>109.61481692666729</v>
      </c>
      <c s="542">
        <f t="shared" si="45"/>
        <v>173.65060411875811</v>
      </c>
      <c s="542">
        <f t="shared" si="10"/>
        <v>353.7662492754248</v>
      </c>
      <c s="573"/>
      <c s="542">
        <f t="shared" si="46" ref="FA16:FK16">+FA8+FA7</f>
        <v>-94.022994161614889</v>
      </c>
      <c s="542">
        <f t="shared" si="46"/>
        <v>83.316076619648072</v>
      </c>
      <c s="542">
        <f t="shared" si="46"/>
        <v>99.062700109794804</v>
      </c>
      <c s="542">
        <f t="shared" si="46"/>
        <v>48.940200479543421</v>
      </c>
      <c s="542">
        <f t="shared" si="46"/>
        <v>-82.574160950422595</v>
      </c>
      <c s="542">
        <f t="shared" si="46"/>
        <v>-72.073712587572373</v>
      </c>
      <c s="542">
        <f t="shared" si="46"/>
        <v>-0.75703996808012164</v>
      </c>
      <c s="542">
        <f t="shared" si="46"/>
        <v>17.723492781047472</v>
      </c>
      <c s="542">
        <f t="shared" si="46"/>
        <v>80.167677098409328</v>
      </c>
      <c s="542">
        <f t="shared" si="46"/>
        <v>54.893641760269745</v>
      </c>
      <c s="542">
        <f t="shared" si="46"/>
        <v>78.096720770263801</v>
      </c>
      <c s="542">
        <f>+SUM(FA16:FK16)</f>
        <v>212.77260195128667</v>
      </c>
    </row>
    <row r="17" spans="2:168" ht="15.75">
      <c r="B17" s="687" t="s">
        <v>96</v>
      </c>
      <c s="542">
        <f t="shared" si="47" ref="C17:N17">+C18+C30+C32</f>
        <v>-105.31111018919987</v>
      </c>
      <c s="542">
        <f t="shared" si="47"/>
        <v>15.031457309199496</v>
      </c>
      <c s="542">
        <f t="shared" si="47"/>
        <v>59.840353980000287</v>
      </c>
      <c s="542">
        <f t="shared" si="47"/>
        <v>98.96451048999981</v>
      </c>
      <c s="542">
        <f t="shared" si="47"/>
        <v>8.6523218800001871</v>
      </c>
      <c s="542">
        <f t="shared" si="47"/>
        <v>-17.345687129999568</v>
      </c>
      <c s="542">
        <f t="shared" si="47"/>
        <v>2.0760480299999298</v>
      </c>
      <c s="542">
        <f t="shared" si="47"/>
        <v>29.203545199999617</v>
      </c>
      <c s="542">
        <f t="shared" si="47"/>
        <v>-58.692639269999766</v>
      </c>
      <c s="542">
        <f t="shared" si="47"/>
        <v>30.239845351799435</v>
      </c>
      <c s="542">
        <f t="shared" si="47"/>
        <v>84.461344722499405</v>
      </c>
      <c s="542">
        <f t="shared" si="47"/>
        <v>157.65810179000044</v>
      </c>
      <c s="542">
        <f t="shared" si="0"/>
        <v>304.77809216429944</v>
      </c>
      <c s="573"/>
      <c s="542">
        <f>+Q18+Q30+Q32</f>
        <v>-40.659220073799958</v>
      </c>
      <c s="542">
        <f t="shared" si="48" ref="R17:AB17">+R18+R30+R32</f>
        <v>23.384751579999893</v>
      </c>
      <c s="542">
        <f t="shared" si="48"/>
        <v>1.5832907700000192</v>
      </c>
      <c s="542">
        <f t="shared" si="48"/>
        <v>-4.3913044138000963</v>
      </c>
      <c s="542">
        <f t="shared" si="48"/>
        <v>10.803659540000011</v>
      </c>
      <c s="542">
        <f t="shared" si="48"/>
        <v>126.12928550999924</v>
      </c>
      <c s="542">
        <f t="shared" si="48"/>
        <v>-58.737117519998947</v>
      </c>
      <c s="542">
        <f t="shared" si="48"/>
        <v>4.6717243799997448</v>
      </c>
      <c s="542">
        <f t="shared" si="48"/>
        <v>49.45445435000007</v>
      </c>
      <c s="542">
        <f t="shared" si="48"/>
        <v>9.4887850499990023</v>
      </c>
      <c s="542">
        <f t="shared" si="48"/>
        <v>74.930264720001517</v>
      </c>
      <c s="542">
        <f t="shared" si="48"/>
        <v>112.20944889000035</v>
      </c>
      <c s="542">
        <f t="shared" si="1"/>
        <v>308.86802278240089</v>
      </c>
      <c s="573"/>
      <c s="542">
        <f>+AE18+AE30+AE32</f>
        <v>-64.151802240000208</v>
      </c>
      <c s="542">
        <f t="shared" si="49" ref="AF17:AP17">+AF18+AF30+AF32</f>
        <v>-0.49851785999995357</v>
      </c>
      <c s="542">
        <f t="shared" si="49"/>
        <v>-200.93205765999988</v>
      </c>
      <c s="542">
        <f t="shared" si="49"/>
        <v>79.573362220000575</v>
      </c>
      <c s="542">
        <f t="shared" si="49"/>
        <v>-18.658292850000084</v>
      </c>
      <c s="542">
        <f t="shared" si="49"/>
        <v>4.8454896299998538</v>
      </c>
      <c s="542">
        <f t="shared" si="49"/>
        <v>-86.825069040000244</v>
      </c>
      <c s="542">
        <f t="shared" si="49"/>
        <v>195.43320609000074</v>
      </c>
      <c s="542">
        <f t="shared" si="49"/>
        <v>-54.967702430000699</v>
      </c>
      <c s="542">
        <f t="shared" si="49"/>
        <v>-18.424232349999603</v>
      </c>
      <c s="542">
        <f t="shared" si="49"/>
        <v>148.64737867999935</v>
      </c>
      <c s="542">
        <f t="shared" si="49"/>
        <v>-402.4822764699984</v>
      </c>
      <c s="542">
        <f t="shared" si="2"/>
        <v>-418.44051427999858</v>
      </c>
      <c s="573"/>
      <c s="542">
        <f>+AS18+AS30+AS32</f>
        <v>58.001488200000217</v>
      </c>
      <c s="542">
        <f t="shared" si="50" ref="AT17:BD17">+AT18+AT30+AT32</f>
        <v>301.29692820999998</v>
      </c>
      <c s="542">
        <f t="shared" si="50"/>
        <v>-73.588613179999683</v>
      </c>
      <c s="542">
        <f t="shared" si="50"/>
        <v>-34.072424179999999</v>
      </c>
      <c s="542">
        <f t="shared" si="50"/>
        <v>26.354984410000085</v>
      </c>
      <c s="542">
        <f t="shared" si="50"/>
        <v>11.925778589998709</v>
      </c>
      <c s="542">
        <f t="shared" si="50"/>
        <v>30.412826450000438</v>
      </c>
      <c s="542">
        <f t="shared" si="50"/>
        <v>61.541694090000156</v>
      </c>
      <c s="542">
        <f t="shared" si="50"/>
        <v>39.566274120000905</v>
      </c>
      <c s="542">
        <f t="shared" si="50"/>
        <v>83.041898269999706</v>
      </c>
      <c s="542">
        <f t="shared" si="50"/>
        <v>79.784036060000616</v>
      </c>
      <c s="542">
        <f t="shared" si="50"/>
        <v>-18.090954830000854</v>
      </c>
      <c s="542">
        <f t="shared" si="3"/>
        <v>566.17391621000013</v>
      </c>
      <c s="573"/>
      <c s="542">
        <f>+BG18+BG30+BG32</f>
        <v>178.79016457999944</v>
      </c>
      <c s="542">
        <f t="shared" si="51" ref="BH17:BR17">+BH18+BH30+BH32</f>
        <v>-112.99016422999946</v>
      </c>
      <c s="542">
        <f t="shared" si="51"/>
        <v>-22.031782560000035</v>
      </c>
      <c s="542">
        <f t="shared" si="51"/>
        <v>25.927337139999583</v>
      </c>
      <c s="542">
        <f t="shared" si="51"/>
        <v>8.4548363800002484</v>
      </c>
      <c s="542">
        <f t="shared" si="51"/>
        <v>13.108769929999795</v>
      </c>
      <c s="542">
        <f t="shared" si="51"/>
        <v>-26.011983840000191</v>
      </c>
      <c s="542">
        <f t="shared" si="51"/>
        <v>5.1813973300005784</v>
      </c>
      <c s="542">
        <f t="shared" si="51"/>
        <v>-22.944629520000703</v>
      </c>
      <c s="542">
        <f t="shared" si="51"/>
        <v>103.02188057999909</v>
      </c>
      <c s="542">
        <f t="shared" si="51"/>
        <v>62.936328920001003</v>
      </c>
      <c s="542">
        <f t="shared" si="51"/>
        <v>39.177585120002092</v>
      </c>
      <c s="542">
        <f t="shared" si="4"/>
        <v>252.61973983000144</v>
      </c>
      <c s="573"/>
      <c s="542">
        <f>+BU18+BU30+BU32</f>
        <v>100.01560635000007</v>
      </c>
      <c s="542">
        <f t="shared" si="52" ref="BV17:CF17">+BV18+BV30+BV32</f>
        <v>25.775279850000111</v>
      </c>
      <c s="542">
        <f t="shared" si="52"/>
        <v>-142.36541155000069</v>
      </c>
      <c s="542">
        <f t="shared" si="52"/>
        <v>-70.971874399999081</v>
      </c>
      <c s="542">
        <f t="shared" si="52"/>
        <v>-49.065292797000531</v>
      </c>
      <c s="542">
        <f t="shared" si="52"/>
        <v>55.20617735599987</v>
      </c>
      <c s="542">
        <f t="shared" si="52"/>
        <v>141.07130013300082</v>
      </c>
      <c s="542">
        <f t="shared" si="52"/>
        <v>0.72350486000108916</v>
      </c>
      <c s="542">
        <f t="shared" si="52"/>
        <v>273.67410056999893</v>
      </c>
      <c s="542">
        <f t="shared" si="52"/>
        <v>-8.0603434999989183</v>
      </c>
      <c s="542">
        <f t="shared" si="52"/>
        <v>24.950409509998714</v>
      </c>
      <c s="542">
        <f t="shared" si="52"/>
        <v>310.52549980999919</v>
      </c>
      <c s="542">
        <f t="shared" si="5"/>
        <v>661.4789561919996</v>
      </c>
      <c s="573"/>
      <c s="542">
        <f>+CI18+CI30+CI32</f>
        <v>-123.33704310699983</v>
      </c>
      <c s="542">
        <f t="shared" si="53" ref="CJ17:CT17">+CJ18+CJ30+CJ32</f>
        <v>21.232241270000138</v>
      </c>
      <c s="542">
        <f t="shared" si="53"/>
        <v>0.56165924999996975</v>
      </c>
      <c s="542">
        <f t="shared" si="53"/>
        <v>52.736731979999206</v>
      </c>
      <c s="542">
        <f t="shared" si="53"/>
        <v>52.995205080001114</v>
      </c>
      <c s="542">
        <f t="shared" si="53"/>
        <v>46.194610709999282</v>
      </c>
      <c s="542">
        <f t="shared" si="53"/>
        <v>96.153591833000121</v>
      </c>
      <c s="542">
        <f t="shared" si="53"/>
        <v>-75.426208400000448</v>
      </c>
      <c s="542">
        <f t="shared" si="53"/>
        <v>-201.02688797000025</v>
      </c>
      <c s="542">
        <f t="shared" si="53"/>
        <v>271.79520437000019</v>
      </c>
      <c s="542">
        <f t="shared" si="53"/>
        <v>162.03005757000022</v>
      </c>
      <c s="542">
        <f t="shared" si="53"/>
        <v>-171.41387302999999</v>
      </c>
      <c s="542">
        <f t="shared" si="6"/>
        <v>132.4952895559997</v>
      </c>
      <c s="573"/>
      <c s="542">
        <f>+CW18+CW30+CW32</f>
        <v>182.22738592000022</v>
      </c>
      <c s="542">
        <f t="shared" si="54" ref="CX17:DH17">+CX18+CX30+CX32</f>
        <v>-75.055571880000159</v>
      </c>
      <c s="542">
        <f t="shared" si="54"/>
        <v>-75.196703439999695</v>
      </c>
      <c s="542">
        <f t="shared" si="54"/>
        <v>4.2427981200003053</v>
      </c>
      <c s="542">
        <f t="shared" si="54"/>
        <v>-574.32687618000057</v>
      </c>
      <c s="542">
        <f t="shared" si="54"/>
        <v>-26.743822919999442</v>
      </c>
      <c s="542">
        <f t="shared" si="54"/>
        <v>38.477195912999555</v>
      </c>
      <c s="542">
        <f t="shared" si="54"/>
        <v>-130.23943408999978</v>
      </c>
      <c s="542">
        <f t="shared" si="54"/>
        <v>110.58306416000045</v>
      </c>
      <c s="542">
        <f t="shared" si="54"/>
        <v>321.47202326000075</v>
      </c>
      <c s="542">
        <f t="shared" si="54"/>
        <v>59.25901622999762</v>
      </c>
      <c s="542">
        <f t="shared" si="54"/>
        <v>376.0452411209007</v>
      </c>
      <c s="542">
        <f t="shared" si="7"/>
        <v>210.74431621390008</v>
      </c>
      <c s="573"/>
      <c s="542">
        <f>+DK18+DK30+DK32</f>
        <v>-256.25968099090022</v>
      </c>
      <c s="542">
        <f t="shared" si="55" ref="DL17:DV17">+DL18+DL30+DL32</f>
        <v>-0.14993320999974458</v>
      </c>
      <c s="542">
        <f t="shared" si="55"/>
        <v>264.70198106999879</v>
      </c>
      <c s="542">
        <f t="shared" si="55"/>
        <v>-0.58410329999889754</v>
      </c>
      <c s="542">
        <f t="shared" si="55"/>
        <v>84.770784929999195</v>
      </c>
      <c s="542">
        <f t="shared" si="55"/>
        <v>16.077897170000711</v>
      </c>
      <c s="542">
        <f t="shared" si="55"/>
        <v>1.4945047129986335</v>
      </c>
      <c s="542">
        <f t="shared" si="55"/>
        <v>-36.386344209999486</v>
      </c>
      <c s="542">
        <f t="shared" si="55"/>
        <v>202.13222998559991</v>
      </c>
      <c s="542">
        <f t="shared" si="55"/>
        <v>-165.12576766999621</v>
      </c>
      <c s="542">
        <f t="shared" si="55"/>
        <v>64.42909544000068</v>
      </c>
      <c s="542">
        <f t="shared" si="55"/>
        <v>83.310177179996515</v>
      </c>
      <c s="542">
        <f t="shared" si="8"/>
        <v>258.41084110769987</v>
      </c>
      <c s="573"/>
      <c s="542">
        <f>+DY18+DY30+DY32</f>
        <v>263.56594942799995</v>
      </c>
      <c s="542">
        <f t="shared" si="56" ref="DZ17:EJ17">+DZ18+DZ30+DZ32</f>
        <v>-199.33381474499981</v>
      </c>
      <c s="542">
        <f t="shared" si="56"/>
        <v>22.326503330000026</v>
      </c>
      <c s="542">
        <f t="shared" si="56"/>
        <v>33.97924568000051</v>
      </c>
      <c s="542">
        <f t="shared" si="56"/>
        <v>212.93207519999982</v>
      </c>
      <c s="542">
        <f t="shared" si="56"/>
        <v>-197.07751765000043</v>
      </c>
      <c s="542">
        <f t="shared" si="56"/>
        <v>44.500014920000552</v>
      </c>
      <c s="542">
        <f t="shared" si="56"/>
        <v>13.763291609997488</v>
      </c>
      <c s="542">
        <f t="shared" si="56"/>
        <v>8.5883592200027579</v>
      </c>
      <c s="542">
        <f t="shared" si="56"/>
        <v>3.5028911799986382</v>
      </c>
      <c s="542">
        <f t="shared" si="56"/>
        <v>80.584010950000334</v>
      </c>
      <c s="542">
        <f t="shared" si="56"/>
        <v>39.180307689998926</v>
      </c>
      <c s="542">
        <f t="shared" si="9"/>
        <v>326.51131681299876</v>
      </c>
      <c s="573"/>
      <c s="542">
        <f>+EM18+EM30+EM32</f>
        <v>347.73547816999979</v>
      </c>
      <c s="542">
        <f t="shared" si="57" ref="EN17:EX17">+EN18+EN30+EN32</f>
        <v>-342.15599430000003</v>
      </c>
      <c s="542">
        <f t="shared" si="57"/>
        <v>46.872287740000189</v>
      </c>
      <c s="542">
        <f t="shared" si="57"/>
        <v>-19.120232240000711</v>
      </c>
      <c s="542">
        <f t="shared" si="57"/>
        <v>18.662005829999892</v>
      </c>
      <c s="542">
        <f t="shared" si="57"/>
        <v>-12.767667199999185</v>
      </c>
      <c s="542">
        <f t="shared" si="57"/>
        <v>-61.105922580011068</v>
      </c>
      <c s="542">
        <f t="shared" si="57"/>
        <v>149.10135953000963</v>
      </c>
      <c s="542">
        <f t="shared" si="57"/>
        <v>69.361063060000745</v>
      </c>
      <c s="542">
        <f t="shared" si="57"/>
        <v>-143.00934594000017</v>
      </c>
      <c s="542">
        <f t="shared" si="57"/>
        <v>-76.685139303332619</v>
      </c>
      <c s="542">
        <f t="shared" si="57"/>
        <v>-106.87726050124184</v>
      </c>
      <c s="542">
        <f t="shared" si="10"/>
        <v>-129.98936773457535</v>
      </c>
      <c s="573"/>
      <c s="542">
        <f t="shared" si="58" ref="FA17:FK17">+FA18+FA30+FA32</f>
        <v>-24.64867888161578</v>
      </c>
      <c s="542">
        <f t="shared" si="58"/>
        <v>65.000147599648869</v>
      </c>
      <c s="542">
        <f t="shared" si="58"/>
        <v>52.724591969794758</v>
      </c>
      <c s="542">
        <f t="shared" si="58"/>
        <v>149.06188857954345</v>
      </c>
      <c s="542">
        <f t="shared" si="58"/>
        <v>83.65328353957733</v>
      </c>
      <c s="542">
        <f t="shared" si="58"/>
        <v>50.383768842427983</v>
      </c>
      <c s="542">
        <f t="shared" si="58"/>
        <v>88.065745851919687</v>
      </c>
      <c s="542">
        <f t="shared" si="58"/>
        <v>37.035266231047622</v>
      </c>
      <c s="542">
        <f t="shared" si="58"/>
        <v>36.438110328409081</v>
      </c>
      <c s="542">
        <f t="shared" si="58"/>
        <v>21.001620760269855</v>
      </c>
      <c s="542">
        <f t="shared" si="58"/>
        <v>40.256880890263574</v>
      </c>
      <c s="542">
        <f>+SUM(FA17:FK17)</f>
        <v>598.97262571128635</v>
      </c>
    </row>
    <row r="18" spans="2:168" ht="15.75">
      <c r="B18" s="690" t="s">
        <v>51</v>
      </c>
      <c s="520">
        <f t="shared" si="59" ref="C18:N18">+C19+C26+C27+C28+C29</f>
        <v>11.15147065</v>
      </c>
      <c s="520">
        <f t="shared" si="59"/>
        <v>0</v>
      </c>
      <c s="520">
        <f t="shared" si="59"/>
        <v>22.89475243</v>
      </c>
      <c s="520">
        <f t="shared" si="59"/>
        <v>29.675209410000001</v>
      </c>
      <c s="520">
        <f t="shared" si="59"/>
        <v>3.0971525899999999</v>
      </c>
      <c s="520">
        <f t="shared" si="59"/>
        <v>8.5306554600000002</v>
      </c>
      <c s="520">
        <f t="shared" si="59"/>
        <v>0</v>
      </c>
      <c s="520">
        <f t="shared" si="59"/>
        <v>9.0423145199999997</v>
      </c>
      <c s="520">
        <f t="shared" si="59"/>
        <v>4.7371931900000002</v>
      </c>
      <c s="520">
        <f t="shared" si="59"/>
        <v>6.7584194600000007</v>
      </c>
      <c s="520">
        <f t="shared" si="59"/>
        <v>18.479897899999997</v>
      </c>
      <c s="520">
        <f t="shared" si="59"/>
        <v>52.333879449999998</v>
      </c>
      <c s="520">
        <f t="shared" si="0"/>
        <v>166.70094506000001</v>
      </c>
      <c s="699"/>
      <c s="520">
        <f>+Q19+Q26+Q27+Q28+Q29</f>
        <v>0.14811473999999999</v>
      </c>
      <c s="520">
        <f t="shared" si="60" ref="R18:AB18">+R19+R26+R27+R28+R29</f>
        <v>0</v>
      </c>
      <c s="520">
        <f t="shared" si="60"/>
        <v>2.3463372599999999</v>
      </c>
      <c s="520">
        <f t="shared" si="60"/>
        <v>3.9840391899999998</v>
      </c>
      <c s="520">
        <f t="shared" si="60"/>
        <v>0</v>
      </c>
      <c s="520">
        <f t="shared" si="60"/>
        <v>19.647082165999997</v>
      </c>
      <c s="520">
        <f t="shared" si="60"/>
        <v>0.39191871999999994</v>
      </c>
      <c s="520">
        <f t="shared" si="60"/>
        <v>8.7097414099999995</v>
      </c>
      <c s="520">
        <f t="shared" si="60"/>
        <v>19.57103296</v>
      </c>
      <c s="520">
        <f t="shared" si="60"/>
        <v>5.0280809690000003</v>
      </c>
      <c s="520">
        <f t="shared" si="60"/>
        <v>16.950280970000001</v>
      </c>
      <c s="520">
        <f t="shared" si="60"/>
        <v>15.58857905</v>
      </c>
      <c s="520">
        <f t="shared" si="1"/>
        <v>92.365207435000002</v>
      </c>
      <c s="699"/>
      <c s="520">
        <f>+AE19+AE26+AE27+AE28+AE29</f>
        <v>6.2171943000000001</v>
      </c>
      <c s="520">
        <f t="shared" si="61" ref="AF18:AP18">+AF19+AF26+AF27+AF28+AF29</f>
        <v>1.2981345799999999</v>
      </c>
      <c s="520">
        <f t="shared" si="61"/>
        <v>0</v>
      </c>
      <c s="520">
        <f t="shared" si="61"/>
        <v>2.2999999999999998</v>
      </c>
      <c s="520">
        <f t="shared" si="61"/>
        <v>3.3965806999999999</v>
      </c>
      <c s="520">
        <f t="shared" si="61"/>
        <v>2.3086611499999998</v>
      </c>
      <c s="520">
        <f t="shared" si="61"/>
        <v>3.3851988699999995</v>
      </c>
      <c s="520">
        <f t="shared" si="61"/>
        <v>3.0965806899999997</v>
      </c>
      <c s="520">
        <f t="shared" si="61"/>
        <v>1.33063697</v>
      </c>
      <c s="520">
        <f t="shared" si="61"/>
        <v>0</v>
      </c>
      <c s="520">
        <f t="shared" si="61"/>
        <v>113.875561</v>
      </c>
      <c s="520">
        <f t="shared" si="61"/>
        <v>24.028982309999996</v>
      </c>
      <c s="520">
        <f t="shared" si="2"/>
        <v>161.23753057000002</v>
      </c>
      <c s="699"/>
      <c s="520">
        <f>+AS19+AS26+AS27+AS28+AS29</f>
        <v>0</v>
      </c>
      <c s="520">
        <f t="shared" si="62" ref="AT18:BD18">+AT19+AT26+AT27+AT28+AT29</f>
        <v>14.807373150000002</v>
      </c>
      <c s="520">
        <f t="shared" si="62"/>
        <v>0</v>
      </c>
      <c s="520">
        <f t="shared" si="62"/>
        <v>0</v>
      </c>
      <c s="520">
        <f t="shared" si="62"/>
        <v>15.31349552</v>
      </c>
      <c s="520">
        <f t="shared" si="62"/>
        <v>0</v>
      </c>
      <c s="520">
        <f t="shared" si="62"/>
        <v>4.1765394699999998</v>
      </c>
      <c s="520">
        <f t="shared" si="62"/>
        <v>10</v>
      </c>
      <c s="520">
        <f t="shared" si="62"/>
        <v>12.90664394</v>
      </c>
      <c s="520">
        <f t="shared" si="62"/>
        <v>15.610693770000001</v>
      </c>
      <c s="520">
        <f t="shared" si="62"/>
        <v>0</v>
      </c>
      <c s="520">
        <f t="shared" si="62"/>
        <v>9.7729511200000001</v>
      </c>
      <c s="520">
        <f t="shared" si="3"/>
        <v>82.58769697000001</v>
      </c>
      <c s="699"/>
      <c s="520">
        <f>+BG19+BG26+BG27+BG28+BG29</f>
        <v>0</v>
      </c>
      <c s="520">
        <f t="shared" si="63" ref="BH18:BR18">+BH19+BH26+BH27+BH28+BH29</f>
        <v>0</v>
      </c>
      <c s="520">
        <f t="shared" si="63"/>
        <v>0</v>
      </c>
      <c s="520">
        <f t="shared" si="63"/>
        <v>10.573263470000001</v>
      </c>
      <c s="520">
        <f t="shared" si="63"/>
        <v>6.077725</v>
      </c>
      <c s="520">
        <f t="shared" si="63"/>
        <v>54.430913969999999</v>
      </c>
      <c s="520">
        <f t="shared" si="63"/>
        <v>0.93810646999999991</v>
      </c>
      <c s="520">
        <f t="shared" si="63"/>
        <v>1.182804</v>
      </c>
      <c s="520">
        <f t="shared" si="63"/>
        <v>22.21396524</v>
      </c>
      <c s="520">
        <f t="shared" si="63"/>
        <v>60.955221480000006</v>
      </c>
      <c s="520">
        <f t="shared" si="63"/>
        <v>0</v>
      </c>
      <c s="520">
        <f t="shared" si="63"/>
        <v>37.707621940000003</v>
      </c>
      <c s="520">
        <f t="shared" si="4"/>
        <v>194.07962157</v>
      </c>
      <c s="699"/>
      <c s="520">
        <f>+BU19+BU26+BU27+BU28+BU29</f>
        <v>15.413286099999999</v>
      </c>
      <c s="520">
        <f t="shared" si="64" ref="BV18:CF18">+BV19+BV26+BV27+BV28+BV29</f>
        <v>5.1324096700000004</v>
      </c>
      <c s="520">
        <f t="shared" si="64"/>
        <v>7.1729433299999998</v>
      </c>
      <c s="520">
        <f t="shared" si="64"/>
        <v>1.6002809999999998</v>
      </c>
      <c s="520">
        <f t="shared" si="64"/>
        <v>24.210082190000001</v>
      </c>
      <c s="520">
        <f t="shared" si="64"/>
        <v>13.817931700000001</v>
      </c>
      <c s="520">
        <f t="shared" si="64"/>
        <v>0</v>
      </c>
      <c s="520">
        <f t="shared" si="64"/>
        <v>6.3974216100000003</v>
      </c>
      <c s="520">
        <f t="shared" si="64"/>
        <v>12.803040000000001</v>
      </c>
      <c s="520">
        <f t="shared" si="64"/>
        <v>0.57217881000000015</v>
      </c>
      <c s="520">
        <f t="shared" si="64"/>
        <v>10.6217083</v>
      </c>
      <c s="520">
        <f t="shared" si="64"/>
        <v>239.81680126000001</v>
      </c>
      <c s="520">
        <f t="shared" si="5"/>
        <v>337.55808396999998</v>
      </c>
      <c s="699"/>
      <c s="520">
        <f>+CI19+CI26+CI27+CI28+CI29</f>
        <v>10.773837387</v>
      </c>
      <c s="520">
        <f t="shared" si="65" ref="CJ18:CT18">+CJ19+CJ26+CJ27+CJ28+CJ29</f>
        <v>22.291168209999999</v>
      </c>
      <c s="520">
        <f t="shared" si="65"/>
        <v>5</v>
      </c>
      <c s="520">
        <f t="shared" si="65"/>
        <v>5.6513379299999995</v>
      </c>
      <c s="520">
        <f t="shared" si="65"/>
        <v>12.83167478</v>
      </c>
      <c s="520">
        <f t="shared" si="65"/>
        <v>7.1927165799999999</v>
      </c>
      <c s="520">
        <f t="shared" si="65"/>
        <v>0</v>
      </c>
      <c s="520">
        <f t="shared" si="65"/>
        <v>3.9465506100000001</v>
      </c>
      <c s="520">
        <f t="shared" si="65"/>
        <v>2.03779435</v>
      </c>
      <c s="520">
        <f t="shared" si="65"/>
        <v>64.573919818000007</v>
      </c>
      <c s="520">
        <f t="shared" si="65"/>
        <v>32.023502930000006</v>
      </c>
      <c s="520">
        <f t="shared" si="65"/>
        <v>7.3541725199999997</v>
      </c>
      <c s="520">
        <f t="shared" si="6"/>
        <v>173.67667511499999</v>
      </c>
      <c s="699"/>
      <c s="520">
        <f>+CW19+CW26+CW27+CW28+CW29</f>
        <v>3.0611756699999999</v>
      </c>
      <c s="520">
        <f t="shared" si="66" ref="CX18:DH18">+CX19+CX26+CX27+CX28+CX29</f>
        <v>0</v>
      </c>
      <c s="520">
        <f t="shared" si="66"/>
        <v>5.4832077499999992</v>
      </c>
      <c s="520">
        <f t="shared" si="66"/>
        <v>26.048321560000002</v>
      </c>
      <c s="520">
        <f t="shared" si="66"/>
        <v>3.6711916809999998</v>
      </c>
      <c s="520">
        <f t="shared" si="66"/>
        <v>6.8792105100000001</v>
      </c>
      <c s="520">
        <f t="shared" si="66"/>
        <v>30</v>
      </c>
      <c s="520">
        <f t="shared" si="66"/>
        <v>7.8800025500000004</v>
      </c>
      <c s="520">
        <f t="shared" si="66"/>
        <v>2.7742645300000004</v>
      </c>
      <c s="520">
        <f t="shared" si="66"/>
        <v>21.807798429999998</v>
      </c>
      <c s="520">
        <f t="shared" si="66"/>
        <v>6.3002818100000004</v>
      </c>
      <c s="520">
        <f t="shared" si="66"/>
        <v>45.13224323</v>
      </c>
      <c s="520">
        <f t="shared" si="7"/>
        <v>159.037697721</v>
      </c>
      <c s="699"/>
      <c s="520">
        <f>+DK19+DK26+DK27+DK28+DK29</f>
        <v>3.4056269500000003</v>
      </c>
      <c s="520">
        <f t="shared" si="67" ref="DL18:DV18">+DL19+DL26+DL27+DL28+DL29</f>
        <v>0.18098848000000001</v>
      </c>
      <c s="520">
        <f t="shared" si="67"/>
        <v>2.8470693699999998</v>
      </c>
      <c s="520">
        <f t="shared" si="67"/>
        <v>4.37878715</v>
      </c>
      <c s="520">
        <f t="shared" si="67"/>
        <v>1.4616863500000001</v>
      </c>
      <c s="520">
        <f t="shared" si="67"/>
        <v>34.799999999999997</v>
      </c>
      <c s="520">
        <f t="shared" si="67"/>
        <v>0</v>
      </c>
      <c s="520">
        <f t="shared" si="67"/>
        <v>0</v>
      </c>
      <c s="520">
        <f t="shared" si="67"/>
        <v>-0.00088391999999999995</v>
      </c>
      <c s="520">
        <f t="shared" si="67"/>
        <v>4.4973050900000002</v>
      </c>
      <c s="520">
        <f t="shared" si="67"/>
        <v>10.278487798</v>
      </c>
      <c s="520">
        <f t="shared" si="67"/>
        <v>2.78834874</v>
      </c>
      <c s="520">
        <f t="shared" si="8"/>
        <v>64.637416007999988</v>
      </c>
      <c s="699"/>
      <c s="520">
        <f>+DY19+DY26+DY27+DY28+DY29</f>
        <v>1.4342021999999999</v>
      </c>
      <c s="520">
        <f t="shared" si="68" ref="DZ18:EJ18">+DZ19+DZ26+DZ27+DZ28+DZ29</f>
        <v>0.57548522000000002</v>
      </c>
      <c s="520">
        <f t="shared" si="68"/>
        <v>3.8709638499999999</v>
      </c>
      <c s="520">
        <f t="shared" si="68"/>
        <v>0</v>
      </c>
      <c s="520">
        <f t="shared" si="68"/>
        <v>3.9206698100000001</v>
      </c>
      <c s="520">
        <f t="shared" si="68"/>
        <v>3.5237496000000004</v>
      </c>
      <c s="520">
        <f t="shared" si="68"/>
        <v>0.95988728000000001</v>
      </c>
      <c s="520">
        <f t="shared" si="68"/>
        <v>10.068430260000001</v>
      </c>
      <c s="520">
        <f t="shared" si="68"/>
        <v>0.84928722999999995</v>
      </c>
      <c s="520">
        <f t="shared" si="68"/>
        <v>9.8000000000000007</v>
      </c>
      <c s="520">
        <f t="shared" si="68"/>
        <v>21.919950759999999</v>
      </c>
      <c s="520">
        <f t="shared" si="68"/>
        <v>9.9301156900000009</v>
      </c>
      <c s="520">
        <f t="shared" si="9"/>
        <v>66.852741899999998</v>
      </c>
      <c s="704"/>
      <c s="520">
        <f>+EM19+EM26+EM27+EM28+EM29</f>
        <v>0</v>
      </c>
      <c s="520">
        <f t="shared" si="69" ref="EN18:EX18">+EN19+EN26+EN27+EN28+EN29</f>
        <v>0</v>
      </c>
      <c s="520">
        <f t="shared" si="69"/>
        <v>3.7581909699999998</v>
      </c>
      <c s="520">
        <f t="shared" si="69"/>
        <v>10.9428635</v>
      </c>
      <c s="520">
        <f t="shared" si="69"/>
        <v>1.9752218100000001</v>
      </c>
      <c s="520">
        <f t="shared" si="69"/>
        <v>0</v>
      </c>
      <c s="520">
        <f t="shared" si="69"/>
        <v>0.44740564199999999</v>
      </c>
      <c s="520">
        <f t="shared" si="69"/>
        <v>0</v>
      </c>
      <c s="520">
        <f t="shared" si="69"/>
        <v>12.740512860000001</v>
      </c>
      <c s="520">
        <f t="shared" si="69"/>
        <v>4.6588130999999997</v>
      </c>
      <c s="520">
        <f t="shared" si="69"/>
        <v>9.7166493800000016</v>
      </c>
      <c s="520">
        <f t="shared" si="69"/>
        <v>9.3030320499999988</v>
      </c>
      <c s="520">
        <f t="shared" si="10"/>
        <v>53.542689312</v>
      </c>
      <c s="704"/>
      <c s="520">
        <f t="shared" si="70" ref="FA18:FK18">+FA19+FA26+FA27+FA28+FA29</f>
        <v>0.050077499999999997</v>
      </c>
      <c s="520">
        <f t="shared" si="70"/>
        <v>0.36552472999999996</v>
      </c>
      <c s="520">
        <f t="shared" si="70"/>
        <v>0.050077499999999997</v>
      </c>
      <c s="520">
        <f t="shared" si="70"/>
        <v>16.84794007</v>
      </c>
      <c s="520">
        <f t="shared" si="70"/>
        <v>1.5894183100000001</v>
      </c>
      <c s="520">
        <f t="shared" si="70"/>
        <v>5.6291762499999995</v>
      </c>
      <c s="520">
        <f t="shared" si="70"/>
        <v>1.7050265000000002</v>
      </c>
      <c s="520">
        <f t="shared" si="70"/>
        <v>5.3725913749999998</v>
      </c>
      <c s="520">
        <f t="shared" si="70"/>
        <v>0</v>
      </c>
      <c s="520">
        <f t="shared" si="70"/>
        <v>15.90835</v>
      </c>
      <c s="520">
        <f t="shared" si="70"/>
        <v>0.60996947000000001</v>
      </c>
      <c s="520">
        <f>+SUM(FA18:FK18)</f>
        <v>48.128151705000001</v>
      </c>
    </row>
    <row r="19" spans="2:168" ht="15.75">
      <c r="B19" s="694" t="s">
        <v>680</v>
      </c>
      <c s="518">
        <f>+SUM(C20:C25)</f>
        <v>11.15147065</v>
      </c>
      <c s="518">
        <f t="shared" si="71" ref="D19:N19">+SUM(D20:D25)</f>
        <v>0</v>
      </c>
      <c s="518">
        <f t="shared" si="71"/>
        <v>21.188293680000001</v>
      </c>
      <c s="518">
        <f t="shared" si="71"/>
        <v>27.966326240000001</v>
      </c>
      <c s="518">
        <f t="shared" si="71"/>
        <v>1.9615010799999999</v>
      </c>
      <c s="518">
        <f t="shared" si="71"/>
        <v>8.5306554600000002</v>
      </c>
      <c s="518">
        <f t="shared" si="71"/>
        <v>0</v>
      </c>
      <c s="518">
        <f t="shared" si="71"/>
        <v>9.0423145199999997</v>
      </c>
      <c s="518">
        <f t="shared" si="71"/>
        <v>2.5738179799999998</v>
      </c>
      <c s="518">
        <f t="shared" si="71"/>
        <v>5.6072394300000008</v>
      </c>
      <c s="518">
        <f t="shared" si="71"/>
        <v>18.479897899999997</v>
      </c>
      <c s="518">
        <f t="shared" si="71"/>
        <v>52.333879449999998</v>
      </c>
      <c s="518">
        <f t="shared" si="0"/>
        <v>158.83539639000003</v>
      </c>
      <c s="684"/>
      <c s="518">
        <f>+SUM(Q20:Q25)</f>
        <v>0.14811473999999999</v>
      </c>
      <c s="518">
        <f t="shared" si="72" ref="R19:AB19">+SUM(R20:R25)</f>
        <v>0</v>
      </c>
      <c s="518">
        <f t="shared" si="72"/>
        <v>2.3463372599999999</v>
      </c>
      <c s="518">
        <f t="shared" si="72"/>
        <v>3.9840391899999998</v>
      </c>
      <c s="518">
        <f t="shared" si="72"/>
        <v>0</v>
      </c>
      <c s="518">
        <f t="shared" si="72"/>
        <v>19.050930729999997</v>
      </c>
      <c s="518">
        <f t="shared" si="72"/>
        <v>0.39191871999999994</v>
      </c>
      <c s="518">
        <f t="shared" si="72"/>
        <v>8.7097414099999995</v>
      </c>
      <c s="518">
        <f t="shared" si="72"/>
        <v>18.961298899999999</v>
      </c>
      <c s="518">
        <f t="shared" si="72"/>
        <v>3.9074476300000001</v>
      </c>
      <c s="518">
        <f t="shared" si="72"/>
        <v>16.950280970000001</v>
      </c>
      <c s="518">
        <f t="shared" si="72"/>
        <v>15.58857905</v>
      </c>
      <c s="518">
        <f t="shared" si="1"/>
        <v>90.0386886</v>
      </c>
      <c s="684"/>
      <c s="518">
        <f>+SUM(AE20:AE25)</f>
        <v>6.2171943000000001</v>
      </c>
      <c s="518">
        <f t="shared" si="73" ref="AF19:AP19">+SUM(AF20:AF25)</f>
        <v>0</v>
      </c>
      <c s="518">
        <f t="shared" si="73"/>
        <v>0</v>
      </c>
      <c s="518">
        <f t="shared" si="73"/>
        <v>2.2999999999999998</v>
      </c>
      <c s="518">
        <f t="shared" si="73"/>
        <v>3.3965806999999999</v>
      </c>
      <c s="518">
        <f t="shared" si="73"/>
        <v>0</v>
      </c>
      <c s="518">
        <f t="shared" si="73"/>
        <v>3.3851988699999995</v>
      </c>
      <c s="518">
        <f t="shared" si="73"/>
        <v>3.0965806899999997</v>
      </c>
      <c s="518">
        <f t="shared" si="73"/>
        <v>1.33063697</v>
      </c>
      <c s="518">
        <f t="shared" si="73"/>
        <v>0</v>
      </c>
      <c s="518">
        <f t="shared" si="73"/>
        <v>113.875561</v>
      </c>
      <c s="518">
        <f t="shared" si="73"/>
        <v>24.028982309999996</v>
      </c>
      <c s="518">
        <f t="shared" si="2"/>
        <v>157.63073484</v>
      </c>
      <c s="684"/>
      <c s="518">
        <f>+SUM(AS20:AS25)</f>
        <v>0</v>
      </c>
      <c s="518">
        <f t="shared" si="74" ref="AT19:BD19">+SUM(AT20:AT25)</f>
        <v>14.807373150000002</v>
      </c>
      <c s="518">
        <f t="shared" si="74"/>
        <v>0</v>
      </c>
      <c s="518">
        <f t="shared" si="74"/>
        <v>0</v>
      </c>
      <c s="518">
        <f t="shared" si="74"/>
        <v>15.31349552</v>
      </c>
      <c s="518">
        <f t="shared" si="74"/>
        <v>0</v>
      </c>
      <c s="518">
        <f t="shared" si="74"/>
        <v>1.6528239300000001</v>
      </c>
      <c s="518">
        <f t="shared" si="74"/>
        <v>10</v>
      </c>
      <c s="518">
        <f t="shared" si="74"/>
        <v>12.90664394</v>
      </c>
      <c s="518">
        <f t="shared" si="74"/>
        <v>14.800000000000001</v>
      </c>
      <c s="518">
        <f t="shared" si="74"/>
        <v>0</v>
      </c>
      <c s="518">
        <f t="shared" si="74"/>
        <v>5.1966401700000002</v>
      </c>
      <c s="518">
        <f t="shared" si="3"/>
        <v>74.676976710000005</v>
      </c>
      <c s="684"/>
      <c s="518">
        <f>+SUM(BG20:BG25)</f>
        <v>0</v>
      </c>
      <c s="518">
        <f t="shared" si="75" ref="BH19:BR19">+SUM(BH20:BH25)</f>
        <v>0</v>
      </c>
      <c s="518">
        <f t="shared" si="75"/>
        <v>0</v>
      </c>
      <c s="518">
        <f t="shared" si="75"/>
        <v>10.573263470000001</v>
      </c>
      <c s="518">
        <f t="shared" si="75"/>
        <v>6.077725</v>
      </c>
      <c s="518">
        <f t="shared" si="75"/>
        <v>54.430913969999999</v>
      </c>
      <c s="518">
        <f t="shared" si="75"/>
        <v>0.93810646999999991</v>
      </c>
      <c s="518">
        <f t="shared" si="75"/>
        <v>0.5</v>
      </c>
      <c s="518">
        <f t="shared" si="75"/>
        <v>22.21396524</v>
      </c>
      <c s="518">
        <f t="shared" si="75"/>
        <v>60.955221480000006</v>
      </c>
      <c s="518">
        <f t="shared" si="75"/>
        <v>0</v>
      </c>
      <c s="518">
        <f t="shared" si="75"/>
        <v>37.707621940000003</v>
      </c>
      <c s="518">
        <f t="shared" si="4"/>
        <v>193.39681757</v>
      </c>
      <c s="684"/>
      <c s="518">
        <f>+SUM(BU20:BU25)</f>
        <v>0</v>
      </c>
      <c s="518">
        <f t="shared" si="76" ref="BV19:CF19">+SUM(BV20:BV25)</f>
        <v>5.1324096700000004</v>
      </c>
      <c s="518">
        <f t="shared" si="76"/>
        <v>7.1729433299999998</v>
      </c>
      <c s="518">
        <f t="shared" si="76"/>
        <v>1.6002809999999998</v>
      </c>
      <c s="518">
        <f t="shared" si="76"/>
        <v>0.20050000000000001</v>
      </c>
      <c s="518">
        <f t="shared" si="76"/>
        <v>13.817931700000001</v>
      </c>
      <c s="518">
        <f t="shared" si="76"/>
        <v>0</v>
      </c>
      <c s="518">
        <f t="shared" si="76"/>
        <v>6.3974216100000003</v>
      </c>
      <c s="518">
        <f t="shared" si="76"/>
        <v>12.803040000000001</v>
      </c>
      <c s="518">
        <f t="shared" si="76"/>
        <v>0.57217881000000015</v>
      </c>
      <c s="518">
        <f t="shared" si="76"/>
        <v>10.6217083</v>
      </c>
      <c s="518">
        <f t="shared" si="76"/>
        <v>234.41417744</v>
      </c>
      <c s="518">
        <f t="shared" si="5"/>
        <v>292.73259186000001</v>
      </c>
      <c s="684"/>
      <c s="518">
        <f>+SUM(CI20:CI25)</f>
        <v>0.81877860000000002</v>
      </c>
      <c s="518">
        <f t="shared" si="77" ref="CJ19:CT19">+SUM(CJ20:CJ25)</f>
        <v>17.664523490000001</v>
      </c>
      <c s="518">
        <f t="shared" si="77"/>
        <v>5</v>
      </c>
      <c s="518">
        <f t="shared" si="77"/>
        <v>0</v>
      </c>
      <c s="518">
        <f t="shared" si="77"/>
        <v>7.3859060599999991</v>
      </c>
      <c s="518">
        <f t="shared" si="77"/>
        <v>0</v>
      </c>
      <c s="518">
        <f t="shared" si="77"/>
        <v>0</v>
      </c>
      <c s="518">
        <f t="shared" si="77"/>
        <v>3.9465506100000001</v>
      </c>
      <c s="518">
        <f t="shared" si="77"/>
        <v>2.03779435</v>
      </c>
      <c s="518">
        <f t="shared" si="77"/>
        <v>60</v>
      </c>
      <c s="518">
        <f t="shared" si="77"/>
        <v>8.5</v>
      </c>
      <c s="518">
        <f t="shared" si="77"/>
        <v>0</v>
      </c>
      <c s="518">
        <f t="shared" si="6"/>
        <v>105.35355311000001</v>
      </c>
      <c s="684"/>
      <c s="518">
        <f>+SUM(CW20:CW25)</f>
        <v>3.0611756699999999</v>
      </c>
      <c s="518">
        <f t="shared" si="78" ref="CX19:DH19">+SUM(CX20:CX25)</f>
        <v>0</v>
      </c>
      <c s="518">
        <f t="shared" si="78"/>
        <v>0</v>
      </c>
      <c s="518">
        <f t="shared" si="78"/>
        <v>26.048321560000002</v>
      </c>
      <c s="518">
        <f t="shared" si="78"/>
        <v>0</v>
      </c>
      <c s="518">
        <f t="shared" si="78"/>
        <v>3.7464576599999999</v>
      </c>
      <c s="518">
        <f t="shared" si="78"/>
        <v>30</v>
      </c>
      <c s="518">
        <f t="shared" si="78"/>
        <v>3.3245222799999996</v>
      </c>
      <c s="518">
        <f t="shared" si="78"/>
        <v>2.7742645300000004</v>
      </c>
      <c s="518">
        <f t="shared" si="78"/>
        <v>17.405536380000001</v>
      </c>
      <c s="518">
        <f t="shared" si="78"/>
        <v>6.3002818100000004</v>
      </c>
      <c s="518">
        <f t="shared" si="78"/>
        <v>36.833658389999997</v>
      </c>
      <c s="518">
        <f t="shared" si="7"/>
        <v>129.49421827999998</v>
      </c>
      <c s="684"/>
      <c s="518">
        <f>+SUM(DK20:DK25)</f>
        <v>0</v>
      </c>
      <c s="518">
        <f t="shared" si="79" ref="DL19:DV19">+SUM(DL20:DL25)</f>
        <v>0.18098848000000001</v>
      </c>
      <c s="518">
        <f t="shared" si="79"/>
        <v>2.8470693699999998</v>
      </c>
      <c s="518">
        <f t="shared" si="79"/>
        <v>1.2411304700000001</v>
      </c>
      <c s="518">
        <f t="shared" si="79"/>
        <v>0</v>
      </c>
      <c s="518">
        <f t="shared" si="79"/>
        <v>34.799999999999997</v>
      </c>
      <c s="518">
        <f t="shared" si="79"/>
        <v>0</v>
      </c>
      <c s="518">
        <f t="shared" si="79"/>
        <v>0</v>
      </c>
      <c s="518">
        <f t="shared" si="79"/>
        <v>-0.00088391999999999995</v>
      </c>
      <c s="518">
        <f t="shared" si="79"/>
        <v>0</v>
      </c>
      <c s="518">
        <f t="shared" si="79"/>
        <v>9.8000000000000007</v>
      </c>
      <c s="518">
        <f t="shared" si="79"/>
        <v>1.54360019</v>
      </c>
      <c s="518">
        <f t="shared" si="8"/>
        <v>50.411904589999999</v>
      </c>
      <c s="684"/>
      <c s="518">
        <f>+SUM(DY20:DY25)</f>
        <v>0</v>
      </c>
      <c s="518">
        <f t="shared" si="80" ref="DZ19:EJ19">+SUM(DZ20:DZ25)</f>
        <v>0.52540772000000002</v>
      </c>
      <c s="518">
        <f t="shared" si="80"/>
        <v>1.7311470499999999</v>
      </c>
      <c s="518">
        <f t="shared" si="80"/>
        <v>0</v>
      </c>
      <c s="518">
        <f t="shared" si="80"/>
        <v>3.9206698100000001</v>
      </c>
      <c s="518">
        <f t="shared" si="80"/>
        <v>3.5237496000000004</v>
      </c>
      <c s="518">
        <f t="shared" si="80"/>
        <v>0.95988728000000001</v>
      </c>
      <c s="518">
        <f t="shared" si="80"/>
        <v>9.8000000000000007</v>
      </c>
      <c s="518">
        <f t="shared" si="80"/>
        <v>0.84928722999999995</v>
      </c>
      <c s="518">
        <f t="shared" si="80"/>
        <v>9.8000000000000007</v>
      </c>
      <c s="518">
        <f t="shared" si="80"/>
        <v>21.919950759999999</v>
      </c>
      <c s="518">
        <f t="shared" si="80"/>
        <v>8.5490642000000001</v>
      </c>
      <c s="518">
        <f t="shared" si="9"/>
        <v>61.579163650000012</v>
      </c>
      <c s="519"/>
      <c s="518">
        <f>+SUM(EM20:EM25)</f>
        <v>0</v>
      </c>
      <c s="518">
        <f t="shared" si="81" ref="EN19:EX19">+SUM(EN20:EN25)</f>
        <v>0</v>
      </c>
      <c s="518">
        <f t="shared" si="81"/>
        <v>3.7581909699999998</v>
      </c>
      <c s="518">
        <f t="shared" si="81"/>
        <v>9.3104405400000001</v>
      </c>
      <c s="518">
        <f t="shared" si="81"/>
        <v>1.9752218100000001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4.6087355999999993</v>
      </c>
      <c s="518">
        <f t="shared" si="81"/>
        <v>9.7166493800000016</v>
      </c>
      <c s="518">
        <f t="shared" si="81"/>
        <v>9.3030320499999988</v>
      </c>
      <c s="518">
        <f t="shared" si="10"/>
        <v>38.672270349999998</v>
      </c>
      <c s="519"/>
      <c s="518">
        <f t="shared" si="82" ref="FA19:FK19">+SUM(FA20:FA25)</f>
        <v>0</v>
      </c>
      <c s="518">
        <f t="shared" si="82"/>
        <v>0</v>
      </c>
      <c s="518">
        <f t="shared" si="82"/>
        <v>0</v>
      </c>
      <c s="518">
        <f t="shared" si="82"/>
        <v>16.787866319999999</v>
      </c>
      <c s="518">
        <f t="shared" si="82"/>
        <v>0</v>
      </c>
      <c s="518">
        <f t="shared" si="82"/>
        <v>0.42440696999999999</v>
      </c>
      <c s="518">
        <f t="shared" si="82"/>
        <v>1.7050265000000002</v>
      </c>
      <c s="518">
        <f t="shared" si="82"/>
        <v>2.63444988</v>
      </c>
      <c s="518">
        <f t="shared" si="82"/>
        <v>0</v>
      </c>
      <c s="518">
        <f t="shared" si="82"/>
        <v>8.2298756700000002</v>
      </c>
      <c s="518">
        <f t="shared" si="82"/>
        <v>0</v>
      </c>
      <c s="518">
        <f>+SUM(FA19:FK19)</f>
        <v>29.781625339999998</v>
      </c>
    </row>
    <row r="20" spans="2:168" ht="15.75">
      <c r="B20" s="696" t="s">
        <v>32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0.90212471999999999</v>
      </c>
      <c s="518">
        <v>0</v>
      </c>
      <c s="518">
        <v>0</v>
      </c>
      <c s="518">
        <v>0.57618636000000001</v>
      </c>
      <c s="518">
        <v>0.63273206999999987</v>
      </c>
      <c s="518">
        <f t="shared" si="0"/>
        <v>2.11104315</v>
      </c>
      <c s="519"/>
      <c s="518">
        <v>0</v>
      </c>
      <c s="518">
        <v>0</v>
      </c>
      <c s="518">
        <v>1.3363532299999998</v>
      </c>
      <c s="518">
        <v>0</v>
      </c>
      <c s="518">
        <v>0</v>
      </c>
      <c s="518">
        <v>0.50366173999999997</v>
      </c>
      <c s="518">
        <v>0.39191871999999994</v>
      </c>
      <c s="518">
        <v>0.12778276999999999</v>
      </c>
      <c s="518">
        <v>0</v>
      </c>
      <c s="518">
        <v>0</v>
      </c>
      <c s="518">
        <v>5</v>
      </c>
      <c s="518">
        <v>0.0049382699999999998</v>
      </c>
      <c s="518">
        <f t="shared" si="1"/>
        <v>7.3646547299999998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113.875561</v>
      </c>
      <c s="518">
        <v>0</v>
      </c>
      <c s="518">
        <f t="shared" si="2"/>
        <v>113.875561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1.6528239300000001</v>
      </c>
      <c s="518">
        <v>0</v>
      </c>
      <c s="518">
        <v>10.076212</v>
      </c>
      <c s="518">
        <v>0</v>
      </c>
      <c s="518">
        <v>0</v>
      </c>
      <c s="518">
        <v>0</v>
      </c>
      <c s="518">
        <f t="shared" si="3"/>
        <v>11.72903593</v>
      </c>
      <c s="519"/>
      <c s="518">
        <v>0</v>
      </c>
      <c s="518">
        <v>0</v>
      </c>
      <c s="518">
        <v>0</v>
      </c>
      <c s="518">
        <v>0</v>
      </c>
      <c s="518">
        <v>0.077724999999999989</v>
      </c>
      <c s="518">
        <v>48.55658408</v>
      </c>
      <c s="518">
        <v>0.93810646999999991</v>
      </c>
      <c s="518">
        <v>0</v>
      </c>
      <c s="518">
        <v>0</v>
      </c>
      <c s="518">
        <v>53.208234750000003</v>
      </c>
      <c s="518">
        <v>0</v>
      </c>
      <c s="518">
        <v>21.922301000000001</v>
      </c>
      <c s="518">
        <f t="shared" si="4"/>
        <v>124.70295130000001</v>
      </c>
      <c s="519"/>
      <c s="518">
        <v>0</v>
      </c>
      <c s="518">
        <v>0</v>
      </c>
      <c s="518">
        <v>6.4154860199999995</v>
      </c>
      <c s="518">
        <v>0</v>
      </c>
      <c s="518">
        <v>0</v>
      </c>
      <c s="518">
        <v>13.817931700000001</v>
      </c>
      <c s="518">
        <v>0</v>
      </c>
      <c s="518">
        <v>0</v>
      </c>
      <c s="518">
        <v>0</v>
      </c>
      <c s="518">
        <v>0</v>
      </c>
      <c s="518">
        <v>10.6217083</v>
      </c>
      <c s="518">
        <v>133.58100028999999</v>
      </c>
      <c s="518">
        <f t="shared" si="5"/>
        <v>164.43612630999999</v>
      </c>
      <c s="519"/>
      <c s="518">
        <v>0</v>
      </c>
      <c s="518">
        <v>17.664523490000001</v>
      </c>
      <c s="518">
        <v>0</v>
      </c>
      <c s="518">
        <v>0</v>
      </c>
      <c s="518">
        <v>7.3859060599999991</v>
      </c>
      <c s="518">
        <v>0</v>
      </c>
      <c s="518">
        <v>0</v>
      </c>
      <c s="518">
        <v>0</v>
      </c>
      <c s="518">
        <v>0</v>
      </c>
      <c s="518">
        <v>60</v>
      </c>
      <c s="518">
        <v>0</v>
      </c>
      <c s="518">
        <v>0</v>
      </c>
      <c s="518">
        <f t="shared" si="6"/>
        <v>85.050429550000004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1.6460354000000001</v>
      </c>
      <c s="518">
        <v>0</v>
      </c>
      <c s="518">
        <v>3.3245222799999996</v>
      </c>
      <c s="518">
        <v>0</v>
      </c>
      <c s="518">
        <v>17.405536380000001</v>
      </c>
      <c s="518">
        <v>0</v>
      </c>
      <c s="518">
        <v>0</v>
      </c>
      <c s="518">
        <f t="shared" si="7"/>
        <v>22.37609406</v>
      </c>
      <c s="519"/>
      <c s="518">
        <v>0</v>
      </c>
      <c s="518">
        <v>0.18098848000000001</v>
      </c>
      <c s="518">
        <v>0</v>
      </c>
      <c s="518">
        <v>1.2411304700000001</v>
      </c>
      <c s="518">
        <v>0</v>
      </c>
      <c s="518">
        <v>25</v>
      </c>
      <c s="518">
        <v>0</v>
      </c>
      <c s="518">
        <v>0</v>
      </c>
      <c s="518">
        <v>-0.00088391999999999995</v>
      </c>
      <c s="518">
        <v>0</v>
      </c>
      <c s="518">
        <v>0</v>
      </c>
      <c s="518">
        <v>1.54360019</v>
      </c>
      <c s="518">
        <f t="shared" si="8"/>
        <v>27.964835220000001</v>
      </c>
      <c s="519"/>
      <c s="518">
        <v>0</v>
      </c>
      <c s="518">
        <v>0</v>
      </c>
      <c s="518">
        <v>0.34704446999999999</v>
      </c>
      <c s="518">
        <v>0</v>
      </c>
      <c s="518">
        <v>0</v>
      </c>
      <c s="518">
        <v>0</v>
      </c>
      <c s="518">
        <v>0.95988728000000001</v>
      </c>
      <c s="518">
        <v>0</v>
      </c>
      <c s="518">
        <v>0</v>
      </c>
      <c s="518">
        <v>0</v>
      </c>
      <c s="518">
        <v>0</v>
      </c>
      <c s="518">
        <v>0.88267085000000001</v>
      </c>
      <c s="518">
        <f t="shared" si="9"/>
        <v>2.1896025999999997</v>
      </c>
      <c s="519"/>
      <c s="518">
        <v>0</v>
      </c>
      <c s="518">
        <v>0</v>
      </c>
      <c s="518">
        <v>3.7581909699999998</v>
      </c>
      <c s="518">
        <v>1.5204405400000001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0.91930876000000006</v>
      </c>
      <c s="518">
        <f t="shared" si="10"/>
        <v>6.1979402700000001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0.58402863999999999</v>
      </c>
      <c s="518">
        <v>0</v>
      </c>
      <c s="518">
        <v>0</v>
      </c>
      <c s="518">
        <v>0.019413659999999999</v>
      </c>
      <c s="518">
        <v>0</v>
      </c>
      <c s="518">
        <f>+SUM(FA20:FK20)</f>
        <v>0.60344229999999999</v>
      </c>
    </row>
    <row r="21" spans="2:168" ht="15.75">
      <c r="B21" s="696" t="s">
        <v>33</v>
      </c>
      <c s="518">
        <v>0.29948765000000005</v>
      </c>
      <c s="518">
        <v>0</v>
      </c>
      <c s="518">
        <v>0.35484770000000004</v>
      </c>
      <c s="518">
        <v>0</v>
      </c>
      <c s="518">
        <v>0</v>
      </c>
      <c s="518">
        <v>0.50204537999999999</v>
      </c>
      <c s="518">
        <v>0</v>
      </c>
      <c s="518">
        <v>0.38666591</v>
      </c>
      <c s="518">
        <v>0</v>
      </c>
      <c s="518">
        <v>0.31289047999999997</v>
      </c>
      <c s="518">
        <v>0</v>
      </c>
      <c s="518">
        <v>0.56562483999999991</v>
      </c>
      <c s="518">
        <f t="shared" si="0"/>
        <v>2.42156196</v>
      </c>
      <c s="519"/>
      <c s="518">
        <v>0.14811473999999999</v>
      </c>
      <c s="518">
        <v>0</v>
      </c>
      <c s="518">
        <v>1.00998403</v>
      </c>
      <c s="518">
        <v>0</v>
      </c>
      <c s="518">
        <v>0</v>
      </c>
      <c s="518">
        <v>1.4327122699999999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1.92841058</v>
      </c>
      <c s="518">
        <f t="shared" si="1"/>
        <v>4.5192216199999997</v>
      </c>
      <c s="519"/>
      <c s="518">
        <v>0</v>
      </c>
      <c s="518">
        <v>0</v>
      </c>
      <c s="518">
        <v>0</v>
      </c>
      <c s="518">
        <v>2.2999999999999998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2.2456999999999998</v>
      </c>
      <c s="518">
        <f t="shared" si="2"/>
        <v>4.5457000000000001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</v>
      </c>
      <c s="518">
        <v>0</v>
      </c>
      <c s="518">
        <v>0</v>
      </c>
      <c s="518">
        <v>3</v>
      </c>
      <c s="518">
        <f t="shared" si="3"/>
        <v>4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1.6000000000000001</v>
      </c>
      <c s="518">
        <f t="shared" si="4"/>
        <v>1.6000000000000001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0.46000000000000002</v>
      </c>
      <c s="518">
        <v>0</v>
      </c>
      <c s="518">
        <v>0</v>
      </c>
      <c s="518">
        <v>1.03317715</v>
      </c>
      <c s="518">
        <f t="shared" si="5"/>
        <v>1.49317715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0.34000000000000002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0.34000000000000002</v>
      </c>
      <c s="519"/>
      <c s="518">
        <v>0</v>
      </c>
      <c s="518">
        <v>0.52540772000000002</v>
      </c>
      <c s="518">
        <v>0</v>
      </c>
      <c s="518">
        <v>0</v>
      </c>
      <c s="518">
        <v>0</v>
      </c>
      <c s="518">
        <v>1.8524900900000001</v>
      </c>
      <c s="518">
        <v>0</v>
      </c>
      <c s="518">
        <v>0</v>
      </c>
      <c s="518">
        <v>0.84928722999999995</v>
      </c>
      <c s="518">
        <v>0</v>
      </c>
      <c s="518">
        <v>0</v>
      </c>
      <c s="518">
        <v>7.6663933499999999</v>
      </c>
      <c s="518">
        <f t="shared" si="9"/>
        <v>10.89357839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4.6087355999999993</v>
      </c>
      <c s="518">
        <v>0</v>
      </c>
      <c s="518">
        <v>2.49417234</v>
      </c>
      <c s="518">
        <f t="shared" si="10"/>
        <v>7.1029079399999997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1.1209978600000001</v>
      </c>
      <c s="518">
        <v>0</v>
      </c>
      <c s="518">
        <v>0</v>
      </c>
      <c s="518">
        <v>2.3429129</v>
      </c>
      <c s="518">
        <v>0</v>
      </c>
      <c s="518">
        <f>+SUM(FA21:FK21)</f>
        <v>3.4639107600000001</v>
      </c>
    </row>
    <row r="22" spans="2:168" ht="15.75">
      <c r="B22" s="696" t="s">
        <v>34</v>
      </c>
      <c s="518">
        <v>10.851983000000001</v>
      </c>
      <c s="518">
        <v>0</v>
      </c>
      <c s="518">
        <v>20.83344598</v>
      </c>
      <c s="518">
        <v>27.966326240000001</v>
      </c>
      <c s="518">
        <v>1.9615010799999999</v>
      </c>
      <c s="518">
        <v>8.02861008</v>
      </c>
      <c s="518">
        <v>0</v>
      </c>
      <c s="518">
        <v>7.7535238900000003</v>
      </c>
      <c s="518">
        <v>2.5738179799999998</v>
      </c>
      <c s="518">
        <v>5.2943489500000007</v>
      </c>
      <c s="518">
        <v>17.903711539999996</v>
      </c>
      <c s="518">
        <v>51.135522539999997</v>
      </c>
      <c s="518">
        <f t="shared" si="0"/>
        <v>154.30279128000001</v>
      </c>
      <c s="519"/>
      <c s="518">
        <v>0</v>
      </c>
      <c s="518">
        <v>0</v>
      </c>
      <c s="518">
        <v>0</v>
      </c>
      <c s="518">
        <v>3.9840391899999998</v>
      </c>
      <c s="518">
        <v>0</v>
      </c>
      <c s="518">
        <v>17.11455672</v>
      </c>
      <c s="518">
        <v>0</v>
      </c>
      <c s="518">
        <v>8.5819586399999999</v>
      </c>
      <c s="518">
        <v>18.961298899999999</v>
      </c>
      <c s="518">
        <v>3.9074476300000001</v>
      </c>
      <c s="518">
        <v>11.95028097</v>
      </c>
      <c s="518">
        <v>13.6552302</v>
      </c>
      <c s="518">
        <f t="shared" si="1"/>
        <v>78.154812250000006</v>
      </c>
      <c s="519"/>
      <c s="518">
        <v>6.2171943000000001</v>
      </c>
      <c s="518">
        <v>0</v>
      </c>
      <c s="518">
        <v>0</v>
      </c>
      <c s="518">
        <v>0</v>
      </c>
      <c s="518">
        <v>3.3965806999999999</v>
      </c>
      <c s="518">
        <v>0</v>
      </c>
      <c s="518">
        <v>3.3851988699999995</v>
      </c>
      <c s="518">
        <v>3.0965806899999997</v>
      </c>
      <c s="518">
        <v>1.33063697</v>
      </c>
      <c s="518">
        <v>0</v>
      </c>
      <c s="518">
        <v>0</v>
      </c>
      <c s="518">
        <v>21.783282309999997</v>
      </c>
      <c s="518">
        <f t="shared" si="2"/>
        <v>39.209473840000001</v>
      </c>
      <c s="519"/>
      <c s="518">
        <v>0</v>
      </c>
      <c s="518">
        <v>14.807373150000002</v>
      </c>
      <c s="518">
        <v>0</v>
      </c>
      <c s="518">
        <v>0</v>
      </c>
      <c s="518">
        <v>15.31349552</v>
      </c>
      <c s="518">
        <v>0</v>
      </c>
      <c s="518">
        <v>0</v>
      </c>
      <c s="518">
        <v>10</v>
      </c>
      <c s="518">
        <v>1.83043194</v>
      </c>
      <c s="518">
        <v>14.800000000000001</v>
      </c>
      <c s="518">
        <v>0</v>
      </c>
      <c s="518">
        <v>2.1966401700000002</v>
      </c>
      <c s="518">
        <f t="shared" si="3"/>
        <v>58.947940780000003</v>
      </c>
      <c s="519"/>
      <c s="518">
        <v>0</v>
      </c>
      <c s="518">
        <v>0</v>
      </c>
      <c s="518">
        <v>0</v>
      </c>
      <c s="518">
        <v>10.573263470000001</v>
      </c>
      <c s="518">
        <v>6</v>
      </c>
      <c s="518">
        <v>5.8743298900000003</v>
      </c>
      <c s="518">
        <v>0</v>
      </c>
      <c s="518">
        <v>0.5</v>
      </c>
      <c s="518">
        <v>22.21396524</v>
      </c>
      <c s="518">
        <v>7.7469867300000006</v>
      </c>
      <c s="518">
        <v>0</v>
      </c>
      <c s="518">
        <v>14.18532094</v>
      </c>
      <c s="518">
        <f t="shared" si="4"/>
        <v>67.093866270000007</v>
      </c>
      <c s="519"/>
      <c s="518">
        <v>0</v>
      </c>
      <c s="518">
        <v>5.1324096700000004</v>
      </c>
      <c s="518">
        <v>0.75745731000000005</v>
      </c>
      <c s="518">
        <v>1.6002809999999998</v>
      </c>
      <c s="518">
        <v>0.20050000000000001</v>
      </c>
      <c s="518">
        <v>0</v>
      </c>
      <c s="518">
        <v>0</v>
      </c>
      <c s="518">
        <v>6.3974216100000003</v>
      </c>
      <c s="518">
        <v>12.34304</v>
      </c>
      <c s="518">
        <v>0.57217881000000015</v>
      </c>
      <c s="518">
        <v>0</v>
      </c>
      <c s="518">
        <v>99.799999999999997</v>
      </c>
      <c s="518">
        <f t="shared" si="5"/>
        <v>126.8032884</v>
      </c>
      <c s="519"/>
      <c s="518">
        <v>0.81877860000000002</v>
      </c>
      <c s="518">
        <v>0</v>
      </c>
      <c s="518">
        <v>5</v>
      </c>
      <c s="518">
        <v>0</v>
      </c>
      <c s="518">
        <v>0</v>
      </c>
      <c s="518">
        <v>0</v>
      </c>
      <c s="518">
        <v>0</v>
      </c>
      <c s="518">
        <v>3.9465506100000001</v>
      </c>
      <c s="518">
        <v>2.03779435</v>
      </c>
      <c s="518">
        <v>0</v>
      </c>
      <c s="518">
        <v>8.5</v>
      </c>
      <c s="518">
        <v>0</v>
      </c>
      <c s="518">
        <f t="shared" si="6"/>
        <v>20.303123560000003</v>
      </c>
      <c s="519"/>
      <c s="518">
        <v>3.0611756699999999</v>
      </c>
      <c s="518">
        <v>0</v>
      </c>
      <c s="518">
        <v>0</v>
      </c>
      <c s="518">
        <v>26.048321560000002</v>
      </c>
      <c s="518">
        <v>0</v>
      </c>
      <c s="518">
        <v>2.1004222599999998</v>
      </c>
      <c s="518">
        <v>30</v>
      </c>
      <c s="518">
        <v>0</v>
      </c>
      <c s="518">
        <v>2.7742645300000004</v>
      </c>
      <c s="518">
        <v>0</v>
      </c>
      <c s="518">
        <v>6.3002818100000004</v>
      </c>
      <c s="518">
        <v>36.833658389999997</v>
      </c>
      <c s="518">
        <f t="shared" si="7"/>
        <v>107.11812422</v>
      </c>
      <c s="519"/>
      <c s="518">
        <v>0</v>
      </c>
      <c s="518">
        <v>0</v>
      </c>
      <c s="518">
        <v>2.50706937</v>
      </c>
      <c s="518">
        <v>0</v>
      </c>
      <c s="518">
        <v>0</v>
      </c>
      <c s="518">
        <v>9.8000000000000007</v>
      </c>
      <c s="518">
        <v>0</v>
      </c>
      <c s="518">
        <v>0</v>
      </c>
      <c s="518">
        <v>0</v>
      </c>
      <c s="518">
        <v>0</v>
      </c>
      <c s="518">
        <v>9.8000000000000007</v>
      </c>
      <c s="518">
        <v>0</v>
      </c>
      <c s="518">
        <f t="shared" si="8"/>
        <v>22.107069370000001</v>
      </c>
      <c s="519"/>
      <c s="518">
        <v>0</v>
      </c>
      <c s="518">
        <v>0</v>
      </c>
      <c s="518">
        <v>1.38410258</v>
      </c>
      <c s="518">
        <v>0</v>
      </c>
      <c s="518">
        <v>3.9206698100000001</v>
      </c>
      <c s="518">
        <v>1.6712595100000001</v>
      </c>
      <c s="518">
        <v>0</v>
      </c>
      <c s="518">
        <v>9.8000000000000007</v>
      </c>
      <c s="518">
        <v>0</v>
      </c>
      <c s="518">
        <v>9.8000000000000007</v>
      </c>
      <c s="518">
        <v>21.919950759999999</v>
      </c>
      <c s="518">
        <v>0</v>
      </c>
      <c s="518">
        <f t="shared" si="9"/>
        <v>48.495982659999996</v>
      </c>
      <c s="519"/>
      <c s="518">
        <v>0</v>
      </c>
      <c s="518">
        <v>0</v>
      </c>
      <c s="518">
        <v>0</v>
      </c>
      <c s="518">
        <v>7.79</v>
      </c>
      <c s="518">
        <v>1.9752218100000001</v>
      </c>
      <c s="518">
        <v>0</v>
      </c>
      <c s="518">
        <v>0</v>
      </c>
      <c s="518">
        <v>0</v>
      </c>
      <c s="518">
        <v>0</v>
      </c>
      <c s="518">
        <v>0</v>
      </c>
      <c s="518">
        <v>9.7166493800000016</v>
      </c>
      <c s="518">
        <v>5.8895509499999994</v>
      </c>
      <c s="518">
        <f t="shared" si="10"/>
        <v>25.37142214</v>
      </c>
      <c s="519"/>
      <c s="518">
        <v>0</v>
      </c>
      <c s="518">
        <v>0</v>
      </c>
      <c s="518">
        <v>0</v>
      </c>
      <c s="518">
        <v>16.787866319999999</v>
      </c>
      <c s="518">
        <v>0</v>
      </c>
      <c s="518">
        <v>0.42440696999999999</v>
      </c>
      <c s="518">
        <v>0</v>
      </c>
      <c s="518">
        <v>2.63444988</v>
      </c>
      <c s="518">
        <v>0</v>
      </c>
      <c s="518">
        <v>5.8675491099999997</v>
      </c>
      <c s="518">
        <v>0</v>
      </c>
      <c s="518">
        <f>+SUM(FA22:FK22)</f>
        <v>25.714272279999996</v>
      </c>
    </row>
    <row r="23" spans="2:168" ht="17.1" customHeight="1" hidden="1">
      <c r="B23" s="696" t="s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+SUM(FA23:FK23)</f>
        <v>0</v>
      </c>
    </row>
    <row r="24" spans="2:168" ht="15.75" hidden="1">
      <c r="B24" s="696" t="s">
        <v>36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+SUM(FA24:FK24)</f>
        <v>0</v>
      </c>
    </row>
    <row r="25" spans="2:168" ht="15.75" hidden="1">
      <c r="B25" s="696" t="s">
        <v>23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+SUM(FA25:FK25)</f>
        <v>0</v>
      </c>
    </row>
    <row r="26" spans="2:168" ht="15.75">
      <c r="B26" s="694" t="s">
        <v>37</v>
      </c>
      <c s="518">
        <v>0</v>
      </c>
      <c s="518">
        <v>0</v>
      </c>
      <c s="518">
        <v>1.7064587499999999</v>
      </c>
      <c s="518">
        <v>1.7088831699999998</v>
      </c>
      <c s="518">
        <v>1.13565151</v>
      </c>
      <c s="518">
        <v>0</v>
      </c>
      <c s="518">
        <v>0</v>
      </c>
      <c s="518">
        <v>0</v>
      </c>
      <c s="518">
        <v>2.1633752100000003</v>
      </c>
      <c s="518">
        <v>1.1511800299999999</v>
      </c>
      <c s="518">
        <v>0</v>
      </c>
      <c s="518">
        <v>0</v>
      </c>
      <c s="15">
        <f t="shared" si="0"/>
        <v>7.8655486699999999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0.59615143599999998</v>
      </c>
      <c s="518">
        <v>0</v>
      </c>
      <c s="518">
        <v>0</v>
      </c>
      <c s="518">
        <v>0.60973405999999997</v>
      </c>
      <c s="518">
        <v>1.1206333390000001</v>
      </c>
      <c s="518">
        <v>0</v>
      </c>
      <c s="518">
        <v>0</v>
      </c>
      <c s="15">
        <f t="shared" si="1"/>
        <v>2.3265188349999999</v>
      </c>
      <c s="16"/>
      <c s="518">
        <v>0</v>
      </c>
      <c s="518">
        <v>1.2981345799999999</v>
      </c>
      <c s="518">
        <v>0</v>
      </c>
      <c s="518">
        <v>0</v>
      </c>
      <c s="518">
        <v>0</v>
      </c>
      <c s="518">
        <v>2.3086611499999998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2"/>
        <v>3.60679573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2.52371554</v>
      </c>
      <c s="518">
        <v>0</v>
      </c>
      <c s="518">
        <v>0</v>
      </c>
      <c s="518">
        <v>0.81069376999999998</v>
      </c>
      <c s="518">
        <v>0</v>
      </c>
      <c s="518">
        <v>4.5763109499999999</v>
      </c>
      <c s="15">
        <f t="shared" si="3"/>
        <v>7.9107202599999997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0.68280399999999997</v>
      </c>
      <c s="518">
        <v>0</v>
      </c>
      <c s="518">
        <v>0</v>
      </c>
      <c s="518">
        <v>0</v>
      </c>
      <c s="518">
        <v>0</v>
      </c>
      <c s="15">
        <f t="shared" si="4"/>
        <v>0.68280399999999997</v>
      </c>
      <c s="16"/>
      <c s="518">
        <v>15.413286099999999</v>
      </c>
      <c s="518">
        <v>0</v>
      </c>
      <c s="518">
        <v>0</v>
      </c>
      <c s="518">
        <v>0</v>
      </c>
      <c s="518">
        <v>24.00958219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5.4026238200000005</v>
      </c>
      <c s="15">
        <f t="shared" si="5"/>
        <v>44.825492109999999</v>
      </c>
      <c s="16"/>
      <c s="518">
        <v>9.9550587870000005</v>
      </c>
      <c s="518">
        <v>4.6266447199999989</v>
      </c>
      <c s="518">
        <v>0</v>
      </c>
      <c s="518">
        <v>5.6513379299999995</v>
      </c>
      <c s="518">
        <v>5.4457687200000002</v>
      </c>
      <c s="518">
        <v>7.1927165799999999</v>
      </c>
      <c s="518">
        <v>0</v>
      </c>
      <c s="518">
        <v>0</v>
      </c>
      <c s="518">
        <v>0</v>
      </c>
      <c s="518">
        <v>4.5739198180000002</v>
      </c>
      <c s="518">
        <v>23.523502930000003</v>
      </c>
      <c s="518">
        <v>7.3541725199999997</v>
      </c>
      <c s="15">
        <f t="shared" si="6"/>
        <v>68.323122005000016</v>
      </c>
      <c s="16"/>
      <c s="518">
        <v>0</v>
      </c>
      <c s="518">
        <v>0</v>
      </c>
      <c s="518">
        <v>5.4832077499999992</v>
      </c>
      <c s="518">
        <v>0</v>
      </c>
      <c s="518">
        <v>3.6711916809999998</v>
      </c>
      <c s="518">
        <v>3.1327528500000001</v>
      </c>
      <c s="518">
        <v>0</v>
      </c>
      <c s="518">
        <v>4.5554802700000003</v>
      </c>
      <c s="518">
        <v>0</v>
      </c>
      <c s="518">
        <v>4.4022620499999991</v>
      </c>
      <c s="518">
        <v>0</v>
      </c>
      <c s="518">
        <v>8.2985848400000002</v>
      </c>
      <c s="15">
        <f t="shared" si="7"/>
        <v>29.543479440999999</v>
      </c>
      <c s="16"/>
      <c s="518">
        <v>3.4056269500000003</v>
      </c>
      <c s="518">
        <v>0</v>
      </c>
      <c s="518">
        <v>0</v>
      </c>
      <c s="518">
        <v>3.1376566800000001</v>
      </c>
      <c s="518">
        <v>1.4616863500000001</v>
      </c>
      <c s="518">
        <v>0</v>
      </c>
      <c s="518">
        <v>0</v>
      </c>
      <c s="518">
        <v>0</v>
      </c>
      <c s="518">
        <v>0</v>
      </c>
      <c s="518">
        <v>4.4973050900000002</v>
      </c>
      <c s="518">
        <v>0.47848779800000002</v>
      </c>
      <c s="518">
        <v>1.24474855</v>
      </c>
      <c s="15">
        <f t="shared" si="8"/>
        <v>14.225511418</v>
      </c>
      <c s="16"/>
      <c s="518">
        <v>1.4342021999999999</v>
      </c>
      <c s="518">
        <v>0.050077499999999997</v>
      </c>
      <c s="518">
        <v>2.1398167999999997</v>
      </c>
      <c s="518">
        <v>0</v>
      </c>
      <c s="518">
        <v>0</v>
      </c>
      <c s="518">
        <v>0</v>
      </c>
      <c s="518">
        <v>0</v>
      </c>
      <c s="518">
        <v>0.26843026000000003</v>
      </c>
      <c s="518">
        <v>0</v>
      </c>
      <c s="518">
        <v>0</v>
      </c>
      <c s="518">
        <v>0</v>
      </c>
      <c s="518">
        <v>1.3810514899999999</v>
      </c>
      <c s="15">
        <f t="shared" si="9"/>
        <v>5.2735782499999999</v>
      </c>
      <c s="16"/>
      <c s="518">
        <v>0</v>
      </c>
      <c s="518">
        <v>0</v>
      </c>
      <c s="518">
        <v>0</v>
      </c>
      <c s="518">
        <v>1.63242296</v>
      </c>
      <c s="518">
        <v>0</v>
      </c>
      <c s="518">
        <v>0</v>
      </c>
      <c s="518">
        <v>0.44740564199999999</v>
      </c>
      <c s="518">
        <v>0</v>
      </c>
      <c s="518">
        <v>0.039207510000000001</v>
      </c>
      <c s="518">
        <v>0.050077499999999997</v>
      </c>
      <c s="518">
        <v>0</v>
      </c>
      <c s="518">
        <v>0</v>
      </c>
      <c s="15">
        <f t="shared" si="10"/>
        <v>2.1691136119999999</v>
      </c>
      <c s="16"/>
      <c s="518">
        <v>0.050077499999999997</v>
      </c>
      <c s="518">
        <v>0.36552472999999996</v>
      </c>
      <c s="518">
        <v>0.050077499999999997</v>
      </c>
      <c s="518">
        <v>0.060073750000000002</v>
      </c>
      <c s="518">
        <v>1.5894183100000001</v>
      </c>
      <c s="518">
        <v>5.2047692799999998</v>
      </c>
      <c s="518">
        <v>0</v>
      </c>
      <c s="518">
        <v>2.7381414949999998</v>
      </c>
      <c s="518">
        <v>0</v>
      </c>
      <c s="518">
        <v>7.6784743300000002</v>
      </c>
      <c s="518">
        <v>0.60996947000000001</v>
      </c>
      <c s="15">
        <f>+SUM(FA26:FK26)</f>
        <v>18.346526364999999</v>
      </c>
    </row>
    <row r="27" spans="2:168" ht="15.75" hidden="1">
      <c r="B27" s="694" t="s">
        <v>737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12.70130535</v>
      </c>
      <c s="15">
        <v>0</v>
      </c>
      <c s="15">
        <v>0</v>
      </c>
      <c s="15">
        <v>0</v>
      </c>
      <c s="15">
        <f t="shared" si="10"/>
        <v>12.70130535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+SUM(FA27:FK27)</f>
        <v>0</v>
      </c>
    </row>
    <row r="28" spans="2:168" ht="15.75" hidden="1">
      <c r="B28" s="694" t="s">
        <v>55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+SUM(FA28:FK28)</f>
        <v>0</v>
      </c>
    </row>
    <row r="29" spans="2:168" ht="16.5" customHeight="1" hidden="1">
      <c r="B29" s="698" t="s">
        <v>682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+SUM(FA29:FK29)</f>
        <v>0</v>
      </c>
    </row>
    <row r="30" spans="2:168" ht="15.75">
      <c r="B30" s="690" t="s">
        <v>97</v>
      </c>
      <c s="20">
        <f>+C31</f>
        <v>5.5507148900000001</v>
      </c>
      <c s="20">
        <f t="shared" si="83" ref="D30:N30">+D31</f>
        <v>7.6082152199999999</v>
      </c>
      <c s="20">
        <f t="shared" si="83"/>
        <v>5.6595372299999998</v>
      </c>
      <c s="20">
        <f t="shared" si="83"/>
        <v>22.276979749999999</v>
      </c>
      <c s="20">
        <f t="shared" si="83"/>
        <v>13.370742770000001</v>
      </c>
      <c s="20">
        <f t="shared" si="83"/>
        <v>12.091551429999999</v>
      </c>
      <c s="20">
        <f t="shared" si="83"/>
        <v>16.211142059999997</v>
      </c>
      <c s="20">
        <f t="shared" si="83"/>
        <v>23.105805289999999</v>
      </c>
      <c s="20">
        <f t="shared" si="83"/>
        <v>16.824266360000003</v>
      </c>
      <c s="20">
        <f t="shared" si="83"/>
        <v>20.700121630000002</v>
      </c>
      <c s="20">
        <f t="shared" si="83"/>
        <v>17.412560109999998</v>
      </c>
      <c s="20">
        <f t="shared" si="83"/>
        <v>27.311190620000001</v>
      </c>
      <c s="20">
        <f t="shared" si="0"/>
        <v>188.12282735999997</v>
      </c>
      <c s="574"/>
      <c s="20">
        <f>+Q31</f>
        <v>13.364086589999999</v>
      </c>
      <c s="20">
        <f t="shared" si="84" ref="R30:AB30">+R31</f>
        <v>8.5082825699999987</v>
      </c>
      <c s="20">
        <f t="shared" si="84"/>
        <v>9.7379572400000001</v>
      </c>
      <c s="20">
        <f t="shared" si="84"/>
        <v>8.7630396600000005</v>
      </c>
      <c s="20">
        <f t="shared" si="84"/>
        <v>16.177798370000001</v>
      </c>
      <c s="20">
        <f t="shared" si="84"/>
        <v>10.666581310000002</v>
      </c>
      <c s="20">
        <f t="shared" si="84"/>
        <v>18.408572660000001</v>
      </c>
      <c s="20">
        <f t="shared" si="84"/>
        <v>12.452937820000001</v>
      </c>
      <c s="20">
        <f t="shared" si="84"/>
        <v>25.748133639999999</v>
      </c>
      <c s="20">
        <f t="shared" si="84"/>
        <v>30.555768060000002</v>
      </c>
      <c s="20">
        <f t="shared" si="84"/>
        <v>56.478655369999998</v>
      </c>
      <c s="20">
        <f t="shared" si="84"/>
        <v>64.921976950000001</v>
      </c>
      <c s="20">
        <f t="shared" si="1"/>
        <v>275.78379023999997</v>
      </c>
      <c s="574"/>
      <c s="20">
        <f>+AE31</f>
        <v>13.98097267</v>
      </c>
      <c s="20">
        <f t="shared" si="85" ref="AF30:AP30">+AF31</f>
        <v>20.1422174</v>
      </c>
      <c s="20">
        <f t="shared" si="85"/>
        <v>12.540757229999999</v>
      </c>
      <c s="20">
        <f t="shared" si="85"/>
        <v>14.287242979999998</v>
      </c>
      <c s="20">
        <f t="shared" si="85"/>
        <v>18.938540720000002</v>
      </c>
      <c s="20">
        <f t="shared" si="85"/>
        <v>14.09442402</v>
      </c>
      <c s="20">
        <f t="shared" si="85"/>
        <v>19.030772610000003</v>
      </c>
      <c s="20">
        <f t="shared" si="85"/>
        <v>23.220054579999996</v>
      </c>
      <c s="20">
        <f t="shared" si="85"/>
        <v>16.261045020000001</v>
      </c>
      <c s="20">
        <f t="shared" si="85"/>
        <v>18.215480019999998</v>
      </c>
      <c s="20">
        <f t="shared" si="85"/>
        <v>21.059187850000001</v>
      </c>
      <c s="20">
        <f t="shared" si="85"/>
        <v>35.895459770000002</v>
      </c>
      <c s="20">
        <f t="shared" si="2"/>
        <v>227.66615487000001</v>
      </c>
      <c s="574"/>
      <c s="20">
        <f>+AS31</f>
        <v>13.519733459999999</v>
      </c>
      <c s="20">
        <f t="shared" si="86" ref="AT30:BD30">+AT31</f>
        <v>19.749303470000001</v>
      </c>
      <c s="20">
        <f t="shared" si="86"/>
        <v>18.914038100000003</v>
      </c>
      <c s="20">
        <f t="shared" si="86"/>
        <v>33.594811460000003</v>
      </c>
      <c s="20">
        <f t="shared" si="86"/>
        <v>28.461151310000002</v>
      </c>
      <c s="20">
        <f t="shared" si="86"/>
        <v>27.624710179999994</v>
      </c>
      <c s="20">
        <f t="shared" si="86"/>
        <v>26.79032316</v>
      </c>
      <c s="20">
        <f t="shared" si="86"/>
        <v>27.403391430000003</v>
      </c>
      <c s="20">
        <f t="shared" si="86"/>
        <v>28.173193509999997</v>
      </c>
      <c s="20">
        <f t="shared" si="86"/>
        <v>26.134556580000002</v>
      </c>
      <c s="20">
        <f t="shared" si="86"/>
        <v>26.606521330000003</v>
      </c>
      <c s="20">
        <f t="shared" si="86"/>
        <v>64.607555989999994</v>
      </c>
      <c s="20">
        <f t="shared" si="3"/>
        <v>341.57928998</v>
      </c>
      <c s="574"/>
      <c s="20">
        <f>+BG31</f>
        <v>8.3970244100000002</v>
      </c>
      <c s="20">
        <f t="shared" si="87" ref="BH30:BR30">+BH31</f>
        <v>10.546267820000001</v>
      </c>
      <c s="20">
        <f t="shared" si="87"/>
        <v>20.976857949999999</v>
      </c>
      <c s="20">
        <f t="shared" si="87"/>
        <v>15.36336644</v>
      </c>
      <c s="20">
        <f t="shared" si="87"/>
        <v>12.08286556</v>
      </c>
      <c s="20">
        <f t="shared" si="87"/>
        <v>18.257186300000001</v>
      </c>
      <c s="20">
        <f t="shared" si="87"/>
        <v>12.760282009999999</v>
      </c>
      <c s="20">
        <f t="shared" si="87"/>
        <v>15.789528649999998</v>
      </c>
      <c s="20">
        <f t="shared" si="87"/>
        <v>25.700770609999999</v>
      </c>
      <c s="20">
        <f t="shared" si="87"/>
        <v>24.705543210000002</v>
      </c>
      <c s="20">
        <f t="shared" si="87"/>
        <v>27.558129610000002</v>
      </c>
      <c s="20">
        <f t="shared" si="87"/>
        <v>52.104181379999993</v>
      </c>
      <c s="20">
        <f t="shared" si="4"/>
        <v>244.24200395</v>
      </c>
      <c s="574"/>
      <c s="20">
        <f>+BU31</f>
        <v>10.26622143</v>
      </c>
      <c s="20">
        <f t="shared" si="88" ref="BV30:CF30">+BV31</f>
        <v>5.8143633600000006</v>
      </c>
      <c s="20">
        <f t="shared" si="88"/>
        <v>20.39097872</v>
      </c>
      <c s="20">
        <f t="shared" si="88"/>
        <v>15.74661901</v>
      </c>
      <c s="20">
        <f t="shared" si="88"/>
        <v>14.12727887</v>
      </c>
      <c s="20">
        <f t="shared" si="88"/>
        <v>13.29381463</v>
      </c>
      <c s="20">
        <f t="shared" si="88"/>
        <v>18.595190719999998</v>
      </c>
      <c s="20">
        <f t="shared" si="88"/>
        <v>21.1018668</v>
      </c>
      <c s="20">
        <f t="shared" si="88"/>
        <v>23.641603189999998</v>
      </c>
      <c s="20">
        <f t="shared" si="88"/>
        <v>18.51755455</v>
      </c>
      <c s="20">
        <f t="shared" si="88"/>
        <v>17.337887970000001</v>
      </c>
      <c s="20">
        <f t="shared" si="88"/>
        <v>72.853246660000011</v>
      </c>
      <c s="20">
        <f t="shared" si="5"/>
        <v>251.68662590999998</v>
      </c>
      <c s="574"/>
      <c s="20">
        <f>+CI31</f>
        <v>14.869514410000001</v>
      </c>
      <c s="20">
        <f t="shared" si="89" ref="CJ30:CT30">+CJ31</f>
        <v>9.1002779899999986</v>
      </c>
      <c s="20">
        <f t="shared" si="89"/>
        <v>23.409517659999999</v>
      </c>
      <c s="20">
        <f t="shared" si="89"/>
        <v>21.707583639999996</v>
      </c>
      <c s="20">
        <f t="shared" si="89"/>
        <v>10.489696</v>
      </c>
      <c s="20">
        <f t="shared" si="89"/>
        <v>12.273839250000002</v>
      </c>
      <c s="20">
        <f t="shared" si="89"/>
        <v>15.54718491</v>
      </c>
      <c s="20">
        <f t="shared" si="89"/>
        <v>17.46819056</v>
      </c>
      <c s="20">
        <f t="shared" si="89"/>
        <v>12.651154750000002</v>
      </c>
      <c s="20">
        <f t="shared" si="89"/>
        <v>15.6717195</v>
      </c>
      <c s="20">
        <f t="shared" si="89"/>
        <v>22.362324670000003</v>
      </c>
      <c s="20">
        <f t="shared" si="89"/>
        <v>117.64298144999999</v>
      </c>
      <c s="20">
        <f t="shared" si="6"/>
        <v>293.19398478999994</v>
      </c>
      <c s="574"/>
      <c s="20">
        <f>+CW31</f>
        <v>11.721771079999998</v>
      </c>
      <c s="20">
        <f t="shared" si="90" ref="CX30:DH30">+CX31</f>
        <v>25.4640095</v>
      </c>
      <c s="20">
        <f t="shared" si="90"/>
        <v>10.084169260000001</v>
      </c>
      <c s="20">
        <f t="shared" si="90"/>
        <v>0.99248373000000001</v>
      </c>
      <c s="20">
        <f t="shared" si="90"/>
        <v>1.1575315899999998</v>
      </c>
      <c s="20">
        <f t="shared" si="90"/>
        <v>0.53632413000000001</v>
      </c>
      <c s="20">
        <f t="shared" si="90"/>
        <v>12.05482024</v>
      </c>
      <c s="20">
        <f t="shared" si="90"/>
        <v>11.621464420000001</v>
      </c>
      <c s="20">
        <f t="shared" si="90"/>
        <v>46.196651230000001</v>
      </c>
      <c s="20">
        <f t="shared" si="90"/>
        <v>45.207441370000005</v>
      </c>
      <c s="20">
        <f t="shared" si="90"/>
        <v>46.013665000000003</v>
      </c>
      <c s="20">
        <f t="shared" si="90"/>
        <v>93.360700099999988</v>
      </c>
      <c s="20">
        <f t="shared" si="7"/>
        <v>304.41103164999998</v>
      </c>
      <c s="574"/>
      <c s="20">
        <f>+DK31</f>
        <v>25.980013679999999</v>
      </c>
      <c s="20">
        <f t="shared" si="91" ref="DL30:DV30">+DL31</f>
        <v>46.69369889</v>
      </c>
      <c s="20">
        <f t="shared" si="91"/>
        <v>95.946257779999996</v>
      </c>
      <c s="20">
        <f t="shared" si="91"/>
        <v>25.137417420000002</v>
      </c>
      <c s="20">
        <f t="shared" si="91"/>
        <v>41.680448519999999</v>
      </c>
      <c s="20">
        <f t="shared" si="91"/>
        <v>62.693770530000002</v>
      </c>
      <c s="20">
        <f t="shared" si="91"/>
        <v>26.47010753</v>
      </c>
      <c s="20">
        <f t="shared" si="91"/>
        <v>13.925675879999998</v>
      </c>
      <c s="20">
        <f t="shared" si="91"/>
        <v>27.346034360000012</v>
      </c>
      <c s="20">
        <f t="shared" si="91"/>
        <v>22.704982610000002</v>
      </c>
      <c s="20">
        <f t="shared" si="91"/>
        <v>29.070602400000002</v>
      </c>
      <c s="20">
        <f t="shared" si="91"/>
        <v>38.17867768</v>
      </c>
      <c s="20">
        <f t="shared" si="8"/>
        <v>455.82768728000002</v>
      </c>
      <c s="574"/>
      <c s="20">
        <f>+DY31</f>
        <v>14.15756419</v>
      </c>
      <c s="20">
        <f t="shared" si="92" ref="DZ30:EJ30">+DZ31</f>
        <v>23.317719929999999</v>
      </c>
      <c s="20">
        <f t="shared" si="92"/>
        <v>26.514658179999994</v>
      </c>
      <c s="20">
        <f t="shared" si="92"/>
        <v>15.74113816</v>
      </c>
      <c s="20">
        <f t="shared" si="92"/>
        <v>22.153528419999997</v>
      </c>
      <c s="20">
        <f t="shared" si="92"/>
        <v>28.696389800000002</v>
      </c>
      <c s="20">
        <f t="shared" si="92"/>
        <v>26.228393300000004</v>
      </c>
      <c s="20">
        <f t="shared" si="92"/>
        <v>23.387970760000002</v>
      </c>
      <c s="20">
        <f t="shared" si="92"/>
        <v>41.753352570000004</v>
      </c>
      <c s="20">
        <f t="shared" si="92"/>
        <v>22.848014239999998</v>
      </c>
      <c s="20">
        <f t="shared" si="92"/>
        <v>23.729449049999999</v>
      </c>
      <c s="20">
        <f t="shared" si="92"/>
        <v>46.196279090000004</v>
      </c>
      <c s="20">
        <f t="shared" si="9"/>
        <v>314.72445769000001</v>
      </c>
      <c s="574"/>
      <c s="20">
        <f>+EM31</f>
        <v>49.837005729999994</v>
      </c>
      <c s="20">
        <f t="shared" si="93" ref="EN30:EX30">+EN31</f>
        <v>36.97937743</v>
      </c>
      <c s="20">
        <f t="shared" si="93"/>
        <v>33.804965200000005</v>
      </c>
      <c s="20">
        <f t="shared" si="93"/>
        <v>17.74826135</v>
      </c>
      <c s="20">
        <f t="shared" si="93"/>
        <v>24.764321549999998</v>
      </c>
      <c s="20">
        <f t="shared" si="93"/>
        <v>20.022057450000002</v>
      </c>
      <c s="20">
        <f t="shared" si="93"/>
        <v>29.67421766</v>
      </c>
      <c s="20">
        <f t="shared" si="93"/>
        <v>25.697625540000001</v>
      </c>
      <c s="20">
        <f t="shared" si="93"/>
        <v>18.254227400000001</v>
      </c>
      <c s="20">
        <f t="shared" si="93"/>
        <v>14.335446780000002</v>
      </c>
      <c s="20">
        <f t="shared" si="93"/>
        <v>22.559948979999998</v>
      </c>
      <c s="20">
        <f t="shared" si="93"/>
        <v>15.651835230000001</v>
      </c>
      <c s="20">
        <f t="shared" si="10"/>
        <v>309.32929030000003</v>
      </c>
      <c s="574"/>
      <c s="20">
        <f>+FA31</f>
        <v>28.50624268</v>
      </c>
      <c s="20">
        <f t="shared" si="94" ref="FB30:FK30">+FB31</f>
        <v>18.24949801</v>
      </c>
      <c s="20">
        <f t="shared" si="94"/>
        <v>27.436865409999999</v>
      </c>
      <c s="20">
        <f t="shared" si="94"/>
        <v>51.321893530000004</v>
      </c>
      <c s="20">
        <f t="shared" si="94"/>
        <v>22.31659784</v>
      </c>
      <c s="20">
        <f t="shared" si="94"/>
        <v>25.245633710000003</v>
      </c>
      <c s="20">
        <f t="shared" si="94"/>
        <v>22.23545193</v>
      </c>
      <c s="20">
        <f t="shared" si="94"/>
        <v>20.475663509999997</v>
      </c>
      <c s="20">
        <f t="shared" si="94"/>
        <v>17.814643519999997</v>
      </c>
      <c s="20">
        <f t="shared" si="94"/>
        <v>31.257064329999999</v>
      </c>
      <c s="20">
        <f t="shared" si="94"/>
        <v>14.19060661</v>
      </c>
      <c s="20">
        <f>+SUM(FA30:FK30)</f>
        <v>279.05016107999995</v>
      </c>
    </row>
    <row r="31" spans="2:168" ht="15">
      <c r="B31" s="691" t="s">
        <v>691</v>
      </c>
      <c s="15">
        <v>5.5507148900000001</v>
      </c>
      <c s="15">
        <v>7.6082152199999999</v>
      </c>
      <c s="15">
        <v>5.6595372299999998</v>
      </c>
      <c s="15">
        <v>22.276979749999999</v>
      </c>
      <c s="15">
        <v>13.370742770000001</v>
      </c>
      <c s="15">
        <v>12.091551429999999</v>
      </c>
      <c s="15">
        <v>16.211142059999997</v>
      </c>
      <c s="15">
        <v>23.105805289999999</v>
      </c>
      <c s="15">
        <v>16.824266360000003</v>
      </c>
      <c s="15">
        <v>20.700121630000002</v>
      </c>
      <c s="15">
        <v>17.412560109999998</v>
      </c>
      <c s="15">
        <v>27.311190620000001</v>
      </c>
      <c s="15">
        <f t="shared" si="0"/>
        <v>188.12282735999997</v>
      </c>
      <c s="16"/>
      <c s="15">
        <v>13.364086589999999</v>
      </c>
      <c s="15">
        <v>8.5082825699999987</v>
      </c>
      <c s="15">
        <v>9.7379572400000001</v>
      </c>
      <c s="15">
        <v>8.7630396600000005</v>
      </c>
      <c s="15">
        <v>16.177798370000001</v>
      </c>
      <c s="15">
        <v>10.666581310000002</v>
      </c>
      <c s="15">
        <v>18.408572660000001</v>
      </c>
      <c s="15">
        <v>12.452937820000001</v>
      </c>
      <c s="15">
        <v>25.748133639999999</v>
      </c>
      <c s="15">
        <v>30.555768060000002</v>
      </c>
      <c s="15">
        <v>56.478655369999998</v>
      </c>
      <c s="15">
        <v>64.921976950000001</v>
      </c>
      <c s="15">
        <f t="shared" si="1"/>
        <v>275.78379023999997</v>
      </c>
      <c s="16"/>
      <c s="15">
        <v>13.98097267</v>
      </c>
      <c s="15">
        <v>20.1422174</v>
      </c>
      <c s="15">
        <v>12.540757229999999</v>
      </c>
      <c s="15">
        <v>14.287242979999998</v>
      </c>
      <c s="15">
        <v>18.938540720000002</v>
      </c>
      <c s="15">
        <v>14.09442402</v>
      </c>
      <c s="15">
        <v>19.030772610000003</v>
      </c>
      <c s="15">
        <v>23.220054579999996</v>
      </c>
      <c s="15">
        <v>16.261045020000001</v>
      </c>
      <c s="15">
        <v>18.215480019999998</v>
      </c>
      <c s="15">
        <v>21.059187850000001</v>
      </c>
      <c s="15">
        <v>35.895459770000002</v>
      </c>
      <c s="15">
        <f t="shared" si="2"/>
        <v>227.66615487000001</v>
      </c>
      <c s="16"/>
      <c s="15">
        <v>13.519733459999999</v>
      </c>
      <c s="15">
        <v>19.749303470000001</v>
      </c>
      <c s="15">
        <v>18.914038100000003</v>
      </c>
      <c s="15">
        <v>33.594811460000003</v>
      </c>
      <c s="15">
        <v>28.461151310000002</v>
      </c>
      <c s="15">
        <v>27.624710179999994</v>
      </c>
      <c s="15">
        <v>26.79032316</v>
      </c>
      <c s="15">
        <v>27.403391430000003</v>
      </c>
      <c s="15">
        <v>28.173193509999997</v>
      </c>
      <c s="15">
        <v>26.134556580000002</v>
      </c>
      <c s="15">
        <v>26.606521330000003</v>
      </c>
      <c s="15">
        <v>64.607555989999994</v>
      </c>
      <c s="15">
        <f t="shared" si="3"/>
        <v>341.57928998</v>
      </c>
      <c s="16"/>
      <c s="15">
        <v>8.3970244100000002</v>
      </c>
      <c s="15">
        <v>10.546267820000001</v>
      </c>
      <c s="15">
        <v>20.976857949999999</v>
      </c>
      <c s="15">
        <v>15.36336644</v>
      </c>
      <c s="15">
        <v>12.08286556</v>
      </c>
      <c s="15">
        <v>18.257186300000001</v>
      </c>
      <c s="15">
        <v>12.760282009999999</v>
      </c>
      <c s="15">
        <v>15.789528649999998</v>
      </c>
      <c s="15">
        <v>25.700770609999999</v>
      </c>
      <c s="15">
        <v>24.705543210000002</v>
      </c>
      <c s="15">
        <v>27.558129610000002</v>
      </c>
      <c s="15">
        <v>52.104181379999993</v>
      </c>
      <c s="15">
        <f t="shared" si="4"/>
        <v>244.24200395</v>
      </c>
      <c s="16"/>
      <c s="15">
        <v>10.26622143</v>
      </c>
      <c s="15">
        <v>5.8143633600000006</v>
      </c>
      <c s="15">
        <v>20.39097872</v>
      </c>
      <c s="15">
        <v>15.74661901</v>
      </c>
      <c s="15">
        <v>14.12727887</v>
      </c>
      <c s="15">
        <v>13.29381463</v>
      </c>
      <c s="15">
        <v>18.595190719999998</v>
      </c>
      <c s="15">
        <v>21.1018668</v>
      </c>
      <c s="15">
        <v>23.641603189999998</v>
      </c>
      <c s="15">
        <v>18.51755455</v>
      </c>
      <c s="15">
        <v>17.337887970000001</v>
      </c>
      <c s="15">
        <v>72.853246660000011</v>
      </c>
      <c s="15">
        <f t="shared" si="5"/>
        <v>251.68662590999998</v>
      </c>
      <c s="16"/>
      <c s="15">
        <v>14.869514410000001</v>
      </c>
      <c s="15">
        <v>9.1002779899999986</v>
      </c>
      <c s="15">
        <v>23.409517659999999</v>
      </c>
      <c s="15">
        <v>21.707583639999996</v>
      </c>
      <c s="15">
        <v>10.489696</v>
      </c>
      <c s="15">
        <v>12.273839250000002</v>
      </c>
      <c s="15">
        <v>15.54718491</v>
      </c>
      <c s="15">
        <v>17.46819056</v>
      </c>
      <c s="15">
        <v>12.651154750000002</v>
      </c>
      <c s="15">
        <v>15.6717195</v>
      </c>
      <c s="15">
        <v>22.362324670000003</v>
      </c>
      <c s="15">
        <v>117.64298144999999</v>
      </c>
      <c s="15">
        <f t="shared" si="6"/>
        <v>293.19398478999994</v>
      </c>
      <c s="16"/>
      <c s="15">
        <v>11.721771079999998</v>
      </c>
      <c s="15">
        <v>25.4640095</v>
      </c>
      <c s="15">
        <v>10.084169260000001</v>
      </c>
      <c s="15">
        <v>0.99248373000000001</v>
      </c>
      <c s="15">
        <v>1.1575315899999998</v>
      </c>
      <c s="15">
        <v>0.53632413000000001</v>
      </c>
      <c s="15">
        <v>12.05482024</v>
      </c>
      <c s="15">
        <v>11.621464420000001</v>
      </c>
      <c s="15">
        <v>46.196651230000001</v>
      </c>
      <c s="15">
        <v>45.207441370000005</v>
      </c>
      <c s="15">
        <v>46.013665000000003</v>
      </c>
      <c s="15">
        <v>93.360700099999988</v>
      </c>
      <c s="15">
        <f t="shared" si="7"/>
        <v>304.41103164999998</v>
      </c>
      <c s="16"/>
      <c s="15">
        <v>25.980013679999999</v>
      </c>
      <c s="15">
        <v>46.69369889</v>
      </c>
      <c s="15">
        <v>95.946257779999996</v>
      </c>
      <c s="15">
        <v>25.137417420000002</v>
      </c>
      <c s="15">
        <v>41.680448519999999</v>
      </c>
      <c s="15">
        <v>62.693770530000002</v>
      </c>
      <c s="15">
        <v>26.47010753</v>
      </c>
      <c s="15">
        <v>13.925675879999998</v>
      </c>
      <c s="15">
        <v>27.346034360000012</v>
      </c>
      <c s="15">
        <v>22.704982610000002</v>
      </c>
      <c s="15">
        <v>29.070602400000002</v>
      </c>
      <c s="15">
        <v>38.17867768</v>
      </c>
      <c s="15">
        <f t="shared" si="8"/>
        <v>455.82768728000002</v>
      </c>
      <c s="16"/>
      <c s="15">
        <v>14.15756419</v>
      </c>
      <c s="15">
        <v>23.317719929999999</v>
      </c>
      <c s="15">
        <v>26.514658179999994</v>
      </c>
      <c s="15">
        <v>15.74113816</v>
      </c>
      <c s="15">
        <v>22.153528419999997</v>
      </c>
      <c s="15">
        <v>28.696389800000002</v>
      </c>
      <c s="15">
        <v>26.228393300000004</v>
      </c>
      <c s="15">
        <v>23.387970760000002</v>
      </c>
      <c s="15">
        <v>41.753352570000004</v>
      </c>
      <c s="15">
        <v>22.848014239999998</v>
      </c>
      <c s="15">
        <v>23.729449049999999</v>
      </c>
      <c s="15">
        <v>46.196279090000004</v>
      </c>
      <c s="15">
        <f t="shared" si="9"/>
        <v>314.72445769000001</v>
      </c>
      <c s="16"/>
      <c s="15">
        <v>49.837005729999994</v>
      </c>
      <c s="15">
        <v>36.97937743</v>
      </c>
      <c s="15">
        <v>33.804965200000005</v>
      </c>
      <c s="15">
        <v>17.74826135</v>
      </c>
      <c s="15">
        <v>24.764321549999998</v>
      </c>
      <c s="15">
        <v>20.022057450000002</v>
      </c>
      <c s="15">
        <v>29.67421766</v>
      </c>
      <c s="15">
        <v>25.697625540000001</v>
      </c>
      <c s="15">
        <v>18.254227400000001</v>
      </c>
      <c s="15">
        <v>14.335446780000002</v>
      </c>
      <c s="15">
        <v>22.559948979999998</v>
      </c>
      <c s="15">
        <v>15.651835230000001</v>
      </c>
      <c s="15">
        <f t="shared" si="10"/>
        <v>309.32929030000003</v>
      </c>
      <c s="16"/>
      <c s="15">
        <v>28.50624268</v>
      </c>
      <c s="15">
        <v>18.24949801</v>
      </c>
      <c s="15">
        <v>27.436865409999999</v>
      </c>
      <c s="15">
        <v>51.321893530000004</v>
      </c>
      <c s="15">
        <v>22.31659784</v>
      </c>
      <c s="15">
        <v>25.245633710000003</v>
      </c>
      <c s="15">
        <v>22.23545193</v>
      </c>
      <c s="15">
        <v>20.475663509999997</v>
      </c>
      <c s="15">
        <v>17.814643519999997</v>
      </c>
      <c s="15">
        <v>31.257064329999999</v>
      </c>
      <c s="15">
        <v>14.19060661</v>
      </c>
      <c s="15">
        <f>+SUM(FA31:FK31)</f>
        <v>279.05016107999995</v>
      </c>
    </row>
    <row r="32" spans="2:168" ht="15.75">
      <c r="B32" s="690" t="s">
        <v>40</v>
      </c>
      <c s="20">
        <f>+C33+C38+C39+C35</f>
        <v>-122.01329572919987</v>
      </c>
      <c s="20">
        <f t="shared" si="95" ref="D32">+D33+D38+D39+D35</f>
        <v>7.4232420891994959</v>
      </c>
      <c s="20">
        <f t="shared" si="96" ref="E32">+E33+E38+E39+E35</f>
        <v>31.286064320000285</v>
      </c>
      <c s="20">
        <f t="shared" si="97" ref="F32">+F33+F38+F39+F35</f>
        <v>47.0123213299998</v>
      </c>
      <c s="20">
        <f t="shared" si="98" ref="G32">+G33+G38+G39+G35</f>
        <v>-7.8155734799998129</v>
      </c>
      <c s="20">
        <f t="shared" si="99" ref="H32">+H33+H38+H39+H35</f>
        <v>-37.967894019999569</v>
      </c>
      <c s="20">
        <f t="shared" si="100" ref="I32">+I33+I38+I39+I35</f>
        <v>-14.135094030000067</v>
      </c>
      <c s="20">
        <f t="shared" si="101" ref="J32">+J33+J38+J39+J35</f>
        <v>-2.9445746100003793</v>
      </c>
      <c s="20">
        <f t="shared" si="102" ref="K32">+K33+K38+K39+K35</f>
        <v>-80.254098819999768</v>
      </c>
      <c s="20">
        <f t="shared" si="103" ref="L32">+L33+L38+L39+L35</f>
        <v>2.7813042617994306</v>
      </c>
      <c s="20">
        <f t="shared" si="104" ref="M32">+M33+M38+M39+M35</f>
        <v>48.568886712499406</v>
      </c>
      <c s="20">
        <f t="shared" si="105" ref="N32">+N33+N38+N39+N35</f>
        <v>78.013031720000427</v>
      </c>
      <c s="20">
        <f>+SUM(C32:N32)</f>
        <v>-50.045680255700617</v>
      </c>
      <c s="574"/>
      <c s="20">
        <f>+Q33+Q38+Q39+Q35</f>
        <v>-54.171421403799954</v>
      </c>
      <c s="20">
        <f t="shared" si="106" ref="R32">+R33+R38+R39+R35</f>
        <v>14.876469009999894</v>
      </c>
      <c s="20">
        <f t="shared" si="107" ref="S32">+S33+S38+S39+S35</f>
        <v>-10.501003729999981</v>
      </c>
      <c s="20">
        <f t="shared" si="108" ref="T32">+T33+T38+T39+T35</f>
        <v>-17.138383263800097</v>
      </c>
      <c s="20">
        <f t="shared" si="109" ref="U32">+U33+U38+U39+U35</f>
        <v>-5.3741388299999908</v>
      </c>
      <c s="20">
        <f t="shared" si="110" ref="V32">+V33+V38+V39+V35</f>
        <v>95.815622033999233</v>
      </c>
      <c s="20">
        <f t="shared" si="111" ref="W32">+W33+W38+W39+W35</f>
        <v>-77.537608899998943</v>
      </c>
      <c s="20">
        <f t="shared" si="112" ref="X32">+X33+X38+X39+X35</f>
        <v>-16.490954850000257</v>
      </c>
      <c s="20">
        <f t="shared" si="113" ref="Y32">+Y33+Y38+Y39+Y35</f>
        <v>4.1352877500000673</v>
      </c>
      <c s="20">
        <f t="shared" si="114" ref="Z32">+Z33+Z38+Z39+Z35</f>
        <v>-26.095063979000997</v>
      </c>
      <c s="20">
        <f t="shared" si="115" ref="AA32">+AA33+AA38+AA39+AA35</f>
        <v>1.5013283800015067</v>
      </c>
      <c s="20">
        <f t="shared" si="116" ref="AB32">+AB33+AB38+AB39+AB35</f>
        <v>31.69889289000033</v>
      </c>
      <c s="20">
        <f t="shared" si="1"/>
        <v>-59.280974892599197</v>
      </c>
      <c s="574"/>
      <c s="20">
        <f>+AE33+AE38+AE39+AE35</f>
        <v>-84.349969210000211</v>
      </c>
      <c s="20">
        <f t="shared" si="117" ref="AF32">+AF33+AF38+AF39+AF35</f>
        <v>-21.938869839999953</v>
      </c>
      <c s="20">
        <f t="shared" si="118" ref="AG32">+AG33+AG38+AG39+AG35</f>
        <v>-213.47281488999988</v>
      </c>
      <c s="20">
        <f t="shared" si="119" ref="AH32">+AH33+AH38+AH39+AH35</f>
        <v>62.986119240000569</v>
      </c>
      <c s="20">
        <f t="shared" si="120" ref="AI32">+AI33+AI38+AI39+AI35</f>
        <v>-40.993414270000088</v>
      </c>
      <c s="20">
        <f t="shared" si="121" ref="AJ32">+AJ33+AJ38+AJ39+AJ35</f>
        <v>-11.557595540000147</v>
      </c>
      <c s="20">
        <f t="shared" si="122" ref="AK32">+AK33+AK38+AK39+AK35</f>
        <v>-109.24104052000025</v>
      </c>
      <c s="20">
        <f t="shared" si="123" ref="AL32">+AL33+AL38+AL39+AL35</f>
        <v>169.11657082000073</v>
      </c>
      <c s="20">
        <f t="shared" si="124" ref="AM32">+AM33+AM38+AM39+AM35</f>
        <v>-72.559384420000697</v>
      </c>
      <c s="20">
        <f t="shared" si="125" ref="AN32">+AN33+AN38+AN39+AN35</f>
        <v>-36.6397123699996</v>
      </c>
      <c s="20">
        <f t="shared" si="126" ref="AO32">+AO33+AO38+AO39+AO35</f>
        <v>13.712629829999347</v>
      </c>
      <c s="20">
        <f t="shared" si="127" ref="AP32">+AP33+AP38+AP39+AP35</f>
        <v>-462.4067185499984</v>
      </c>
      <c s="20">
        <f t="shared" si="2"/>
        <v>-807.34419971999853</v>
      </c>
      <c s="574"/>
      <c s="20">
        <f>+AS33+AS38+AS39+AS35</f>
        <v>44.48175474000022</v>
      </c>
      <c s="20">
        <f t="shared" si="128" ref="AT32">+AT33+AT38+AT39+AT35</f>
        <v>266.74025158999996</v>
      </c>
      <c s="20">
        <f t="shared" si="129" ref="AU32">+AU33+AU38+AU39+AU35</f>
        <v>-92.502651279999682</v>
      </c>
      <c s="20">
        <f t="shared" si="130" ref="AV32">+AV33+AV38+AV39+AV35</f>
        <v>-67.667235640000001</v>
      </c>
      <c s="20">
        <f t="shared" si="131" ref="AW32">+AW33+AW38+AW39+AW35</f>
        <v>-17.419662419999916</v>
      </c>
      <c s="20">
        <f t="shared" si="132" ref="AX32">+AX33+AX38+AX39+AX35</f>
        <v>-15.698931590001285</v>
      </c>
      <c s="20">
        <f t="shared" si="133" ref="AY32">+AY33+AY38+AY39+AY35</f>
        <v>-0.5540361799995619</v>
      </c>
      <c s="20">
        <f t="shared" si="134" ref="AZ32">+AZ33+AZ38+AZ39+AZ35</f>
        <v>24.138302660000157</v>
      </c>
      <c s="20">
        <f t="shared" si="135" ref="BA32">+BA33+BA38+BA39+BA35</f>
        <v>-1.5135633299990947</v>
      </c>
      <c s="20">
        <f t="shared" si="136" ref="BB32">+BB33+BB38+BB39+BB35</f>
        <v>41.296647919999693</v>
      </c>
      <c s="20">
        <f t="shared" si="137" ref="BC32">+BC33+BC38+BC39+BC35</f>
        <v>53.17751473000061</v>
      </c>
      <c s="20">
        <f t="shared" si="138" ref="BD32">+BD33+BD38+BD39+BD35</f>
        <v>-92.47146194000085</v>
      </c>
      <c s="20">
        <f t="shared" si="3"/>
        <v>142.00692926000022</v>
      </c>
      <c s="574"/>
      <c s="20">
        <f>+BG33+BG38+BG39+BG35</f>
        <v>170.39314016999944</v>
      </c>
      <c s="20">
        <f t="shared" si="139" ref="BH32">+BH33+BH38+BH39+BH35</f>
        <v>-123.53643204999946</v>
      </c>
      <c s="20">
        <f t="shared" si="140" ref="BI32">+BI33+BI38+BI39+BI35</f>
        <v>-43.008640510000035</v>
      </c>
      <c s="20">
        <f t="shared" si="141" ref="BJ32">+BJ33+BJ38+BJ39+BJ35</f>
        <v>-0.0092927700004175051</v>
      </c>
      <c s="20">
        <f t="shared" si="142" ref="BK32">+BK33+BK38+BK39+BK35</f>
        <v>-9.7057541799997509</v>
      </c>
      <c s="20">
        <f t="shared" si="143" ref="BL32">+BL33+BL38+BL39+BL35</f>
        <v>-59.579330340000212</v>
      </c>
      <c s="20">
        <f t="shared" si="144" ref="BM32">+BM33+BM38+BM39+BM35</f>
        <v>-39.710372320000189</v>
      </c>
      <c s="20">
        <f t="shared" si="145" ref="BN32">+BN33+BN38+BN39+BN35</f>
        <v>-11.79093531999942</v>
      </c>
      <c s="20">
        <f t="shared" si="146" ref="BO32">+BO33+BO38+BO39+BO35</f>
        <v>-70.859365370000702</v>
      </c>
      <c s="20">
        <f t="shared" si="147" ref="BP32">+BP33+BP38+BP39+BP35</f>
        <v>17.361115889999081</v>
      </c>
      <c s="20">
        <f t="shared" si="148" ref="BQ32">+BQ33+BQ38+BQ39+BQ35</f>
        <v>35.378199310001001</v>
      </c>
      <c s="20">
        <f t="shared" si="149" ref="BR32">+BR33+BR38+BR39+BR35</f>
        <v>-50.634218199997903</v>
      </c>
      <c s="20">
        <f t="shared" si="4"/>
        <v>-185.70188568999856</v>
      </c>
      <c s="574"/>
      <c s="20">
        <f>+BU33+BU38+BU39+BU35</f>
        <v>74.336098820000075</v>
      </c>
      <c s="20">
        <f t="shared" si="150" ref="BV32">+BV33+BV38+BV39+BV35</f>
        <v>14.828506820000108</v>
      </c>
      <c s="20">
        <f t="shared" si="151" ref="BW32">+BW33+BW38+BW39+BW35</f>
        <v>-169.92933360000069</v>
      </c>
      <c s="20">
        <f t="shared" si="152" ref="BX32">+BX33+BX38+BX39+BX35</f>
        <v>-88.318774409999079</v>
      </c>
      <c s="20">
        <f t="shared" si="153" ref="BY32">+BY33+BY38+BY39+BY35</f>
        <v>-87.40265385700053</v>
      </c>
      <c s="20">
        <f t="shared" si="154" ref="BZ32">+BZ33+BZ38+BZ39+BZ35</f>
        <v>28.094431025999864</v>
      </c>
      <c s="20">
        <f t="shared" si="155" ref="CA32">+CA33+CA38+CA39+CA35</f>
        <v>122.47610941300083</v>
      </c>
      <c s="20">
        <f t="shared" si="156" ref="CB32">+CB33+CB38+CB39+CB35</f>
        <v>-26.775783549998909</v>
      </c>
      <c s="20">
        <f t="shared" si="157" ref="CC32">+CC33+CC38+CC39+CC35</f>
        <v>237.22945737999891</v>
      </c>
      <c s="20">
        <f t="shared" si="158" ref="CD32">+CD33+CD38+CD39+CD35</f>
        <v>-27.150076859998919</v>
      </c>
      <c s="20">
        <f t="shared" si="159" ref="CE32">+CE33+CE38+CE39+CE35</f>
        <v>-3.0091867600012847</v>
      </c>
      <c s="20">
        <f t="shared" si="160" ref="CF32">+CF33+CF38+CF39+CF35</f>
        <v>-2.1445481100008323</v>
      </c>
      <c s="20">
        <f t="shared" si="5"/>
        <v>72.234246311999556</v>
      </c>
      <c s="574"/>
      <c s="20">
        <f>+CI33+CI38+CI39+CI35</f>
        <v>-148.98039490399984</v>
      </c>
      <c s="20">
        <f t="shared" si="161" ref="CJ32">+CJ33+CJ38+CJ39+CJ35</f>
        <v>-10.159204929999859</v>
      </c>
      <c s="20">
        <f t="shared" si="162" ref="CK32">+CK33+CK38+CK39+CK35</f>
        <v>-27.847858410000029</v>
      </c>
      <c s="20">
        <f t="shared" si="163" ref="CL32">+CL33+CL38+CL39+CL35</f>
        <v>25.37781040999921</v>
      </c>
      <c s="20">
        <f t="shared" si="164" ref="CM32">+CM33+CM38+CM39+CM35</f>
        <v>29.673834300001111</v>
      </c>
      <c s="20">
        <f t="shared" si="165" ref="CN32">+CN33+CN38+CN39+CN35</f>
        <v>26.728054879999284</v>
      </c>
      <c s="20">
        <f t="shared" si="166" ref="CO32">+CO33+CO38+CO39+CO35</f>
        <v>80.606406923000122</v>
      </c>
      <c s="20">
        <f t="shared" si="167" ref="CP32">+CP33+CP38+CP39+CP35</f>
        <v>-96.840949570000447</v>
      </c>
      <c s="20">
        <f t="shared" si="168" ref="CQ32">+CQ33+CQ38+CQ39+CQ35</f>
        <v>-215.71583707000025</v>
      </c>
      <c s="20">
        <f t="shared" si="169" ref="CR32">+CR33+CR38+CR39+CR35</f>
        <v>191.54956505200019</v>
      </c>
      <c s="20">
        <f t="shared" si="170" ref="CS32">+CS33+CS38+CS39+CS35</f>
        <v>107.64422997000023</v>
      </c>
      <c s="20">
        <f t="shared" si="171" ref="CT32">+CT33+CT38+CT39+CT35</f>
        <v>-296.41102699999999</v>
      </c>
      <c s="20">
        <f t="shared" si="6"/>
        <v>-334.37537034900021</v>
      </c>
      <c s="574"/>
      <c s="20">
        <f>+CW33+CW38+CW39+CW35</f>
        <v>167.44443917000021</v>
      </c>
      <c s="20">
        <f t="shared" si="172" ref="CX32">+CX33+CX38+CX39+CX35</f>
        <v>-100.51958138000016</v>
      </c>
      <c s="20">
        <f t="shared" si="173" ref="CY32">+CY33+CY38+CY39+CY35</f>
        <v>-90.764080449999696</v>
      </c>
      <c s="20">
        <f t="shared" si="174" ref="CZ32">+CZ33+CZ38+CZ39+CZ35</f>
        <v>-22.798007169999696</v>
      </c>
      <c s="20">
        <f t="shared" si="175" ref="DA32">+DA33+DA38+DA39+DA35</f>
        <v>-579.15559945100051</v>
      </c>
      <c s="20">
        <f t="shared" si="176" ref="DB32">+DB33+DB38+DB39+DB35</f>
        <v>-34.159357559999442</v>
      </c>
      <c s="20">
        <f t="shared" si="177" ref="DC32">+DC33+DC38+DC39+DC35</f>
        <v>-3.5776243270004437</v>
      </c>
      <c s="20">
        <f t="shared" si="178" ref="DD32">+DD33+DD38+DD39+DD35</f>
        <v>-149.74090105999977</v>
      </c>
      <c s="20">
        <f t="shared" si="179" ref="DE32">+DE33+DE38+DE39+DE35</f>
        <v>61.612148400000443</v>
      </c>
      <c s="20">
        <f t="shared" si="180" ref="DF32">+DF33+DF38+DF39+DF35</f>
        <v>254.45678346000074</v>
      </c>
      <c s="20">
        <f t="shared" si="181" ref="DG32">+DG33+DG38+DG39+DG35</f>
        <v>6.9450694199976155</v>
      </c>
      <c s="20">
        <f t="shared" si="182" ref="DH32">+DH33+DH38+DH39+DH35</f>
        <v>237.5522977909007</v>
      </c>
      <c s="20">
        <f t="shared" si="7"/>
        <v>-252.70441315709991</v>
      </c>
      <c s="574"/>
      <c s="20">
        <f>+DK33+DK38+DK39+DK35</f>
        <v>-285.64532162090023</v>
      </c>
      <c s="20">
        <f t="shared" si="183" ref="DL32">+DL33+DL38+DL39+DL35</f>
        <v>-47.024620579999748</v>
      </c>
      <c s="20">
        <f t="shared" si="184" ref="DM32">+DM33+DM38+DM39+DM35</f>
        <v>165.90865391999881</v>
      </c>
      <c s="20">
        <f t="shared" si="185" ref="DN32">+DN33+DN38+DN39+DN35</f>
        <v>-30.1003078699989</v>
      </c>
      <c s="20">
        <f t="shared" si="186" ref="DO32">+DO33+DO38+DO39+DO35</f>
        <v>41.628650059999188</v>
      </c>
      <c s="20">
        <f t="shared" si="187" ref="DP32">+DP33+DP38+DP39+DP35</f>
        <v>-81.415873359999296</v>
      </c>
      <c s="20">
        <f t="shared" si="188" ref="DQ32">+DQ33+DQ38+DQ39+DQ35</f>
        <v>-24.975602817001366</v>
      </c>
      <c s="20">
        <f t="shared" si="189" ref="DR32">+DR33+DR38+DR39+DR35</f>
        <v>-50.312020089999486</v>
      </c>
      <c s="20">
        <f t="shared" si="190" ref="DS32">+DS33+DS38+DS39+DS35</f>
        <v>174.78707954559991</v>
      </c>
      <c s="20">
        <f t="shared" si="191" ref="DT32">+DT33+DT38+DT39+DT35</f>
        <v>-192.32805536999621</v>
      </c>
      <c s="20">
        <f t="shared" si="192" ref="DU32">+DU33+DU38+DU39+DU35</f>
        <v>25.080005242000688</v>
      </c>
      <c s="20">
        <f t="shared" si="193" ref="DV32">+DV33+DV38+DV39+DV35</f>
        <v>42.343150759996519</v>
      </c>
      <c s="20">
        <f t="shared" si="8"/>
        <v>-262.05426218030004</v>
      </c>
      <c s="574"/>
      <c s="20">
        <f>+DY33+DY38+DY39+DY35</f>
        <v>247.97418303799995</v>
      </c>
      <c s="20">
        <f t="shared" si="194" ref="DZ32">+DZ33+DZ38+DZ39+DZ35</f>
        <v>-223.22701989499981</v>
      </c>
      <c s="20">
        <f t="shared" si="195" ref="EA32">+EA33+EA38+EA39+EA35</f>
        <v>-8.0591186999999671</v>
      </c>
      <c s="20">
        <f t="shared" si="196" ref="EB32">+EB33+EB38+EB39+EB35</f>
        <v>18.238107520000511</v>
      </c>
      <c s="20">
        <f t="shared" si="197" ref="EC32">+EC33+EC38+EC39+EC35</f>
        <v>186.85787696999981</v>
      </c>
      <c s="20">
        <f t="shared" si="198" ref="ED32">+ED33+ED38+ED39+ED35</f>
        <v>-229.29765705000042</v>
      </c>
      <c s="20">
        <f t="shared" si="199" ref="EE32">+EE33+EE38+EE39+EE35</f>
        <v>17.311734340000545</v>
      </c>
      <c s="20">
        <f t="shared" si="200" ref="EF32">+EF33+EF38+EF39+EF35</f>
        <v>-19.693109410002513</v>
      </c>
      <c s="20">
        <f t="shared" si="201" ref="EG32">+EG33+EG38+EG39+EG35</f>
        <v>-34.014280579997248</v>
      </c>
      <c s="20">
        <f t="shared" si="202" ref="EH32">+EH33+EH38+EH39+EH35</f>
        <v>-29.145123060001357</v>
      </c>
      <c s="20">
        <f t="shared" si="203" ref="EI32">+EI33+EI38+EI39+EI35</f>
        <v>34.934611140000328</v>
      </c>
      <c s="20">
        <f t="shared" si="204" ref="EJ32">+EJ33+EJ38+EJ39+EJ35</f>
        <v>-16.946087090001082</v>
      </c>
      <c s="20">
        <f t="shared" si="9"/>
        <v>-55.065882777001264</v>
      </c>
      <c s="574"/>
      <c s="20">
        <f>+EM33+EM38+EM39+EM35</f>
        <v>297.89847243999981</v>
      </c>
      <c s="20">
        <f t="shared" si="205" ref="EN32">+EN33+EN38+EN39+EN35</f>
        <v>-379.13537173000003</v>
      </c>
      <c s="20">
        <f t="shared" si="206" ref="EO32">+EO33+EO38+EO39+EO35</f>
        <v>9.3091315700001864</v>
      </c>
      <c s="20">
        <f t="shared" si="207" ref="EP32">+EP33+EP38+EP39+EP35</f>
        <v>-47.811357090000712</v>
      </c>
      <c s="20">
        <f t="shared" si="208" ref="EQ32">+EQ33+EQ38+EQ39+EQ35</f>
        <v>-8.0775375300001091</v>
      </c>
      <c s="20">
        <f t="shared" si="209" ref="ER32">+ER33+ER38+ER39+ER35</f>
        <v>-32.789724649999187</v>
      </c>
      <c s="20">
        <f t="shared" si="210" ref="ES32">+ES33+ES38+ES39+ES35</f>
        <v>-91.227545882011071</v>
      </c>
      <c s="20">
        <f t="shared" si="211" ref="ET32">+ET33+ET38+ET39+ET35</f>
        <v>123.40373399000963</v>
      </c>
      <c s="20">
        <f t="shared" si="212" ref="EU32">+EU33+EU38+EU39+EU35</f>
        <v>38.366322800000745</v>
      </c>
      <c s="20">
        <f t="shared" si="213" ref="EV32">+EV33+EV38+EV39+EV35</f>
        <v>-162.00360582000016</v>
      </c>
      <c s="20">
        <f t="shared" si="214" ref="EW32">+EW33+EW38+EW39+EW35</f>
        <v>-108.96173766333261</v>
      </c>
      <c s="20">
        <f t="shared" si="215" ref="EX32">+EX33+EX38+EX39+EX35</f>
        <v>-131.83212778124184</v>
      </c>
      <c s="20">
        <f t="shared" si="10"/>
        <v>-492.86134734657537</v>
      </c>
      <c s="574"/>
      <c s="20">
        <f>+FA33+FA38+FA39+FA35</f>
        <v>-53.20499906161578</v>
      </c>
      <c s="20">
        <f t="shared" si="216" ref="FB32:FK32">+FB33+FB38+FB39+FB35</f>
        <v>46.385124859648862</v>
      </c>
      <c s="20">
        <f t="shared" si="216"/>
        <v>25.237649059794762</v>
      </c>
      <c s="20">
        <f t="shared" si="216"/>
        <v>80.892054979543445</v>
      </c>
      <c s="20">
        <f t="shared" si="216"/>
        <v>59.747267389577324</v>
      </c>
      <c s="20">
        <f t="shared" si="216"/>
        <v>19.508958882427979</v>
      </c>
      <c s="20">
        <f t="shared" si="216"/>
        <v>64.125267421919688</v>
      </c>
      <c s="20">
        <f t="shared" si="216"/>
        <v>11.187011346047626</v>
      </c>
      <c s="20">
        <f t="shared" si="216"/>
        <v>18.623466808409084</v>
      </c>
      <c s="20">
        <f t="shared" si="216"/>
        <v>-26.163793569730142</v>
      </c>
      <c s="20">
        <f t="shared" si="216"/>
        <v>25.456304810263575</v>
      </c>
      <c s="20">
        <f>+SUM(FA32:FK32)</f>
        <v>271.79431292628641</v>
      </c>
    </row>
    <row r="33" spans="2:168" ht="15">
      <c r="B33" s="692" t="s">
        <v>99</v>
      </c>
      <c s="15">
        <v>-139.41003696416277</v>
      </c>
      <c s="15">
        <v>9.8032420891994914</v>
      </c>
      <c s="15">
        <v>27.696064320000289</v>
      </c>
      <c s="15">
        <v>57.802321329999799</v>
      </c>
      <c s="15">
        <v>-22.102939529999812</v>
      </c>
      <c s="15">
        <v>-37.967894019999569</v>
      </c>
      <c s="15">
        <v>-13.965094030000069</v>
      </c>
      <c s="15">
        <v>0.44542538999962145</v>
      </c>
      <c s="15">
        <v>-88.794098819999761</v>
      </c>
      <c s="15">
        <v>2.0413042617994286</v>
      </c>
      <c s="15">
        <v>52.04888671249941</v>
      </c>
      <c s="15">
        <v>74.623031720000427</v>
      </c>
      <c s="15">
        <f t="shared" si="0"/>
        <v>-77.779787540663506</v>
      </c>
      <c s="16"/>
      <c s="15">
        <v>-56.221421403799951</v>
      </c>
      <c s="15">
        <v>18.346469009999897</v>
      </c>
      <c s="15">
        <v>-11.961003729999982</v>
      </c>
      <c s="15">
        <v>-16.378383263800096</v>
      </c>
      <c s="15">
        <v>-1.4441388299999907</v>
      </c>
      <c s="15">
        <v>100.58562203399923</v>
      </c>
      <c s="15">
        <v>-86.557608899998939</v>
      </c>
      <c s="15">
        <v>-16.990954850000257</v>
      </c>
      <c s="15">
        <v>5.8952877500000653</v>
      </c>
      <c s="15">
        <v>-18.945063979000999</v>
      </c>
      <c s="15">
        <v>-10.13867161999849</v>
      </c>
      <c s="15">
        <v>98.25860987134979</v>
      </c>
      <c s="15">
        <f t="shared" si="1"/>
        <v>4.4487420887502651</v>
      </c>
      <c s="16"/>
      <c s="15">
        <v>-89.279969210000203</v>
      </c>
      <c s="15">
        <v>-74.188869839999953</v>
      </c>
      <c s="15">
        <v>-217.48281488999987</v>
      </c>
      <c s="15">
        <v>56.426119240000567</v>
      </c>
      <c s="15">
        <v>-35.163414270000082</v>
      </c>
      <c s="15">
        <v>-13.017595540000148</v>
      </c>
      <c s="15">
        <v>-103.11104052000026</v>
      </c>
      <c s="15">
        <v>167.30657082000073</v>
      </c>
      <c s="15">
        <v>-85.129384420000704</v>
      </c>
      <c s="15">
        <v>-43.619712369999604</v>
      </c>
      <c s="15">
        <v>18.842629829999346</v>
      </c>
      <c s="15">
        <v>-391.61671854676189</v>
      </c>
      <c s="15">
        <f t="shared" si="2"/>
        <v>-810.03419971676203</v>
      </c>
      <c s="16"/>
      <c s="15">
        <v>35.201754740000219</v>
      </c>
      <c s="15">
        <v>224.45391825999997</v>
      </c>
      <c s="15">
        <v>-99.702651279999685</v>
      </c>
      <c s="15">
        <v>-66.687235639999997</v>
      </c>
      <c s="15">
        <v>-18.259662419999916</v>
      </c>
      <c s="15">
        <v>8.971068409998713</v>
      </c>
      <c s="15">
        <v>-8.0540361799995619</v>
      </c>
      <c s="15">
        <v>36.65830266000016</v>
      </c>
      <c s="15">
        <v>2.5964366700009047</v>
      </c>
      <c s="15">
        <v>28.006647919999693</v>
      </c>
      <c s="15">
        <v>44.717514730000609</v>
      </c>
      <c s="15">
        <v>-75.110378610000851</v>
      </c>
      <c s="15">
        <f t="shared" si="3"/>
        <v>112.79167926000028</v>
      </c>
      <c s="16"/>
      <c s="15">
        <v>163.54314016999945</v>
      </c>
      <c s="15">
        <v>-118.95643204999946</v>
      </c>
      <c s="15">
        <v>-50.158640510000033</v>
      </c>
      <c s="15">
        <v>-20.474626100000414</v>
      </c>
      <c s="15">
        <v>6.1636886300002489</v>
      </c>
      <c s="15">
        <v>-54.229330340000217</v>
      </c>
      <c s="15">
        <v>-41.120372320000186</v>
      </c>
      <c s="15">
        <v>-17.710935319999418</v>
      </c>
      <c s="15">
        <v>-62.269365370000706</v>
      </c>
      <c s="15">
        <v>23.061115889999083</v>
      </c>
      <c s="15">
        <v>52.038199310000998</v>
      </c>
      <c s="15">
        <v>-61.754218199997901</v>
      </c>
      <c s="15">
        <f t="shared" si="4"/>
        <v>-181.86777620999854</v>
      </c>
      <c s="16"/>
      <c s="15">
        <v>74.706098820000079</v>
      </c>
      <c s="15">
        <v>31.807907110000109</v>
      </c>
      <c s="15">
        <v>-177.01933360000069</v>
      </c>
      <c s="15">
        <v>-87.268774409999082</v>
      </c>
      <c s="15">
        <v>-120.64116827700053</v>
      </c>
      <c s="15">
        <v>29.484431025999864</v>
      </c>
      <c s="15">
        <v>124.86610941300083</v>
      </c>
      <c s="15">
        <v>-51.174932559998908</v>
      </c>
      <c s="15">
        <v>234.22945737999891</v>
      </c>
      <c s="15">
        <v>-35.68007685999892</v>
      </c>
      <c s="15">
        <v>43.830813239998712</v>
      </c>
      <c s="15">
        <v>0.055451889999166892</v>
      </c>
      <c s="15">
        <f t="shared" si="5"/>
        <v>67.195983171999544</v>
      </c>
      <c s="16"/>
      <c s="15">
        <v>-146.41039490399984</v>
      </c>
      <c s="15">
        <v>-8.8692049299998601</v>
      </c>
      <c s="15">
        <v>-29.877858410000027</v>
      </c>
      <c s="15">
        <v>26.907810409999207</v>
      </c>
      <c s="15">
        <v>-3.1275056999988871</v>
      </c>
      <c s="15">
        <v>22.228054879999284</v>
      </c>
      <c s="15">
        <v>80.336406923000126</v>
      </c>
      <c s="15">
        <v>-99.700949570000446</v>
      </c>
      <c s="15">
        <v>-214.53583707000024</v>
      </c>
      <c s="15">
        <v>186.74956505200018</v>
      </c>
      <c s="15">
        <v>110.37422997000023</v>
      </c>
      <c s="15">
        <v>-294.401027</v>
      </c>
      <c s="15">
        <f t="shared" si="6"/>
        <v>-370.32671034900022</v>
      </c>
      <c s="16"/>
      <c s="15">
        <v>163.0444391700002</v>
      </c>
      <c s="15">
        <v>-19.707236419646797</v>
      </c>
      <c s="15">
        <v>-95.814080449999693</v>
      </c>
      <c s="15">
        <v>-17.519904800973769</v>
      </c>
      <c s="15">
        <v>-587.28964807100056</v>
      </c>
      <c s="15">
        <v>-39.066315399999439</v>
      </c>
      <c s="15">
        <v>-2.187624327000445</v>
      </c>
      <c s="15">
        <v>-156.19106914999978</v>
      </c>
      <c s="15">
        <v>73.442038038996301</v>
      </c>
      <c s="15">
        <v>268.03193276807582</v>
      </c>
      <c s="15">
        <v>49.695544576803073</v>
      </c>
      <c s="15">
        <v>296.45083346421478</v>
      </c>
      <c s="15">
        <f t="shared" si="7"/>
        <v>-67.111090600530247</v>
      </c>
      <c s="16"/>
      <c s="15">
        <v>-284.34532162090022</v>
      </c>
      <c s="15">
        <v>-26.855779949999754</v>
      </c>
      <c s="15">
        <v>139.31696409999884</v>
      </c>
      <c s="15">
        <v>32.635575901914031</v>
      </c>
      <c s="15">
        <v>158.91386412194595</v>
      </c>
      <c s="15">
        <v>-99.927577849999295</v>
      </c>
      <c s="15">
        <v>-23.610613817001369</v>
      </c>
      <c s="15">
        <v>-45.064093309999485</v>
      </c>
      <c s="15">
        <v>175.30371054559993</v>
      </c>
      <c s="15">
        <v>-203.6806956699962</v>
      </c>
      <c s="15">
        <v>27.542775772000684</v>
      </c>
      <c s="15">
        <v>75.223265146454395</v>
      </c>
      <c s="15">
        <f t="shared" si="8"/>
        <v>-74.547926629982527</v>
      </c>
      <c s="16"/>
      <c s="15">
        <v>252.51164003799994</v>
      </c>
      <c s="15">
        <v>-226.9644388949998</v>
      </c>
      <c s="15">
        <v>-13.19088169999997</v>
      </c>
      <c s="15">
        <v>-44.247245549999491</v>
      </c>
      <c s="15">
        <v>185.7519149699998</v>
      </c>
      <c s="15">
        <v>-233.69739405000041</v>
      </c>
      <c s="15">
        <v>31.417582340000543</v>
      </c>
      <c s="15">
        <v>-28.02373313406984</v>
      </c>
      <c s="15">
        <v>-31.42143857999725</v>
      </c>
      <c s="15">
        <v>-23.254139060001354</v>
      </c>
      <c s="15">
        <v>26.999440140000328</v>
      </c>
      <c s="15">
        <v>-26.370656090001081</v>
      </c>
      <c s="15">
        <f t="shared" si="9"/>
        <v>-130.4893495710686</v>
      </c>
      <c s="16"/>
      <c s="15">
        <v>239.34885427999981</v>
      </c>
      <c s="15">
        <v>-374.72700673000003</v>
      </c>
      <c s="15">
        <v>6.9911315700001841</v>
      </c>
      <c s="15">
        <v>-45.177448430000716</v>
      </c>
      <c s="15">
        <v>-8.2279935300001092</v>
      </c>
      <c s="15">
        <v>-26.647697649999191</v>
      </c>
      <c s="15">
        <v>-89.876182882011179</v>
      </c>
      <c s="15">
        <v>97.009819680009741</v>
      </c>
      <c s="15">
        <v>149.02638267274591</v>
      </c>
      <c s="15">
        <v>-158.46823882000015</v>
      </c>
      <c s="15">
        <v>-144.22062477333262</v>
      </c>
      <c s="15">
        <v>-46.338201296516502</v>
      </c>
      <c s="15">
        <f t="shared" si="10"/>
        <v>-401.30720590910482</v>
      </c>
      <c s="16"/>
      <c s="15">
        <v>118.18611779959087</v>
      </c>
      <c s="15">
        <v>70.295712374399642</v>
      </c>
      <c s="15">
        <v>172.67026908979477</v>
      </c>
      <c s="15">
        <v>-7.620247282013537</v>
      </c>
      <c s="15">
        <v>71.669793379066448</v>
      </c>
      <c s="15">
        <v>31.126790462427977</v>
      </c>
      <c s="15">
        <v>93.801898946968407</v>
      </c>
      <c s="15">
        <v>54.760487928750898</v>
      </c>
      <c s="15">
        <v>27.181606938409082</v>
      </c>
      <c s="15">
        <v>-38.647269929730143</v>
      </c>
      <c s="15">
        <v>99.771870054715464</v>
      </c>
      <c s="15">
        <f>+SUM(FA33:FK33)</f>
        <v>693.19702976238</v>
      </c>
    </row>
    <row r="34" spans="2:168" ht="15">
      <c r="B34" s="692" t="s">
        <v>204</v>
      </c>
      <c s="15">
        <v>-78.017678494162737</v>
      </c>
      <c s="15">
        <v>8.1225712491995203</v>
      </c>
      <c s="15">
        <v>9.9747011100003249</v>
      </c>
      <c s="15">
        <v>22.371529419999547</v>
      </c>
      <c s="15">
        <v>-18.491135339999758</v>
      </c>
      <c s="15">
        <v>3.4965091600003824</v>
      </c>
      <c s="15">
        <v>-22.379696439999933</v>
      </c>
      <c s="15">
        <v>-1.0750198900005756</v>
      </c>
      <c s="15">
        <v>29.020668850000476</v>
      </c>
      <c s="15">
        <v>-13.226515138200739</v>
      </c>
      <c s="15">
        <v>29.459959782499304</v>
      </c>
      <c s="15">
        <v>-55.917765699999563</v>
      </c>
      <c s="15">
        <f t="shared" si="0"/>
        <v>-86.661871430663751</v>
      </c>
      <c s="16"/>
      <c s="15">
        <v>-195.4525941038001</v>
      </c>
      <c s="15">
        <v>19.473211520000092</v>
      </c>
      <c s="15">
        <v>-3.7204110000000838</v>
      </c>
      <c s="15">
        <v>-19.451214513800181</v>
      </c>
      <c s="15">
        <v>-6.0336889199996051</v>
      </c>
      <c s="15">
        <v>-9.1109373060011478</v>
      </c>
      <c s="15">
        <v>-42.404998819998646</v>
      </c>
      <c s="15">
        <v>-1.7116516700005775</v>
      </c>
      <c s="15">
        <v>-26.541736089999414</v>
      </c>
      <c s="15">
        <v>-24.784459779001317</v>
      </c>
      <c s="15">
        <v>24.663730650001568</v>
      </c>
      <c s="15">
        <v>93.075783691349784</v>
      </c>
      <c s="15">
        <f t="shared" si="1"/>
        <v>-191.99896634124968</v>
      </c>
      <c s="16"/>
      <c s="15">
        <v>-398.89743556000042</v>
      </c>
      <c s="15">
        <v>17.378864970000109</v>
      </c>
      <c s="15">
        <v>-15.645415479999764</v>
      </c>
      <c s="15">
        <v>-8.9009788899992373</v>
      </c>
      <c s="15">
        <v>4.8740841899997918</v>
      </c>
      <c s="15">
        <v>11.895165589999962</v>
      </c>
      <c s="15">
        <v>-24.47216743000034</v>
      </c>
      <c s="15">
        <v>34.68312703000035</v>
      </c>
      <c s="15">
        <v>-47.764784020000434</v>
      </c>
      <c s="15">
        <v>-11.014728769999461</v>
      </c>
      <c s="15">
        <v>4.3288065299992695</v>
      </c>
      <c s="15">
        <v>69.142801293237994</v>
      </c>
      <c s="15">
        <f t="shared" si="2"/>
        <v>-364.39266054676216</v>
      </c>
      <c s="16"/>
      <c s="15">
        <v>-254.31005799999951</v>
      </c>
      <c s="15">
        <v>42.704377919999857</v>
      </c>
      <c s="15">
        <v>-3.7189277899998814</v>
      </c>
      <c s="15">
        <v>-10.755585309999475</v>
      </c>
      <c s="15">
        <v>-27.075868100000235</v>
      </c>
      <c s="15">
        <v>49.653691369998512</v>
      </c>
      <c s="15">
        <v>-0.66146137999956522</v>
      </c>
      <c s="15">
        <v>25.831320400000106</v>
      </c>
      <c s="15">
        <v>12.808833980000699</v>
      </c>
      <c s="15">
        <v>-7.7862542299998552</v>
      </c>
      <c s="15">
        <v>12.228052280000668</v>
      </c>
      <c s="15">
        <v>28.121720549998884</v>
      </c>
      <c s="15">
        <f t="shared" si="3"/>
        <v>-132.96015830999985</v>
      </c>
      <c s="16"/>
      <c s="15">
        <v>-202.51277611000026</v>
      </c>
      <c s="15">
        <v>-5.0869574899995769</v>
      </c>
      <c s="15">
        <v>-29.974143099999864</v>
      </c>
      <c s="15">
        <v>-16.159619990000472</v>
      </c>
      <c s="15">
        <v>-11.803475919999912</v>
      </c>
      <c s="15">
        <v>-8.139096880000082</v>
      </c>
      <c s="15">
        <v>-0.98961134000035145</v>
      </c>
      <c s="15">
        <v>-29.744381739998843</v>
      </c>
      <c s="15">
        <v>-11.875224340001381</v>
      </c>
      <c s="15">
        <v>8.2661209899993366</v>
      </c>
      <c s="15">
        <v>35.648491030000869</v>
      </c>
      <c s="15">
        <v>-6.6820226099979436</v>
      </c>
      <c s="15">
        <f t="shared" si="4"/>
        <v>-279.05269749999854</v>
      </c>
      <c s="16"/>
      <c s="15">
        <v>-322.5743821799997</v>
      </c>
      <c s="15">
        <v>-18.449585979999767</v>
      </c>
      <c s="15">
        <v>8.017133329999325</v>
      </c>
      <c s="15">
        <v>-20.97846741999922</v>
      </c>
      <c s="15">
        <v>45.147683422999165</v>
      </c>
      <c s="15">
        <v>-0.29679903399956942</v>
      </c>
      <c s="15">
        <v>105.63425245300081</v>
      </c>
      <c s="15">
        <v>-74.869197369998659</v>
      </c>
      <c s="15">
        <v>200.31431642999874</v>
      </c>
      <c s="15">
        <v>-0.71267890999851602</v>
      </c>
      <c s="15">
        <v>39.277601289998017</v>
      </c>
      <c s="15">
        <v>35.913864659999376</v>
      </c>
      <c s="15">
        <f t="shared" si="5"/>
        <v>-3.5762593079999192</v>
      </c>
      <c s="16"/>
      <c s="15">
        <v>-11.897032693999776</v>
      </c>
      <c s="15">
        <v>-59.829769920000004</v>
      </c>
      <c s="15">
        <v>-20.335325669999577</v>
      </c>
      <c s="15">
        <v>41.60083302999891</v>
      </c>
      <c s="15">
        <v>6.8190822900005514</v>
      </c>
      <c s="15">
        <v>37.774808139999323</v>
      </c>
      <c s="15">
        <v>85.224755813001053</v>
      </c>
      <c s="15">
        <v>-106.45864998000076</v>
      </c>
      <c s="15">
        <v>-2.0406163000008917</v>
      </c>
      <c s="15">
        <v>-17.646440827999527</v>
      </c>
      <c s="15">
        <v>178.71387970000063</v>
      </c>
      <c s="15">
        <v>-131.85134724999995</v>
      </c>
      <c s="15">
        <f t="shared" si="6"/>
        <v>0.074176330999989659</v>
      </c>
      <c s="16"/>
      <c s="15">
        <v>76.808485759999712</v>
      </c>
      <c s="15">
        <v>59.416456190353188</v>
      </c>
      <c s="15">
        <v>-57.760178610000139</v>
      </c>
      <c s="15">
        <v>16.665553219026449</v>
      </c>
      <c s="15">
        <v>-8.221293611000192</v>
      </c>
      <c s="15">
        <v>-9.3145596099997796</v>
      </c>
      <c s="15">
        <v>0.59575916299955622</v>
      </c>
      <c s="15">
        <v>-103.75390574999965</v>
      </c>
      <c s="15">
        <v>11.719108778996386</v>
      </c>
      <c s="15">
        <v>32.009230458075365</v>
      </c>
      <c s="15">
        <v>9.7013487168039632</v>
      </c>
      <c s="15">
        <v>170.72384906421431</v>
      </c>
      <c s="15">
        <f t="shared" si="7"/>
        <v>198.58985376946919</v>
      </c>
      <c s="16"/>
      <c s="15">
        <v>27.591804939099916</v>
      </c>
      <c s="15">
        <v>113.81111537000029</v>
      </c>
      <c s="15">
        <v>-147.12271790000091</v>
      </c>
      <c s="15">
        <v>77.028381811913547</v>
      </c>
      <c s="15">
        <v>42.680759801946188</v>
      </c>
      <c s="15">
        <v>-32.950706689998668</v>
      </c>
      <c s="15">
        <v>-4.8800953770017585</v>
      </c>
      <c s="15">
        <v>-18.41877015999934</v>
      </c>
      <c s="15">
        <v>38.540677025599365</v>
      </c>
      <c s="15">
        <v>-0.72054930999672706</v>
      </c>
      <c s="15">
        <v>-62.976118257998621</v>
      </c>
      <c s="15">
        <v>-66.091372973545731</v>
      </c>
      <c s="15">
        <f t="shared" si="8"/>
        <v>-33.507591719982443</v>
      </c>
      <c s="16"/>
      <c s="15">
        <v>164.09618371299962</v>
      </c>
      <c s="15">
        <v>5.5954463400006773</v>
      </c>
      <c s="15">
        <v>14.179804879999885</v>
      </c>
      <c s="15">
        <v>10.104209000000154</v>
      </c>
      <c s="15">
        <v>28.600064859999911</v>
      </c>
      <c s="15">
        <v>-5.0425605800001563</v>
      </c>
      <c s="15">
        <v>13.807946789999946</v>
      </c>
      <c s="15">
        <v>-17.137844684069648</v>
      </c>
      <c s="15">
        <v>-19.221849149997347</v>
      </c>
      <c s="15">
        <v>7.2006516033319485</v>
      </c>
      <c s="15">
        <v>-1.4846935173329641</v>
      </c>
      <c s="15">
        <v>-33.596796320000948</v>
      </c>
      <c s="15">
        <f t="shared" si="9"/>
        <v>167.10056293493111</v>
      </c>
      <c s="16"/>
      <c s="15">
        <v>66.147249169999881</v>
      </c>
      <c s="15">
        <v>-9.5541067800000974</v>
      </c>
      <c s="15">
        <v>-16.071929299999908</v>
      </c>
      <c s="15">
        <v>-70.145156070000638</v>
      </c>
      <c s="15">
        <v>22.835888079999719</v>
      </c>
      <c s="15">
        <v>-5.3176356199993364</v>
      </c>
      <c s="15">
        <v>-0.78361325201157683</v>
      </c>
      <c s="15">
        <v>-16.865940359989722</v>
      </c>
      <c s="15">
        <v>47.939062557746766</v>
      </c>
      <c s="15">
        <v>1.6155176950010883</v>
      </c>
      <c s="15">
        <v>1.4862992200008875</v>
      </c>
      <c s="15">
        <v>-67.359711166516547</v>
      </c>
      <c s="15">
        <f t="shared" si="10"/>
        <v>-46.074075825769484</v>
      </c>
      <c s="16"/>
      <c s="15">
        <v>118.03302020958995</v>
      </c>
      <c s="15">
        <v>83.571530084399143</v>
      </c>
      <c s="15">
        <v>73.167783019797696</v>
      </c>
      <c s="15">
        <v>-64.090513992014024</v>
      </c>
      <c s="15">
        <v>10.639976079065448</v>
      </c>
      <c s="15">
        <v>9.6315712124291224</v>
      </c>
      <c s="15">
        <v>83.79739188697053</v>
      </c>
      <c s="15">
        <v>11.667706538748597</v>
      </c>
      <c s="15">
        <v>33.158732973410757</v>
      </c>
      <c s="15">
        <v>-44.921251194732392</v>
      </c>
      <c s="15">
        <v>25.868823534716739</v>
      </c>
      <c s="15">
        <f>+SUM(FA34:FK34)</f>
        <v>340.52477035238155</v>
      </c>
    </row>
    <row r="35" spans="2:168" ht="15">
      <c r="B35" s="692" t="s">
        <v>685</v>
      </c>
      <c s="15">
        <f>+SUM(C36:C37)</f>
        <v>-4.0632587650370997</v>
      </c>
      <c s="15">
        <f t="shared" si="217" ref="D35:N35">+SUM(D36:D37)</f>
        <v>0</v>
      </c>
      <c s="15">
        <f t="shared" si="217"/>
        <v>0</v>
      </c>
      <c s="15">
        <f t="shared" si="217"/>
        <v>0</v>
      </c>
      <c s="15">
        <f t="shared" si="217"/>
        <v>4.08736605</v>
      </c>
      <c s="15">
        <f t="shared" si="217"/>
        <v>0</v>
      </c>
      <c s="15">
        <f t="shared" si="217"/>
        <v>0</v>
      </c>
      <c s="15">
        <f t="shared" si="217"/>
        <v>0</v>
      </c>
      <c s="15">
        <f t="shared" si="217"/>
        <v>0</v>
      </c>
      <c s="15">
        <f t="shared" si="217"/>
        <v>0</v>
      </c>
      <c s="15">
        <f t="shared" si="217"/>
        <v>0</v>
      </c>
      <c s="15">
        <f t="shared" si="217"/>
        <v>0</v>
      </c>
      <c s="15">
        <f t="shared" si="0"/>
        <v>0.024107284962900266</v>
      </c>
      <c s="16"/>
      <c s="15">
        <f>+SUM(Q36:Q37)</f>
        <v>0</v>
      </c>
      <c s="15">
        <f t="shared" si="218" ref="R35:AB35">+SUM(R36:R37)</f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-59.819716981349465</v>
      </c>
      <c s="15">
        <f t="shared" si="1"/>
        <v>-59.819716981349465</v>
      </c>
      <c s="16"/>
      <c s="15">
        <f>+SUM(AE36:AE37)</f>
        <v>0</v>
      </c>
      <c s="15">
        <f t="shared" si="219" ref="AF35:AP35">+SUM(AF36:AF37)</f>
        <v>60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-63.000000003236508</v>
      </c>
      <c s="15">
        <f t="shared" si="2"/>
        <v>-3.000000003236508</v>
      </c>
      <c s="16"/>
      <c s="15">
        <f>+SUM(AS36:AS37)</f>
        <v>0</v>
      </c>
      <c s="15">
        <f t="shared" si="220" ref="AT35:BD35">+SUM(AT36:AT37)</f>
        <v>50.296333329999996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-6.6110833299999996</v>
      </c>
      <c s="15">
        <f t="shared" si="3"/>
        <v>43.685249999999996</v>
      </c>
      <c s="16"/>
      <c s="15">
        <f>+SUM(BG36:BG37)</f>
        <v>0</v>
      </c>
      <c s="15">
        <f t="shared" si="221" ref="BH35:BR35">+SUM(BH36:BH37)</f>
        <v>0</v>
      </c>
      <c s="15">
        <f t="shared" si="221"/>
        <v>0</v>
      </c>
      <c s="15">
        <f t="shared" si="221"/>
        <v>20.135333329999998</v>
      </c>
      <c s="15">
        <f t="shared" si="221"/>
        <v>-17.179442809999998</v>
      </c>
      <c s="15">
        <f t="shared" si="221"/>
        <v>0</v>
      </c>
      <c s="15">
        <f t="shared" si="221"/>
        <v>0</v>
      </c>
      <c s="15">
        <f t="shared" si="221"/>
        <v>0</v>
      </c>
      <c s="15">
        <f t="shared" si="221"/>
        <v>0</v>
      </c>
      <c s="15">
        <f t="shared" si="221"/>
        <v>0</v>
      </c>
      <c s="15">
        <f t="shared" si="221"/>
        <v>-17</v>
      </c>
      <c s="15">
        <f t="shared" si="221"/>
        <v>0</v>
      </c>
      <c s="15">
        <f t="shared" si="4"/>
        <v>-14.044109479999999</v>
      </c>
      <c s="16"/>
      <c s="15">
        <f>+SUM(BU36:BU37)</f>
        <v>0</v>
      </c>
      <c s="15">
        <f t="shared" si="222" ref="BV35:CF35">+SUM(BV36:BV37)</f>
        <v>-20.959400289999998</v>
      </c>
      <c s="15">
        <f t="shared" si="222"/>
        <v>0</v>
      </c>
      <c s="15">
        <f t="shared" si="222"/>
        <v>0</v>
      </c>
      <c s="15">
        <f t="shared" si="222"/>
        <v>34.898514420000005</v>
      </c>
      <c s="15">
        <f t="shared" si="222"/>
        <v>0</v>
      </c>
      <c s="15">
        <f t="shared" si="222"/>
        <v>0</v>
      </c>
      <c s="15">
        <f t="shared" si="222"/>
        <v>21.209149010000001</v>
      </c>
      <c s="15">
        <f t="shared" si="222"/>
        <v>0</v>
      </c>
      <c s="15">
        <f t="shared" si="222"/>
        <v>0</v>
      </c>
      <c s="15">
        <f t="shared" si="222"/>
        <v>-36</v>
      </c>
      <c s="15">
        <f t="shared" si="222"/>
        <v>0</v>
      </c>
      <c s="15">
        <f t="shared" si="5"/>
        <v>-0.85173685999998838</v>
      </c>
      <c s="16"/>
      <c s="15">
        <f>+SUM(CI36:CI37)</f>
        <v>0</v>
      </c>
      <c s="15">
        <f t="shared" si="223" ref="CJ35:CT35">+SUM(CJ36:CJ37)</f>
        <v>0</v>
      </c>
      <c s="15">
        <f t="shared" si="223"/>
        <v>0</v>
      </c>
      <c s="15">
        <f t="shared" si="223"/>
        <v>0</v>
      </c>
      <c s="15">
        <f t="shared" si="223"/>
        <v>36.431339999999999</v>
      </c>
      <c s="15">
        <f t="shared" si="223"/>
        <v>0</v>
      </c>
      <c s="15">
        <f t="shared" si="223"/>
        <v>0</v>
      </c>
      <c s="15">
        <f t="shared" si="223"/>
        <v>0</v>
      </c>
      <c s="15">
        <f t="shared" si="223"/>
        <v>0</v>
      </c>
      <c s="15">
        <f t="shared" si="223"/>
        <v>0</v>
      </c>
      <c s="15">
        <f t="shared" si="223"/>
        <v>0</v>
      </c>
      <c s="15">
        <f t="shared" si="223"/>
        <v>0</v>
      </c>
      <c s="15">
        <f t="shared" si="6"/>
        <v>36.431339999999999</v>
      </c>
      <c s="16"/>
      <c s="15">
        <f>+SUM(CW36:CW37)</f>
        <v>0</v>
      </c>
      <c s="15">
        <f t="shared" si="224" ref="CX35:DH35">+SUM(CX36:CX37)</f>
        <v>-77.832344960353367</v>
      </c>
      <c s="15">
        <f t="shared" si="224"/>
        <v>0</v>
      </c>
      <c s="15">
        <f t="shared" si="224"/>
        <v>-2.1381023690259275</v>
      </c>
      <c s="15">
        <f t="shared" si="224"/>
        <v>8.9340486199999987</v>
      </c>
      <c s="15">
        <f t="shared" si="224"/>
        <v>0.22695783999999897</v>
      </c>
      <c s="15">
        <f t="shared" si="224"/>
        <v>0</v>
      </c>
      <c s="15">
        <f t="shared" si="224"/>
        <v>8.7301680899999994</v>
      </c>
      <c s="15">
        <f t="shared" si="224"/>
        <v>-9.1298896389958575</v>
      </c>
      <c s="15">
        <f t="shared" si="224"/>
        <v>-14.865149308075118</v>
      </c>
      <c s="15">
        <f t="shared" si="224"/>
        <v>-39.320475156805458</v>
      </c>
      <c s="15">
        <f t="shared" si="224"/>
        <v>-54.178535673314116</v>
      </c>
      <c s="15">
        <f t="shared" si="7"/>
        <v>-179.57332255656985</v>
      </c>
      <c s="16"/>
      <c s="15">
        <f>+SUM(DK36:DK37)</f>
        <v>0</v>
      </c>
      <c s="15">
        <f t="shared" si="225" ref="DL35:DV35">+SUM(DL36:DL37)</f>
        <v>-21.878840629999999</v>
      </c>
      <c s="15">
        <f t="shared" si="225"/>
        <v>24.701689819999999</v>
      </c>
      <c s="15">
        <f t="shared" si="225"/>
        <v>-61.865883771912934</v>
      </c>
      <c s="15">
        <f t="shared" si="225"/>
        <v>-115.69459706194675</v>
      </c>
      <c s="15">
        <f t="shared" si="225"/>
        <v>20.85932549</v>
      </c>
      <c s="15">
        <f t="shared" si="225"/>
        <v>0</v>
      </c>
      <c s="15">
        <f t="shared" si="225"/>
        <v>0.58985122000000001</v>
      </c>
      <c s="15">
        <f t="shared" si="225"/>
        <v>0</v>
      </c>
      <c s="15">
        <f t="shared" si="225"/>
        <v>5.4048153000000001</v>
      </c>
      <c s="15">
        <f t="shared" si="225"/>
        <v>0.95023446999999994</v>
      </c>
      <c s="15">
        <f t="shared" si="225"/>
        <v>-37.86044638645788</v>
      </c>
      <c s="15">
        <f t="shared" si="8"/>
        <v>-184.79385155031756</v>
      </c>
      <c s="16"/>
      <c s="15">
        <f>+SUM(DY36:DY37)</f>
        <v>0</v>
      </c>
      <c s="15">
        <f t="shared" si="226" ref="DZ35:EJ35">+SUM(DZ36:DZ37)</f>
        <v>0</v>
      </c>
      <c s="15">
        <f t="shared" si="226"/>
        <v>0</v>
      </c>
      <c s="15">
        <f t="shared" si="226"/>
        <v>61.309870070000002</v>
      </c>
      <c s="15">
        <f t="shared" si="226"/>
        <v>0</v>
      </c>
      <c s="15">
        <f t="shared" si="226"/>
        <v>0</v>
      </c>
      <c s="15">
        <f t="shared" si="226"/>
        <v>0</v>
      </c>
      <c s="15">
        <f t="shared" si="226"/>
        <v>-1.9006822759326754</v>
      </c>
      <c s="15">
        <f t="shared" si="226"/>
        <v>0</v>
      </c>
      <c s="15">
        <f t="shared" si="226"/>
        <v>0</v>
      </c>
      <c s="15">
        <f t="shared" si="226"/>
        <v>0</v>
      </c>
      <c s="15">
        <f t="shared" si="226"/>
        <v>0</v>
      </c>
      <c s="15">
        <f t="shared" si="9"/>
        <v>59.409187794067329</v>
      </c>
      <c s="16"/>
      <c s="15">
        <f>+SUM(EM36:EM37)</f>
        <v>56.493609160000005</v>
      </c>
      <c s="15">
        <f t="shared" si="227" ref="EN35:EX35">+SUM(EN36:EN37)</f>
        <v>0</v>
      </c>
      <c s="15">
        <f t="shared" si="227"/>
        <v>0</v>
      </c>
      <c s="15">
        <f t="shared" si="227"/>
        <v>-3.4383876600000001</v>
      </c>
      <c s="15">
        <f t="shared" si="227"/>
        <v>0</v>
      </c>
      <c s="15">
        <f t="shared" si="227"/>
        <v>0</v>
      </c>
      <c s="15">
        <f t="shared" si="227"/>
        <v>0</v>
      </c>
      <c s="15">
        <f t="shared" si="227"/>
        <v>26.185286309999995</v>
      </c>
      <c s="15">
        <f t="shared" si="227"/>
        <v>-111.85786487274518</v>
      </c>
      <c s="15">
        <f t="shared" si="227"/>
        <v>0</v>
      </c>
      <c s="15">
        <f t="shared" si="227"/>
        <v>24.286727110000001</v>
      </c>
      <c s="15">
        <f t="shared" si="227"/>
        <v>-86.568917484725333</v>
      </c>
      <c s="15">
        <f t="shared" si="10"/>
        <v>-94.899547437470517</v>
      </c>
      <c s="16"/>
      <c s="15">
        <f t="shared" si="228" ref="FA35:FK35">+SUM(FA36:FA37)</f>
        <v>-156.44729386120665</v>
      </c>
      <c s="15">
        <f t="shared" si="228"/>
        <v>-27.571651514750791</v>
      </c>
      <c s="15">
        <f t="shared" si="228"/>
        <v>-156.16990303</v>
      </c>
      <c s="15">
        <f t="shared" si="228"/>
        <v>89.455201261556979</v>
      </c>
      <c s="15">
        <f t="shared" si="228"/>
        <v>-11.367525989489117</v>
      </c>
      <c s="15">
        <f t="shared" si="228"/>
        <v>2.0870074200000017</v>
      </c>
      <c s="15">
        <f t="shared" si="228"/>
        <v>-39.499483525048724</v>
      </c>
      <c s="15">
        <f t="shared" si="228"/>
        <v>-46.592008582703272</v>
      </c>
      <c s="15">
        <f t="shared" si="228"/>
        <v>3.0386558700000035</v>
      </c>
      <c s="15">
        <f t="shared" si="228"/>
        <v>2.3776493600000004</v>
      </c>
      <c s="15">
        <f t="shared" si="228"/>
        <v>-74.353414244451884</v>
      </c>
      <c s="15">
        <f>+SUM(FA35:FK35)</f>
        <v>-415.04276683609339</v>
      </c>
    </row>
    <row r="36" spans="2:168" ht="15">
      <c r="B36" s="707" t="s">
        <v>98</v>
      </c>
      <c s="15">
        <v>-4.0632587650370997</v>
      </c>
      <c s="15">
        <v>0</v>
      </c>
      <c s="15">
        <v>0</v>
      </c>
      <c s="15">
        <v>0</v>
      </c>
      <c s="15">
        <v>4.08736605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0.024107284962900266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-9.9775505113494631</v>
      </c>
      <c s="15">
        <f t="shared" si="1"/>
        <v>-9.9775505113494631</v>
      </c>
      <c s="16"/>
      <c s="15">
        <v>0</v>
      </c>
      <c s="15">
        <v>10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-13.000000003236508</v>
      </c>
      <c s="15">
        <f t="shared" si="2"/>
        <v>-3.000000003236508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-6.6110833299999996</v>
      </c>
      <c s="15"/>
      <c s="16"/>
      <c s="15">
        <v>0</v>
      </c>
      <c s="15">
        <v>0</v>
      </c>
      <c s="15">
        <v>0</v>
      </c>
      <c s="15">
        <v>20.135333329999998</v>
      </c>
      <c s="15">
        <v>-17.179442809999998</v>
      </c>
      <c s="15">
        <v>0</v>
      </c>
      <c s="15">
        <v>0</v>
      </c>
      <c s="15">
        <v>0</v>
      </c>
      <c s="15">
        <v>0</v>
      </c>
      <c s="15">
        <v>0</v>
      </c>
      <c s="15">
        <v>-17</v>
      </c>
      <c s="15">
        <v>0</v>
      </c>
      <c s="15"/>
      <c s="16"/>
      <c s="15">
        <v>0</v>
      </c>
      <c s="15">
        <v>-20.959400289999998</v>
      </c>
      <c s="15">
        <v>0</v>
      </c>
      <c s="15">
        <v>0</v>
      </c>
      <c s="15">
        <v>34.898514420000005</v>
      </c>
      <c s="15">
        <v>0</v>
      </c>
      <c s="15">
        <v>0</v>
      </c>
      <c s="15">
        <v>21.209149010000001</v>
      </c>
      <c s="15">
        <v>0</v>
      </c>
      <c s="15">
        <v>0</v>
      </c>
      <c s="15">
        <v>-36</v>
      </c>
      <c s="15">
        <v>0</v>
      </c>
      <c s="15"/>
      <c s="16"/>
      <c s="15">
        <v>0</v>
      </c>
      <c s="15">
        <v>0</v>
      </c>
      <c s="15">
        <v>0</v>
      </c>
      <c s="15">
        <v>0</v>
      </c>
      <c s="15">
        <v>36.431339999999999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  <c s="16"/>
      <c s="15">
        <v>0</v>
      </c>
      <c s="15">
        <v>-26.145233789999999</v>
      </c>
      <c s="15">
        <v>0</v>
      </c>
      <c s="15">
        <v>0</v>
      </c>
      <c s="15">
        <v>8.9340486199999987</v>
      </c>
      <c s="15">
        <v>8.6888978399999992</v>
      </c>
      <c s="15">
        <v>0</v>
      </c>
      <c s="15">
        <v>8.7301680899999994</v>
      </c>
      <c s="15">
        <v>0</v>
      </c>
      <c s="15">
        <v>-1.6608461500000002</v>
      </c>
      <c s="15">
        <v>-3.9320475100000003</v>
      </c>
      <c s="15">
        <v>-28.62434631</v>
      </c>
      <c s="15"/>
      <c s="16"/>
      <c s="15">
        <v>0</v>
      </c>
      <c s="15">
        <v>-21.878840629999999</v>
      </c>
      <c s="15">
        <v>24.701689819999999</v>
      </c>
      <c s="15">
        <v>0</v>
      </c>
      <c s="15">
        <v>0</v>
      </c>
      <c s="15">
        <v>20.85932549</v>
      </c>
      <c s="15">
        <v>0</v>
      </c>
      <c s="15">
        <v>0.58985122000000001</v>
      </c>
      <c s="15">
        <v>0</v>
      </c>
      <c s="15">
        <v>5.4048153000000001</v>
      </c>
      <c s="15">
        <v>0.95023446999999994</v>
      </c>
      <c s="15">
        <v>4.1677326900000002</v>
      </c>
      <c s="15"/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-40</v>
      </c>
      <c s="15">
        <f t="shared" si="10"/>
        <v>-40</v>
      </c>
      <c s="16"/>
      <c s="15">
        <v>0</v>
      </c>
      <c s="15">
        <v>40.136666670000004</v>
      </c>
      <c s="15">
        <v>-30</v>
      </c>
      <c s="15">
        <v>0</v>
      </c>
      <c s="15">
        <v>0</v>
      </c>
      <c s="15">
        <v>0.21750000000000114</v>
      </c>
      <c s="15">
        <v>-17.068638460000003</v>
      </c>
      <c s="15">
        <v>-19.068638460000003</v>
      </c>
      <c s="15">
        <v>0.21750000000000114</v>
      </c>
      <c s="15">
        <v>0</v>
      </c>
      <c s="15">
        <v>0</v>
      </c>
      <c s="15">
        <f>+SUM(FA36:FK36)</f>
        <v>-25.565610249999999</v>
      </c>
    </row>
    <row r="37" spans="2:168" ht="15">
      <c r="B37" s="707" t="s">
        <v>684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-49.842166470000002</v>
      </c>
      <c s="15">
        <f t="shared" si="1"/>
        <v>-49.842166470000002</v>
      </c>
      <c s="16"/>
      <c s="15">
        <v>0</v>
      </c>
      <c s="15">
        <v>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-50</v>
      </c>
      <c s="15">
        <f t="shared" si="2"/>
        <v>0</v>
      </c>
      <c s="16"/>
      <c s="15">
        <v>0</v>
      </c>
      <c s="15">
        <v>50.296333329999996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  <c s="16"/>
      <c s="15">
        <v>0</v>
      </c>
      <c s="15">
        <v>-51.687111170353369</v>
      </c>
      <c s="15">
        <v>0</v>
      </c>
      <c s="15">
        <v>-2.1381023690259275</v>
      </c>
      <c s="15">
        <v>0</v>
      </c>
      <c s="15">
        <v>-8.4619400000000002</v>
      </c>
      <c s="15">
        <v>0</v>
      </c>
      <c s="15">
        <v>0</v>
      </c>
      <c s="15">
        <v>-9.1298896389958575</v>
      </c>
      <c s="15">
        <v>-13.204303158075117</v>
      </c>
      <c s="15">
        <v>-35.388427646805461</v>
      </c>
      <c s="15">
        <v>-25.554189363314112</v>
      </c>
      <c s="15"/>
      <c s="16"/>
      <c s="15">
        <v>0</v>
      </c>
      <c s="15">
        <v>0</v>
      </c>
      <c s="15">
        <v>0</v>
      </c>
      <c s="15">
        <v>-61.865883771912934</v>
      </c>
      <c s="15">
        <v>-115.69459706194675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-42.028179076457882</v>
      </c>
      <c s="15"/>
      <c s="16"/>
      <c s="15">
        <v>0</v>
      </c>
      <c s="15">
        <v>0</v>
      </c>
      <c s="15">
        <v>0</v>
      </c>
      <c s="15">
        <v>61.309870070000002</v>
      </c>
      <c s="15">
        <v>0</v>
      </c>
      <c s="15">
        <v>0</v>
      </c>
      <c s="15">
        <v>0</v>
      </c>
      <c s="15">
        <v>-1.9006822759326754</v>
      </c>
      <c s="15">
        <v>0</v>
      </c>
      <c s="15">
        <v>0</v>
      </c>
      <c s="15">
        <v>0</v>
      </c>
      <c s="15">
        <v>0</v>
      </c>
      <c s="15">
        <f t="shared" si="9"/>
        <v>59.409187794067329</v>
      </c>
      <c s="16"/>
      <c s="15">
        <v>56.493609160000005</v>
      </c>
      <c s="15">
        <v>0</v>
      </c>
      <c s="15">
        <v>0</v>
      </c>
      <c s="15">
        <v>-3.4383876600000001</v>
      </c>
      <c s="15">
        <v>0</v>
      </c>
      <c s="15">
        <v>0</v>
      </c>
      <c s="15">
        <v>0</v>
      </c>
      <c s="15">
        <v>26.185286309999995</v>
      </c>
      <c s="15">
        <v>-111.85786487274518</v>
      </c>
      <c s="15">
        <v>0</v>
      </c>
      <c s="15">
        <v>24.286727110000001</v>
      </c>
      <c s="15">
        <v>-46.568917484725333</v>
      </c>
      <c s="15">
        <f t="shared" si="10"/>
        <v>-54.899547437470517</v>
      </c>
      <c s="16"/>
      <c s="15">
        <v>-156.44729386120665</v>
      </c>
      <c s="15">
        <v>-67.708318184750794</v>
      </c>
      <c s="15">
        <v>-126.16990303</v>
      </c>
      <c s="15">
        <v>89.455201261556979</v>
      </c>
      <c s="15">
        <v>-11.367525989489117</v>
      </c>
      <c s="15">
        <v>1.8695074200000004</v>
      </c>
      <c s="15">
        <v>-22.430845065048722</v>
      </c>
      <c s="15">
        <v>-27.523370122703273</v>
      </c>
      <c s="15">
        <v>2.8211558700000023</v>
      </c>
      <c s="15">
        <v>2.3776493600000004</v>
      </c>
      <c s="15">
        <v>-74.353414244451884</v>
      </c>
      <c s="15">
        <f>+SUM(FA37:FK37)</f>
        <v>-389.47715658609354</v>
      </c>
    </row>
    <row r="38" spans="2:168" ht="15">
      <c r="B38" s="692" t="s">
        <v>731</v>
      </c>
      <c s="15">
        <v>21.460000000000001</v>
      </c>
      <c s="15">
        <v>-2.3799999999999955</v>
      </c>
      <c s="15">
        <v>3.5899999999999963</v>
      </c>
      <c s="15">
        <v>-10.789999999999999</v>
      </c>
      <c s="15">
        <v>10.199999999999999</v>
      </c>
      <c s="15">
        <v>0</v>
      </c>
      <c s="15">
        <v>-0.16999999999999815</v>
      </c>
      <c s="15">
        <v>-3.3900000000000006</v>
      </c>
      <c s="15">
        <v>8.5399999999999991</v>
      </c>
      <c s="15">
        <v>0.74000000000000199</v>
      </c>
      <c s="15">
        <v>-3.4800000000000004</v>
      </c>
      <c s="15">
        <v>3.3900000000000006</v>
      </c>
      <c s="15">
        <f t="shared" si="0"/>
        <v>27.710000000000004</v>
      </c>
      <c s="16"/>
      <c s="15">
        <v>2.0500000000000007</v>
      </c>
      <c s="15">
        <v>-3.4700000000000024</v>
      </c>
      <c s="15">
        <v>1.4600000000000009</v>
      </c>
      <c s="15">
        <v>-0.76000000000000156</v>
      </c>
      <c s="15">
        <v>-3.9299999999999997</v>
      </c>
      <c s="15">
        <v>-4.769999999999996</v>
      </c>
      <c s="15">
        <v>9.019999999999996</v>
      </c>
      <c s="15">
        <v>0.5</v>
      </c>
      <c s="15">
        <v>-1.759999999999998</v>
      </c>
      <c s="15">
        <v>-7.1499999999999986</v>
      </c>
      <c s="15">
        <v>11.639999999999997</v>
      </c>
      <c s="15">
        <v>-6.7399999999999984</v>
      </c>
      <c s="15">
        <f t="shared" si="1"/>
        <v>-3.9100000000000001</v>
      </c>
      <c s="16"/>
      <c s="15">
        <v>4.9299999999999997</v>
      </c>
      <c s="15">
        <v>-7.75</v>
      </c>
      <c s="15">
        <v>4.009999999999998</v>
      </c>
      <c s="15">
        <v>6.5600000000000023</v>
      </c>
      <c s="15">
        <v>-5.8300000000000018</v>
      </c>
      <c s="15">
        <v>1.4600000000000009</v>
      </c>
      <c s="15">
        <v>-6.129999999999999</v>
      </c>
      <c s="15">
        <v>1.8099999999999987</v>
      </c>
      <c s="15">
        <v>12.57</v>
      </c>
      <c s="15">
        <v>6.9800000000000004</v>
      </c>
      <c s="15">
        <v>-5.129999999999999</v>
      </c>
      <c s="15">
        <v>-7.7900000000000027</v>
      </c>
      <c s="15">
        <f t="shared" si="2"/>
        <v>5.6899999999999977</v>
      </c>
      <c s="16"/>
      <c s="15">
        <v>9.2800000000000011</v>
      </c>
      <c s="15">
        <v>-8.009999999999998</v>
      </c>
      <c s="15">
        <v>7.1999999999999975</v>
      </c>
      <c s="15">
        <v>-0.97999999999999865</v>
      </c>
      <c s="15">
        <v>0.83999999999999986</v>
      </c>
      <c s="15">
        <v>-24.669999999999998</v>
      </c>
      <c s="15">
        <v>7.5</v>
      </c>
      <c s="15">
        <v>-12.520000000000003</v>
      </c>
      <c s="15">
        <v>-4.1099999999999994</v>
      </c>
      <c s="15">
        <v>13.289999999999999</v>
      </c>
      <c s="15">
        <v>8.4600000000000009</v>
      </c>
      <c s="15">
        <v>-10.75</v>
      </c>
      <c s="15">
        <f>+SUM(AS38:BD38)</f>
        <v>-14.469999999999999</v>
      </c>
      <c s="16"/>
      <c s="15">
        <v>6.8500000000000014</v>
      </c>
      <c s="15">
        <v>-4.5799999999999983</v>
      </c>
      <c s="15">
        <v>7.1499999999999986</v>
      </c>
      <c s="15">
        <v>0.32999999999999829</v>
      </c>
      <c s="15">
        <v>1.3099999999999987</v>
      </c>
      <c s="15">
        <v>-5.3499999999999979</v>
      </c>
      <c s="15">
        <v>1.4100000000000001</v>
      </c>
      <c s="15">
        <v>5.9199999999999982</v>
      </c>
      <c s="15">
        <v>-8.5899999999999963</v>
      </c>
      <c s="15">
        <v>-5.7000000000000028</v>
      </c>
      <c s="15">
        <v>0.34000000000000341</v>
      </c>
      <c s="15">
        <v>11.119999999999997</v>
      </c>
      <c s="15">
        <f>+SUM(BG38:BR38)</f>
        <v>10.210000000000001</v>
      </c>
      <c s="16"/>
      <c s="15">
        <v>-0.37000000000000099</v>
      </c>
      <c s="15">
        <v>3.9800000000000004</v>
      </c>
      <c s="15">
        <v>7.0899999999999999</v>
      </c>
      <c s="15">
        <v>-1.0500000000000007</v>
      </c>
      <c s="15">
        <v>-1.6600000000000001</v>
      </c>
      <c s="15">
        <v>-1.3900000000000006</v>
      </c>
      <c s="15">
        <v>-2.389999999999997</v>
      </c>
      <c s="15">
        <v>3.1899999999999977</v>
      </c>
      <c s="15">
        <v>3</v>
      </c>
      <c s="15">
        <v>8.5300000000000011</v>
      </c>
      <c s="15">
        <v>-10.84</v>
      </c>
      <c s="15">
        <v>-2.1999999999999993</v>
      </c>
      <c s="15">
        <f>+SUM(BU38:CF38)</f>
        <v>5.8900000000000006</v>
      </c>
      <c s="16"/>
      <c s="15">
        <v>-2.5700000000000003</v>
      </c>
      <c s="15">
        <v>-1.2899999999999991</v>
      </c>
      <c s="15">
        <v>2.0299999999999976</v>
      </c>
      <c s="15">
        <v>-1.5299999999999976</v>
      </c>
      <c s="15">
        <v>-3.6300000000000026</v>
      </c>
      <c s="15">
        <v>4.5</v>
      </c>
      <c s="15">
        <v>0.26999999999999957</v>
      </c>
      <c s="15">
        <v>2.860000000000003</v>
      </c>
      <c s="15">
        <v>-1.1800000000000033</v>
      </c>
      <c s="15">
        <v>4.8000000000000007</v>
      </c>
      <c s="15">
        <v>-2.7300000000000004</v>
      </c>
      <c s="15">
        <v>-2.009999999999998</v>
      </c>
      <c s="15">
        <f>+SUM(CI38:CT38)</f>
        <v>-0.48000000000000043</v>
      </c>
      <c s="16"/>
      <c s="15">
        <v>4.3999999999999986</v>
      </c>
      <c s="15">
        <v>-2.9800000000000004</v>
      </c>
      <c s="15">
        <v>5.0500000000000007</v>
      </c>
      <c s="15">
        <v>-3.1400000000000006</v>
      </c>
      <c s="15">
        <v>-0.80000000000000071</v>
      </c>
      <c s="15">
        <v>4.6800000000000015</v>
      </c>
      <c s="15">
        <v>-1.3899999999999988</v>
      </c>
      <c s="15">
        <v>-2.2800000000000011</v>
      </c>
      <c s="15">
        <v>-2.6999999999999993</v>
      </c>
      <c s="15">
        <v>1.2899999999999991</v>
      </c>
      <c s="15">
        <v>-3.4299999999999997</v>
      </c>
      <c s="15">
        <v>-4.7199999999999989</v>
      </c>
      <c s="15">
        <f>+SUM(CW38:DH38)</f>
        <v>-6.0199999999999996</v>
      </c>
      <c s="16"/>
      <c s="15">
        <v>-1.3000000000000007</v>
      </c>
      <c s="15">
        <v>1.7100000000000009</v>
      </c>
      <c s="15">
        <v>1.889999999999997</v>
      </c>
      <c s="15">
        <v>-0.86999999999999744</v>
      </c>
      <c s="15">
        <v>-1.5906170000000017</v>
      </c>
      <c s="15">
        <v>-2.3476210000000002</v>
      </c>
      <c s="15">
        <v>-1.3649889999999978</v>
      </c>
      <c s="15">
        <v>-5.8377780000000001</v>
      </c>
      <c s="15">
        <v>-0.51663100000000384</v>
      </c>
      <c s="15">
        <v>5.9478250000000017</v>
      </c>
      <c s="15">
        <v>-3.4130049999999983</v>
      </c>
      <c s="15">
        <v>4.9803320000000006</v>
      </c>
      <c s="15">
        <f>+SUM(DK38:DV38)</f>
        <v>-2.7124839999999999</v>
      </c>
      <c s="16"/>
      <c s="15">
        <v>-4.5374569999999999</v>
      </c>
      <c s="15">
        <v>3.7374189999999956</v>
      </c>
      <c s="15">
        <v>5.131763000000003</v>
      </c>
      <c s="15">
        <v>1.1754829999999998</v>
      </c>
      <c s="15">
        <v>1.1059620000000017</v>
      </c>
      <c s="15">
        <v>4.3997369999999982</v>
      </c>
      <c s="15">
        <v>-14.105847999999998</v>
      </c>
      <c s="15">
        <v>10.231306</v>
      </c>
      <c s="15">
        <v>-2.592842000000001</v>
      </c>
      <c s="15">
        <v>-5.8909840000000031</v>
      </c>
      <c s="15">
        <v>7.935171000000004</v>
      </c>
      <c s="15">
        <v>9.4245689999999982</v>
      </c>
      <c s="15">
        <f t="shared" si="9"/>
        <v>16.014278999999998</v>
      </c>
      <c s="16"/>
      <c s="15">
        <v>2.0560089999999995</v>
      </c>
      <c s="15">
        <v>-4.4083649999999999</v>
      </c>
      <c s="15">
        <v>2.3180000000000014</v>
      </c>
      <c s="15">
        <v>0.80447899999999883</v>
      </c>
      <c s="15">
        <v>0.15045600000000015</v>
      </c>
      <c s="15">
        <v>-6.1420269999999988</v>
      </c>
      <c s="15">
        <v>-1.3513629999998997</v>
      </c>
      <c s="15">
        <v>0.2086279999998979</v>
      </c>
      <c s="15">
        <v>1.1978050000000025</v>
      </c>
      <c s="15">
        <v>-3.5353670000000008</v>
      </c>
      <c s="15">
        <v>10.972159999999999</v>
      </c>
      <c s="15">
        <v>1.0749910000000007</v>
      </c>
      <c s="15">
        <f t="shared" si="10"/>
        <v>3.3454060000000005</v>
      </c>
      <c s="16"/>
      <c s="15">
        <v>-14.943823000000002</v>
      </c>
      <c s="15">
        <v>3.6610640000000032</v>
      </c>
      <c s="15">
        <v>8.7372829999999979</v>
      </c>
      <c s="15">
        <v>-0.94289899999999882</v>
      </c>
      <c s="15">
        <v>-0.55500000000000149</v>
      </c>
      <c s="15">
        <v>-13.704839</v>
      </c>
      <c s="15">
        <v>9.822852000000001</v>
      </c>
      <c s="15">
        <v>3.0185320000000004</v>
      </c>
      <c s="15">
        <v>-11.596796000000001</v>
      </c>
      <c s="15">
        <v>10.105827000000001</v>
      </c>
      <c s="15">
        <v>0.037848999999997801</v>
      </c>
      <c s="15">
        <f>+SUM(FA38:FK38)</f>
        <v>-6.3599500000000013</v>
      </c>
    </row>
    <row r="39" spans="2:168" ht="15" hidden="1">
      <c r="B39" s="692" t="s">
        <v>7</v>
      </c>
      <c s="522"/>
      <c s="522"/>
      <c s="522"/>
      <c s="522"/>
      <c s="522"/>
      <c s="522"/>
      <c s="522"/>
      <c s="522"/>
      <c s="522"/>
      <c s="522"/>
      <c s="522"/>
      <c s="522"/>
      <c s="522">
        <f t="shared" si="0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2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+SUM(AS39:BD39)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+SUM(BG39:BR39)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+SUM(BU39:CF39)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+SUM(CI39:CT39)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+SUM(CW39:DH39)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+SUM(DK39:DV39)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9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0"/>
        <v>0</v>
      </c>
      <c s="523"/>
      <c s="522"/>
      <c s="522"/>
      <c s="522"/>
      <c s="522"/>
      <c s="522"/>
      <c s="522"/>
      <c s="522"/>
      <c s="522"/>
      <c s="522"/>
      <c s="522"/>
      <c s="522"/>
      <c s="522">
        <f>+SUM(FA39:FK39)</f>
        <v>0</v>
      </c>
    </row>
    <row r="40" spans="2:168" ht="15.75">
      <c r="B40" s="693" t="s">
        <v>736</v>
      </c>
      <c s="24">
        <v>-57.155552000000057</v>
      </c>
      <c s="24">
        <v>-19.872175999999968</v>
      </c>
      <c s="24">
        <v>5.1013769999999568</v>
      </c>
      <c s="24">
        <v>39.29043999999999</v>
      </c>
      <c s="24">
        <v>-32.201491000000033</v>
      </c>
      <c s="24">
        <v>18.433387000000039</v>
      </c>
      <c s="24">
        <v>-8.946967000000086</v>
      </c>
      <c s="24">
        <v>-47.3067759999999</v>
      </c>
      <c s="24">
        <v>-119.61459500000001</v>
      </c>
      <c s="24">
        <v>13.357287000000042</v>
      </c>
      <c s="24">
        <v>-26.736717000000112</v>
      </c>
      <c s="24">
        <v>118.26758300000006</v>
      </c>
      <c s="24">
        <f t="shared" si="0"/>
        <v>-117.38420000000008</v>
      </c>
      <c s="685"/>
      <c s="24">
        <v>-127.04439700000012</v>
      </c>
      <c s="24">
        <v>-37.861763999999994</v>
      </c>
      <c s="24">
        <v>27.974920999999995</v>
      </c>
      <c s="24">
        <v>85.417007000000126</v>
      </c>
      <c s="24">
        <v>-95.168427999999835</v>
      </c>
      <c s="24">
        <v>-183.71037600000022</v>
      </c>
      <c s="24">
        <v>25.189760000000206</v>
      </c>
      <c s="24">
        <v>-72.236308000000236</v>
      </c>
      <c s="24">
        <v>-45.669986000000108</v>
      </c>
      <c s="24">
        <v>-30.294529999999668</v>
      </c>
      <c s="24">
        <v>-78.547045000000026</v>
      </c>
      <c s="24">
        <v>180.66567599999985</v>
      </c>
      <c s="24">
        <f t="shared" si="1"/>
        <v>-351.28547000000003</v>
      </c>
      <c s="685"/>
      <c s="24">
        <v>-20.223820999999816</v>
      </c>
      <c s="24">
        <v>-166.49422400000026</v>
      </c>
      <c s="24">
        <v>210.69615199999998</v>
      </c>
      <c s="24">
        <v>-157.42522799999983</v>
      </c>
      <c s="24">
        <v>-64.455948000000035</v>
      </c>
      <c s="24">
        <v>-23.332897999999886</v>
      </c>
      <c s="24">
        <v>-9.4043020000001434</v>
      </c>
      <c s="24">
        <v>9.8701749999997901</v>
      </c>
      <c s="24">
        <v>280.05597200000011</v>
      </c>
      <c s="24">
        <v>50.729623000000174</v>
      </c>
      <c s="24">
        <v>28.673589999999876</v>
      </c>
      <c s="24">
        <v>284.62107600000013</v>
      </c>
      <c s="24">
        <f t="shared" si="2"/>
        <v>423.31016700000009</v>
      </c>
      <c s="685"/>
      <c s="24">
        <v>-101.14895400000012</v>
      </c>
      <c s="24">
        <v>-111.06801399999983</v>
      </c>
      <c s="24">
        <v>71.666776999999797</v>
      </c>
      <c s="24">
        <v>-35.37423699999988</v>
      </c>
      <c s="24">
        <v>160.78863300000012</v>
      </c>
      <c s="24">
        <v>-161.97720200000015</v>
      </c>
      <c s="24">
        <v>-212.96953199999996</v>
      </c>
      <c s="24">
        <v>-3.4632520000000113</v>
      </c>
      <c s="24">
        <v>4.7482809999999063</v>
      </c>
      <c s="24">
        <v>-0.61275499999987915</v>
      </c>
      <c s="24">
        <v>97.194709000000103</v>
      </c>
      <c s="24">
        <v>119.67779199999984</v>
      </c>
      <c s="24">
        <f>+SUM(AS40:BD40)</f>
        <v>-172.53775400000006</v>
      </c>
      <c s="685"/>
      <c s="24">
        <v>-242.16951199999983</v>
      </c>
      <c s="24">
        <v>79.386042999999745</v>
      </c>
      <c s="24">
        <v>-24.019653999999946</v>
      </c>
      <c s="24">
        <v>-2.5166400000000522</v>
      </c>
      <c s="24">
        <v>-85.046672999999828</v>
      </c>
      <c s="24">
        <v>-12.617690000000039</v>
      </c>
      <c s="24">
        <v>-13.995233000000098</v>
      </c>
      <c s="24">
        <v>-0.14833999999996195</v>
      </c>
      <c s="24">
        <v>246.73176899999999</v>
      </c>
      <c s="24">
        <v>-211.61929899999996</v>
      </c>
      <c s="24">
        <v>-11.012300999999752</v>
      </c>
      <c s="24">
        <v>205.37217899999973</v>
      </c>
      <c s="24">
        <f>+SUM(BG40:BR40)</f>
        <v>-71.655350999999996</v>
      </c>
      <c s="685"/>
      <c s="24">
        <v>-168.01701000000003</v>
      </c>
      <c s="24">
        <v>-29.830248999999867</v>
      </c>
      <c s="24">
        <v>136.57319400000006</v>
      </c>
      <c s="24">
        <v>-17.62161900000001</v>
      </c>
      <c s="24">
        <v>-84.585467999999992</v>
      </c>
      <c s="24">
        <v>8.042842999999948</v>
      </c>
      <c s="24">
        <v>-52.792581000000155</v>
      </c>
      <c s="24">
        <v>-82.404502000000093</v>
      </c>
      <c s="24">
        <v>-28.969616999999744</v>
      </c>
      <c s="24">
        <v>70.321660999999949</v>
      </c>
      <c s="24">
        <v>-20.014463000000205</v>
      </c>
      <c s="24">
        <v>43.633549000000357</v>
      </c>
      <c s="24">
        <f>+SUM(BU40:CF40)</f>
        <v>-225.66426199999978</v>
      </c>
      <c s="685"/>
      <c s="24">
        <v>12.285384999999906</v>
      </c>
      <c s="24">
        <v>-7.0791730000000825</v>
      </c>
      <c s="24">
        <v>198.82379000000014</v>
      </c>
      <c s="24">
        <v>-130.2685170000002</v>
      </c>
      <c s="24">
        <v>-153.61477300000001</v>
      </c>
      <c s="24">
        <v>-127.57980500000008</v>
      </c>
      <c s="24">
        <v>-56.505696999999827</v>
      </c>
      <c s="24">
        <v>206.37821999999983</v>
      </c>
      <c s="24">
        <v>20.897693000000118</v>
      </c>
      <c s="24">
        <v>-178.16811099999995</v>
      </c>
      <c s="24">
        <v>58.586059999999861</v>
      </c>
      <c s="24">
        <v>28.370350000000144</v>
      </c>
      <c s="24">
        <f>+SUM(CI40:CT40)</f>
        <v>-127.87457800000016</v>
      </c>
      <c s="685"/>
      <c s="24">
        <v>-94.015323999999964</v>
      </c>
      <c s="24">
        <v>-72.685478000000103</v>
      </c>
      <c s="24">
        <v>222.81521700000008</v>
      </c>
      <c s="24">
        <v>64.39841599999977</v>
      </c>
      <c s="24">
        <v>-21.090602999999874</v>
      </c>
      <c s="24">
        <v>14.372261999999864</v>
      </c>
      <c s="24">
        <v>31.742661000000226</v>
      </c>
      <c s="24">
        <v>107.82325699999978</v>
      </c>
      <c s="24">
        <v>6.2959530000000541</v>
      </c>
      <c s="24">
        <v>-152.98806099999979</v>
      </c>
      <c s="24">
        <v>80.984046000000035</v>
      </c>
      <c s="24">
        <v>-77.151045000000067</v>
      </c>
      <c s="24">
        <f>+SUM(CW40:DH40)</f>
        <v>110.50130100000001</v>
      </c>
      <c s="685"/>
      <c s="24">
        <v>-24.266346999999769</v>
      </c>
      <c s="24">
        <v>-15.473401000000194</v>
      </c>
      <c s="24">
        <v>-90.59479800000031</v>
      </c>
      <c s="24">
        <v>2.1905950000002576</v>
      </c>
      <c s="24">
        <v>-54.095992000000024</v>
      </c>
      <c s="24">
        <v>-104.06089399999996</v>
      </c>
      <c s="24">
        <v>3.9557029999998576</v>
      </c>
      <c s="24">
        <v>73.884223000000247</v>
      </c>
      <c s="24">
        <v>-13.428724000000329</v>
      </c>
      <c s="24">
        <v>-20.244211999999834</v>
      </c>
      <c s="24">
        <v>11.739156999999977</v>
      </c>
      <c s="24">
        <v>64.392376999999897</v>
      </c>
      <c s="24">
        <f>+SUM(DK40:DV40)</f>
        <v>-166.00231300000019</v>
      </c>
      <c s="685"/>
      <c s="24">
        <v>-200.29574899999989</v>
      </c>
      <c s="24">
        <v>13.191612999999961</v>
      </c>
      <c s="24">
        <v>50.662262999999939</v>
      </c>
      <c s="24">
        <v>-47.056464999999889</v>
      </c>
      <c s="24">
        <v>-109.21680100000003</v>
      </c>
      <c s="24">
        <v>-46.011655000000019</v>
      </c>
      <c s="24">
        <v>-49.79778199999987</v>
      </c>
      <c s="24">
        <v>5.3406899999999951</v>
      </c>
      <c s="24">
        <v>-2.9584239999999227</v>
      </c>
      <c s="24">
        <v>28.364378999999644</v>
      </c>
      <c s="24">
        <v>-22.157366999999567</v>
      </c>
      <c s="24">
        <v>143.37226083999963</v>
      </c>
      <c s="24">
        <f t="shared" si="9"/>
        <v>-236.56303716000002</v>
      </c>
      <c s="685"/>
      <c s="24">
        <v>-163.93618115999971</v>
      </c>
      <c s="24">
        <v>60.602681809999922</v>
      </c>
      <c s="24">
        <v>52.049352499999941</v>
      </c>
      <c s="24">
        <v>48.062345129999812</v>
      </c>
      <c s="24">
        <v>-69.932412169999679</v>
      </c>
      <c s="24">
        <v>-70.896107640000082</v>
      </c>
      <c s="24">
        <v>49.334025300010126</v>
      </c>
      <c s="24">
        <v>-111.77845989000912</v>
      </c>
      <c s="24">
        <v>41.487418709998792</v>
      </c>
      <c s="24">
        <v>181.93513357000029</v>
      </c>
      <c s="24">
        <v>186.29995622999991</v>
      </c>
      <c s="24">
        <v>280.52786461999995</v>
      </c>
      <c s="24">
        <f t="shared" si="10"/>
        <v>483.75561701000015</v>
      </c>
      <c s="685"/>
      <c s="24">
        <v>-69.374315279999109</v>
      </c>
      <c s="24">
        <v>18.315929019999203</v>
      </c>
      <c s="24">
        <v>46.338108140000031</v>
      </c>
      <c s="24">
        <v>-100.12168810000003</v>
      </c>
      <c s="24">
        <v>-166.22744448999993</v>
      </c>
      <c s="24">
        <v>-122.45748143000037</v>
      </c>
      <c s="24">
        <v>-88.822785819999808</v>
      </c>
      <c s="24">
        <v>-19.311773450000146</v>
      </c>
      <c s="24">
        <v>43.729566770000247</v>
      </c>
      <c s="24">
        <v>33.892020999999886</v>
      </c>
      <c s="24">
        <v>37.839839880000227</v>
      </c>
      <c s="24">
        <f>+SUM(FA40:FK40)</f>
        <v>-386.20002375999979</v>
      </c>
    </row>
    <row r="41" spans="2:2" ht="15">
      <c r="B41" s="114" t="s">
        <v>730</v>
      </c>
    </row>
    <row r="42" spans="2:2" ht="15">
      <c r="B42" s="114" t="s">
        <v>744</v>
      </c>
    </row>
  </sheetData>
  <mergeCells count="12">
    <mergeCell ref="AS5:BE5"/>
    <mergeCell ref="BG5:BS5"/>
    <mergeCell ref="C5:O5"/>
    <mergeCell ref="Q5:AC5"/>
    <mergeCell ref="AE5:AQ5"/>
    <mergeCell ref="EM5:EY5"/>
    <mergeCell ref="DK5:DW5"/>
    <mergeCell ref="DY5:EK5"/>
    <mergeCell ref="BU5:CG5"/>
    <mergeCell ref="CI5:CU5"/>
    <mergeCell ref="CW5:DI5"/>
    <mergeCell ref="FA5:FL5"/>
  </mergeCells>
  <hyperlinks>
    <hyperlink ref="B5" location="ÍNDICE!A1" display="Menú principal"/>
  </hyperlinks>
  <pageMargins left="0.7" right="0.7" top="0.75" bottom="0.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79984760284"/>
  </sheetPr>
  <dimension ref="B2:FL45"/>
  <sheetViews>
    <sheetView workbookViewId="0" topLeftCell="A1">
      <pane xSplit="2" ySplit="6" topLeftCell="FI27" activePane="bottomRight" state="frozen"/>
      <selection pane="topLeft" activeCell="B3" sqref="B3"/>
      <selection pane="bottomLeft" activeCell="B3" sqref="B3"/>
      <selection pane="topRight" activeCell="B3" sqref="B3"/>
      <selection pane="bottomRight" activeCell="FI42" sqref="FI42"/>
    </sheetView>
  </sheetViews>
  <sheetFormatPr defaultColWidth="11.4242857142857" defaultRowHeight="15"/>
  <cols>
    <col min="1" max="1" width="11.4285714285714" style="9"/>
    <col min="2" max="2" width="72.8571428571429" style="9" customWidth="1"/>
    <col min="3" max="3" width="9.85714285714286" style="9" customWidth="1"/>
    <col min="4" max="12" width="10.1428571428571" style="9" customWidth="1"/>
    <col min="13" max="13" width="11.4285714285714" style="9" customWidth="1"/>
    <col min="14" max="26" width="10.1428571428571" style="9" customWidth="1"/>
    <col min="27" max="27" width="11.4285714285714" style="9" customWidth="1"/>
    <col min="28" max="40" width="10.1428571428571" style="9" customWidth="1"/>
    <col min="41" max="41" width="11.4285714285714" style="9" customWidth="1"/>
    <col min="42" max="54" width="10.1428571428571" style="9" customWidth="1"/>
    <col min="55" max="55" width="11.4285714285714" style="9" customWidth="1"/>
    <col min="56" max="68" width="10.1428571428571" style="9" customWidth="1"/>
    <col min="69" max="69" width="11.4285714285714" style="9" customWidth="1"/>
    <col min="70" max="82" width="10.1428571428571" style="9" customWidth="1"/>
    <col min="83" max="83" width="11.4285714285714" style="9" customWidth="1"/>
    <col min="84" max="96" width="10.1428571428571" style="9" customWidth="1"/>
    <col min="97" max="97" width="11.4285714285714" style="9" customWidth="1"/>
    <col min="98" max="110" width="10.1428571428571" style="9" customWidth="1"/>
    <col min="111" max="111" width="11.4285714285714" style="9" customWidth="1"/>
    <col min="112" max="124" width="10.1428571428571" style="9" customWidth="1"/>
    <col min="125" max="125" width="11.4285714285714" style="9" customWidth="1"/>
    <col min="126" max="138" width="10.1428571428571" style="9" customWidth="1"/>
    <col min="139" max="139" width="11.4285714285714" style="9" customWidth="1"/>
    <col min="140" max="152" width="10.1428571428571" style="9" customWidth="1"/>
    <col min="153" max="153" width="11.4285714285714" style="9" customWidth="1"/>
    <col min="154" max="166" width="10.1428571428571" style="9" customWidth="1"/>
    <col min="167" max="167" width="11.4285714285714" style="9"/>
    <col min="168" max="168" width="10.1428571428571" style="9" customWidth="1"/>
    <col min="169" max="16384" width="11.4285714285714" style="9"/>
  </cols>
  <sheetData>
    <row r="2" spans="2:2" ht="53.25" customHeight="1">
      <c r="B2" s="686"/>
    </row>
    <row r="3" spans="2:2" ht="15.75">
      <c r="B3" s="686" t="s">
        <v>689</v>
      </c>
    </row>
    <row r="4" spans="2:168" ht="15.75" customHeight="1" thickBot="1">
      <c r="B4" s="686" t="s">
        <v>42</v>
      </c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</row>
    <row r="5" spans="2:168" ht="15.75" customHeight="1" thickBot="1">
      <c r="B5" s="713" t="s">
        <v>729</v>
      </c>
      <c s="771">
        <v>2013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2014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2015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2016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2017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2018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2019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2020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2021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2022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2023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2024</v>
      </c>
      <c s="772"/>
      <c s="772"/>
      <c s="772"/>
      <c s="772"/>
      <c s="772"/>
      <c s="772"/>
      <c s="772"/>
      <c s="772"/>
      <c s="772"/>
      <c s="772"/>
      <c s="773"/>
    </row>
    <row r="6" spans="2:168" ht="27.95" customHeight="1">
      <c r="B6" s="706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24</v>
      </c>
    </row>
    <row r="7" spans="2:168" ht="15.75">
      <c r="B7" s="687" t="s">
        <v>678</v>
      </c>
      <c s="542">
        <v>-267.06632407423518</v>
      </c>
      <c s="542">
        <v>-100.4487127676403</v>
      </c>
      <c s="542">
        <v>-267.56740172263756</v>
      </c>
      <c s="542">
        <v>-240.93508995606675</v>
      </c>
      <c s="542">
        <v>-209.30263773680974</v>
      </c>
      <c s="542">
        <v>-205.29296737886887</v>
      </c>
      <c s="542">
        <v>-65.055357729512195</v>
      </c>
      <c s="542">
        <v>-56.734421083167888</v>
      </c>
      <c s="542">
        <v>-181.92933951733301</v>
      </c>
      <c s="542">
        <v>-250.50948580720774</v>
      </c>
      <c s="542">
        <v>-189.28473092291733</v>
      </c>
      <c s="542">
        <v>388.76766202436602</v>
      </c>
      <c s="542">
        <f t="shared" si="0" ref="O7:O38">+SUM(C7:N7)</f>
        <v>-1645.3588066720311</v>
      </c>
      <c s="573"/>
      <c s="542">
        <v>-291.0094470917694</v>
      </c>
      <c s="542">
        <v>-186.1028322348036</v>
      </c>
      <c s="542">
        <v>-170.70939967626299</v>
      </c>
      <c s="542">
        <v>-196.10871473926005</v>
      </c>
      <c s="542">
        <v>-256.99991816339121</v>
      </c>
      <c s="542">
        <v>-271.99197037163924</v>
      </c>
      <c s="542">
        <v>-134.73841399100007</v>
      </c>
      <c s="542">
        <v>-10.386977172730326</v>
      </c>
      <c s="542">
        <v>66.405306086612711</v>
      </c>
      <c s="542">
        <v>-299.88529674413292</v>
      </c>
      <c s="542">
        <v>-357.27576864630828</v>
      </c>
      <c s="542">
        <v>436.88107788210993</v>
      </c>
      <c s="542">
        <f t="shared" si="1" ref="AC7:AC38">+SUM(Q7:AB7)</f>
        <v>-1671.9223548625755</v>
      </c>
      <c s="573"/>
      <c s="542">
        <v>-358.60862041252057</v>
      </c>
      <c s="542">
        <v>-118.6373885214374</v>
      </c>
      <c s="542">
        <v>-134.47939264846616</v>
      </c>
      <c s="542">
        <v>-201.98434382616858</v>
      </c>
      <c s="542">
        <v>-134.92780107947442</v>
      </c>
      <c s="542">
        <v>-292.76998394639077</v>
      </c>
      <c s="542">
        <v>-22.431711536689818</v>
      </c>
      <c s="542">
        <v>20.99780591089791</v>
      </c>
      <c s="542">
        <v>-117.41832915281094</v>
      </c>
      <c s="542">
        <v>-111.41613318443024</v>
      </c>
      <c s="542">
        <v>-113.2818616024349</v>
      </c>
      <c s="542">
        <v>203.70725001492531</v>
      </c>
      <c s="542">
        <f t="shared" si="2" ref="AQ7:AQ38">+SUM(AE7:AP7)</f>
        <v>-1381.2505099850005</v>
      </c>
      <c s="573"/>
      <c s="542">
        <v>-151.47711511727169</v>
      </c>
      <c s="542">
        <v>-41.725859148055861</v>
      </c>
      <c s="542">
        <v>-104.98643829015384</v>
      </c>
      <c s="542">
        <v>-100.99110955284607</v>
      </c>
      <c s="542">
        <v>30.747518603635626</v>
      </c>
      <c s="542">
        <v>118.05276415039498</v>
      </c>
      <c s="542">
        <v>-17.307250079605069</v>
      </c>
      <c s="542">
        <v>97.812886062083976</v>
      </c>
      <c s="542">
        <v>-40.402789516271582</v>
      </c>
      <c s="542">
        <v>6.361850913728631</v>
      </c>
      <c s="542">
        <v>-80.98016757627272</v>
      </c>
      <c s="542">
        <v>632.87913309372777</v>
      </c>
      <c s="542">
        <f t="shared" si="3" ref="BE7:BE38">+SUM(AS7:BD7)</f>
        <v>347.98342354309415</v>
      </c>
      <c s="573"/>
      <c s="542">
        <v>-169.50718722901308</v>
      </c>
      <c s="542">
        <v>-53.544259199013027</v>
      </c>
      <c s="542">
        <v>16.332765640986736</v>
      </c>
      <c s="542">
        <v>-102.0096547290126</v>
      </c>
      <c s="542">
        <v>-39.222082679012829</v>
      </c>
      <c s="542">
        <v>89.037018671986402</v>
      </c>
      <c s="542">
        <v>157.26789130998702</v>
      </c>
      <c s="542">
        <v>249.7963316409876</v>
      </c>
      <c s="542">
        <v>-427.86684868901295</v>
      </c>
      <c s="542">
        <v>-210.57795747901355</v>
      </c>
      <c s="542">
        <v>-95.955598159013334</v>
      </c>
      <c s="542">
        <v>434.04158244098642</v>
      </c>
      <c s="542">
        <f t="shared" si="4" ref="BS7:BS38">+SUM(BG7:BR7)</f>
        <v>-152.20799845815725</v>
      </c>
      <c s="573"/>
      <c s="542">
        <v>-190.48067043833316</v>
      </c>
      <c s="542">
        <v>-205.54229861833358</v>
      </c>
      <c s="542">
        <v>-1.7910435383333834</v>
      </c>
      <c s="542">
        <v>-187.98954715733373</v>
      </c>
      <c s="542">
        <v>-112.30440203833348</v>
      </c>
      <c s="542">
        <v>77.289436871666453</v>
      </c>
      <c s="542">
        <v>57.440874971666744</v>
      </c>
      <c s="542">
        <v>-63.083925968333801</v>
      </c>
      <c s="542">
        <v>-25.168073708332713</v>
      </c>
      <c s="542">
        <v>-93.171979238332824</v>
      </c>
      <c s="542">
        <v>-87.66101210833358</v>
      </c>
      <c s="542">
        <v>348.15263560166693</v>
      </c>
      <c s="542">
        <f t="shared" si="5" ref="CG7:CG38">+SUM(BU7:CF7)</f>
        <v>-484.31000536900012</v>
      </c>
      <c s="573"/>
      <c s="542">
        <v>-375.42098223333323</v>
      </c>
      <c s="542">
        <v>-184.99438899733298</v>
      </c>
      <c s="542">
        <v>25.883847662616745</v>
      </c>
      <c s="542">
        <v>-185.41790326333307</v>
      </c>
      <c s="542">
        <v>-97.507952189333309</v>
      </c>
      <c s="542">
        <v>-156.47780388933325</v>
      </c>
      <c s="542">
        <v>-115.00284928933331</v>
      </c>
      <c s="542">
        <v>-128.72497070133306</v>
      </c>
      <c s="542">
        <v>-142.35796607373334</v>
      </c>
      <c s="542">
        <v>-164.89537884881611</v>
      </c>
      <c s="542">
        <v>326.85276900666707</v>
      </c>
      <c s="542">
        <v>-376.00586037533367</v>
      </c>
      <c s="542">
        <f t="shared" si="6" ref="CU7:CU38">+SUM(CI7:CT7)</f>
        <v>-1574.0694391919315</v>
      </c>
      <c s="573"/>
      <c s="542">
        <v>-259.16891481274001</v>
      </c>
      <c s="542">
        <v>-86.616108074725048</v>
      </c>
      <c s="542">
        <v>-87.479489168899931</v>
      </c>
      <c s="542">
        <v>-142.34212460465005</v>
      </c>
      <c s="542">
        <v>-191.61640673229977</v>
      </c>
      <c s="542">
        <v>-119.79083105444977</v>
      </c>
      <c s="542">
        <v>-136.89486311550002</v>
      </c>
      <c s="542">
        <v>-17.774661553074907</v>
      </c>
      <c s="542">
        <v>-108.46420126932492</v>
      </c>
      <c s="542">
        <v>-27.459822694736431</v>
      </c>
      <c s="542">
        <v>-76.083604896622319</v>
      </c>
      <c s="542">
        <v>384.10953762944951</v>
      </c>
      <c s="542">
        <f t="shared" si="7" ref="DI7:DI38">+SUM(CW7:DH7)</f>
        <v>-869.58149034757344</v>
      </c>
      <c s="573"/>
      <c s="542">
        <v>-52.633412001599595</v>
      </c>
      <c s="542">
        <v>-212.37889972215089</v>
      </c>
      <c s="542">
        <v>1.8035506924994706</v>
      </c>
      <c s="542">
        <v>-236.24865285758472</v>
      </c>
      <c s="542">
        <v>123.05977243912514</v>
      </c>
      <c s="542">
        <v>-147.65469701276891</v>
      </c>
      <c s="542">
        <v>-110.08254004998344</v>
      </c>
      <c s="542">
        <v>-60.14599767346715</v>
      </c>
      <c s="542">
        <v>-119.72459780024951</v>
      </c>
      <c s="542">
        <v>-325.6000623912505</v>
      </c>
      <c s="542">
        <v>-70.244151245199305</v>
      </c>
      <c s="542">
        <v>53.271816174574496</v>
      </c>
      <c s="542">
        <f t="shared" si="8" ref="DW7:DW38">+SUM(DK7:DV7)</f>
        <v>-1156.577871448055</v>
      </c>
      <c s="573"/>
      <c s="542">
        <v>-124.81854923999947</v>
      </c>
      <c s="542">
        <v>-159.23447673999999</v>
      </c>
      <c s="542">
        <v>-84.721083550000117</v>
      </c>
      <c s="542">
        <v>-133.86792459999992</v>
      </c>
      <c s="542">
        <v>-192.22346980000009</v>
      </c>
      <c s="542">
        <v>-181.97465283999975</v>
      </c>
      <c s="542">
        <v>-50.610195840000074</v>
      </c>
      <c s="542">
        <v>-82.5118017100001</v>
      </c>
      <c s="542">
        <v>-353.64114959333347</v>
      </c>
      <c s="542">
        <v>-247.9868518166669</v>
      </c>
      <c s="542">
        <v>-149.494679572</v>
      </c>
      <c s="542">
        <v>222.53564632999996</v>
      </c>
      <c s="542">
        <f t="shared" si="9" ref="EK7:EK38">+SUM(DY7:EJ7)</f>
        <v>-1538.5491889719999</v>
      </c>
      <c s="573"/>
      <c s="542">
        <v>-195.04568411000002</v>
      </c>
      <c s="542">
        <v>-150.99496583999985</v>
      </c>
      <c s="542">
        <v>-17.408302090000234</v>
      </c>
      <c s="542">
        <v>-406.54581065000002</v>
      </c>
      <c s="542">
        <v>-182.68478289999996</v>
      </c>
      <c s="542">
        <v>-115.01339832400004</v>
      </c>
      <c s="542">
        <v>-109.52555529599999</v>
      </c>
      <c s="542">
        <v>-46.80283775999942</v>
      </c>
      <c s="542">
        <v>-154.92845420999981</v>
      </c>
      <c s="542">
        <v>-179.19787889999998</v>
      </c>
      <c s="542">
        <v>-66.561038661499992</v>
      </c>
      <c s="542">
        <v>295.36179681712497</v>
      </c>
      <c s="542">
        <f t="shared" si="10" ref="EY7:EY37">+SUM(EM7:EX7)</f>
        <v>-1329.3469119243744</v>
      </c>
      <c s="573"/>
      <c s="542">
        <v>-252.96821540000053</v>
      </c>
      <c s="542">
        <v>-317.98456016000034</v>
      </c>
      <c s="542">
        <v>-31.897342950000393</v>
      </c>
      <c s="542">
        <v>-136.64127930999985</v>
      </c>
      <c s="542">
        <v>-216.98745468000004</v>
      </c>
      <c s="542">
        <v>-129.31868652000026</v>
      </c>
      <c s="542">
        <v>34.522067349999816</v>
      </c>
      <c s="542">
        <v>-6.828128560000323</v>
      </c>
      <c s="542">
        <v>-120.59629212999926</v>
      </c>
      <c s="542">
        <v>-170.92757395000058</v>
      </c>
      <c s="542">
        <v>-187.87214917000017</v>
      </c>
      <c s="542">
        <f>+SUM(FA7:FK7)</f>
        <v>-1537.4996154800019</v>
      </c>
    </row>
    <row r="8" spans="2:168" ht="15.75">
      <c r="B8" s="688" t="s">
        <v>94</v>
      </c>
      <c s="521">
        <f>+C9+C10</f>
        <v>0</v>
      </c>
      <c s="521">
        <f t="shared" si="11" ref="D8:N8">+D9+D10</f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0"/>
        <v>0</v>
      </c>
      <c s="684"/>
      <c s="521">
        <f>+Q9+Q10</f>
        <v>0</v>
      </c>
      <c s="521">
        <f t="shared" si="12" ref="R8:AB8">+R9+R10</f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"/>
        <v>0</v>
      </c>
      <c s="684"/>
      <c s="521">
        <f>+AE9+AE10</f>
        <v>0</v>
      </c>
      <c s="521">
        <f t="shared" si="13" ref="AF8:AP8">+AF9+AF10</f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2"/>
        <v>0</v>
      </c>
      <c s="684"/>
      <c s="521">
        <f>+AS9+AS10</f>
        <v>0</v>
      </c>
      <c s="521">
        <f t="shared" si="14" ref="AT8:BD8">+AT9+AT10</f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3"/>
        <v>0</v>
      </c>
      <c s="684"/>
      <c s="521">
        <f>+BG9+BG10</f>
        <v>0</v>
      </c>
      <c s="521">
        <f t="shared" si="15" ref="BH8:BR8">+BH9+BH10</f>
        <v>0</v>
      </c>
      <c s="521">
        <f t="shared" si="15"/>
        <v>0</v>
      </c>
      <c s="521">
        <f t="shared" si="15"/>
        <v>0</v>
      </c>
      <c s="521">
        <f t="shared" si="15"/>
        <v>0</v>
      </c>
      <c s="521">
        <f t="shared" si="15"/>
        <v>0</v>
      </c>
      <c s="521">
        <f t="shared" si="15"/>
        <v>0</v>
      </c>
      <c s="521">
        <f t="shared" si="15"/>
        <v>0.9504760699999999</v>
      </c>
      <c s="521">
        <f t="shared" si="15"/>
        <v>4.6423174000000005</v>
      </c>
      <c s="521">
        <f t="shared" si="15"/>
        <v>0</v>
      </c>
      <c s="521">
        <f t="shared" si="15"/>
        <v>0</v>
      </c>
      <c s="521">
        <f t="shared" si="15"/>
        <v>12.5</v>
      </c>
      <c s="521">
        <f t="shared" si="4"/>
        <v>18.09279347</v>
      </c>
      <c s="684"/>
      <c s="521">
        <f>+BU9+BU10</f>
        <v>0.9504760699999999</v>
      </c>
      <c s="521">
        <f t="shared" si="16" ref="BV8:CF8">+BV9+BV10</f>
        <v>0</v>
      </c>
      <c s="521">
        <f t="shared" si="16"/>
        <v>4.6423174000000005</v>
      </c>
      <c s="521">
        <f t="shared" si="16"/>
        <v>5.4404758599999994</v>
      </c>
      <c s="521">
        <f t="shared" si="16"/>
        <v>0</v>
      </c>
      <c s="521">
        <f t="shared" si="16"/>
        <v>0</v>
      </c>
      <c s="521">
        <f t="shared" si="16"/>
        <v>0</v>
      </c>
      <c s="521">
        <f t="shared" si="16"/>
        <v>2.0833330000000001</v>
      </c>
      <c s="521">
        <f t="shared" si="16"/>
        <v>4.6423174000000005</v>
      </c>
      <c s="521">
        <f t="shared" si="16"/>
        <v>3.3571428599999997</v>
      </c>
      <c s="521">
        <f t="shared" si="16"/>
        <v>0</v>
      </c>
      <c s="521">
        <f t="shared" si="16"/>
        <v>2.0833330000000001</v>
      </c>
      <c s="521">
        <f t="shared" si="5"/>
        <v>23.199395589999998</v>
      </c>
      <c s="684"/>
      <c s="521">
        <f>+CI9+CI10</f>
        <v>0</v>
      </c>
      <c s="521">
        <f t="shared" si="17" ref="CJ8:CT8">+CJ9+CJ10</f>
        <v>1.9009521399999998</v>
      </c>
      <c s="521">
        <f t="shared" si="17"/>
        <v>4.6423174000000005</v>
      </c>
      <c s="521">
        <f t="shared" si="17"/>
        <v>5.4404758599999994</v>
      </c>
      <c s="521">
        <f t="shared" si="17"/>
        <v>0</v>
      </c>
      <c s="521">
        <f t="shared" si="17"/>
        <v>0</v>
      </c>
      <c s="521">
        <f t="shared" si="17"/>
        <v>0</v>
      </c>
      <c s="521">
        <f t="shared" si="17"/>
        <v>3.0338090700000002</v>
      </c>
      <c s="521">
        <f t="shared" si="17"/>
        <v>4.6423174000000005</v>
      </c>
      <c s="521">
        <f t="shared" si="17"/>
        <v>3.3571428599999997</v>
      </c>
      <c s="521">
        <f t="shared" si="17"/>
        <v>0</v>
      </c>
      <c s="521">
        <f t="shared" si="17"/>
        <v>2.0833349999999999</v>
      </c>
      <c s="521">
        <f t="shared" si="6"/>
        <v>25.100349729999998</v>
      </c>
      <c s="684"/>
      <c s="521">
        <f>+CW9+CW10</f>
        <v>0</v>
      </c>
      <c s="521">
        <f t="shared" si="18" ref="CX8:DH8">+CX9+CX10</f>
        <v>0.9504760699999999</v>
      </c>
      <c s="521">
        <f t="shared" si="18"/>
        <v>4.6423174000000005</v>
      </c>
      <c s="521">
        <f t="shared" si="18"/>
        <v>3.3571428599999997</v>
      </c>
      <c s="521">
        <f t="shared" si="18"/>
        <v>0</v>
      </c>
      <c s="521">
        <f t="shared" si="18"/>
        <v>0</v>
      </c>
      <c s="521">
        <f t="shared" si="18"/>
        <v>0</v>
      </c>
      <c s="521">
        <f t="shared" si="18"/>
        <v>0.9504760699999999</v>
      </c>
      <c s="521">
        <f t="shared" si="18"/>
        <v>4.6423174000000005</v>
      </c>
      <c s="521">
        <f t="shared" si="18"/>
        <v>3.3571428599999997</v>
      </c>
      <c s="521">
        <f t="shared" si="18"/>
        <v>0</v>
      </c>
      <c s="521">
        <f t="shared" si="18"/>
        <v>0</v>
      </c>
      <c s="521">
        <f t="shared" si="7"/>
        <v>17.89987266</v>
      </c>
      <c s="684"/>
      <c s="521">
        <f>+DK9+DK10</f>
        <v>0</v>
      </c>
      <c s="521">
        <f t="shared" si="19" ref="DL8:DV8">+DL9+DL10</f>
        <v>0.9504760699999999</v>
      </c>
      <c s="521">
        <f t="shared" si="19"/>
        <v>4.6423174000000005</v>
      </c>
      <c s="521">
        <f t="shared" si="19"/>
        <v>3.3571428599999997</v>
      </c>
      <c s="521">
        <f t="shared" si="19"/>
        <v>0</v>
      </c>
      <c s="521">
        <f t="shared" si="19"/>
        <v>0</v>
      </c>
      <c s="521">
        <f t="shared" si="19"/>
        <v>0</v>
      </c>
      <c s="521">
        <f t="shared" si="19"/>
        <v>0.9504760699999999</v>
      </c>
      <c s="521">
        <f t="shared" si="19"/>
        <v>4.6423174000000005</v>
      </c>
      <c s="521">
        <f t="shared" si="19"/>
        <v>3.3571428599999997</v>
      </c>
      <c s="521">
        <f t="shared" si="19"/>
        <v>0</v>
      </c>
      <c s="521">
        <f t="shared" si="19"/>
        <v>0</v>
      </c>
      <c s="521">
        <f t="shared" si="8"/>
        <v>17.89987266</v>
      </c>
      <c s="684"/>
      <c s="521">
        <f>+DY9+DY10</f>
        <v>0</v>
      </c>
      <c s="521">
        <f t="shared" si="20" ref="DZ8:EJ8">+DZ9+DZ10</f>
        <v>0.9504760699999999</v>
      </c>
      <c s="521">
        <f t="shared" si="20"/>
        <v>4.6423174000000005</v>
      </c>
      <c s="521">
        <f t="shared" si="20"/>
        <v>3.3571428599999997</v>
      </c>
      <c s="521">
        <f t="shared" si="20"/>
        <v>0</v>
      </c>
      <c s="521">
        <f t="shared" si="20"/>
        <v>0</v>
      </c>
      <c s="521">
        <f t="shared" si="20"/>
        <v>0</v>
      </c>
      <c s="521">
        <f t="shared" si="20"/>
        <v>0.9504760699999999</v>
      </c>
      <c s="521">
        <f t="shared" si="20"/>
        <v>4.6423174000000005</v>
      </c>
      <c s="521">
        <f t="shared" si="20"/>
        <v>3.3571428599999997</v>
      </c>
      <c s="521">
        <f t="shared" si="20"/>
        <v>0</v>
      </c>
      <c s="521">
        <f t="shared" si="20"/>
        <v>0</v>
      </c>
      <c s="521">
        <f t="shared" si="9"/>
        <v>17.89987266</v>
      </c>
      <c s="684"/>
      <c s="521">
        <f>+EM9+EM10</f>
        <v>0</v>
      </c>
      <c s="521">
        <f t="shared" si="21" ref="EN8:EX8">+EN9+EN10</f>
        <v>0.9504760699999999</v>
      </c>
      <c s="521">
        <f t="shared" si="21"/>
        <v>4.6423174000000005</v>
      </c>
      <c s="521">
        <f t="shared" si="21"/>
        <v>3.3571428599999997</v>
      </c>
      <c s="521">
        <f t="shared" si="21"/>
        <v>0</v>
      </c>
      <c s="521">
        <f t="shared" si="21"/>
        <v>0</v>
      </c>
      <c s="521">
        <f t="shared" si="21"/>
        <v>0</v>
      </c>
      <c s="521">
        <f t="shared" si="21"/>
        <v>0</v>
      </c>
      <c s="521">
        <f t="shared" si="21"/>
        <v>5.592793470000001</v>
      </c>
      <c s="521">
        <f t="shared" si="21"/>
        <v>3.3571428599999997</v>
      </c>
      <c s="521">
        <f t="shared" si="21"/>
        <v>0</v>
      </c>
      <c s="521">
        <f t="shared" si="21"/>
        <v>0</v>
      </c>
      <c s="521">
        <f t="shared" si="10"/>
        <v>17.89987266</v>
      </c>
      <c s="684"/>
      <c s="521">
        <f t="shared" si="22" ref="FA8:FK8">+FA9+FA10</f>
        <v>0</v>
      </c>
      <c s="521">
        <f t="shared" si="22"/>
        <v>0.95047603000000003</v>
      </c>
      <c s="521">
        <f t="shared" si="22"/>
        <v>4.6423174500000002</v>
      </c>
      <c s="521">
        <f t="shared" si="22"/>
        <v>3.3571428599999997</v>
      </c>
      <c s="521">
        <f t="shared" si="22"/>
        <v>0</v>
      </c>
      <c s="521">
        <f t="shared" si="22"/>
        <v>0</v>
      </c>
      <c s="521">
        <f t="shared" si="22"/>
        <v>0</v>
      </c>
      <c s="521">
        <f t="shared" si="22"/>
        <v>0</v>
      </c>
      <c s="521">
        <f t="shared" si="22"/>
        <v>0</v>
      </c>
      <c s="521">
        <f t="shared" si="22"/>
        <v>3.35714282</v>
      </c>
      <c s="521">
        <f t="shared" si="22"/>
        <v>0</v>
      </c>
      <c s="521">
        <f>+SUM(FA8:FK8)</f>
        <v>12.307079160000001</v>
      </c>
    </row>
    <row r="9" spans="2:168" ht="15.75" hidden="1">
      <c r="B9" s="689" t="s">
        <v>688</v>
      </c>
      <c s="518"/>
      <c s="518"/>
      <c s="518"/>
      <c s="518"/>
      <c s="518"/>
      <c s="518"/>
      <c s="518"/>
      <c s="518"/>
      <c s="518"/>
      <c s="518"/>
      <c s="518"/>
      <c s="518"/>
      <c s="518">
        <f t="shared" si="0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1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2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3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4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5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6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7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8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9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10"/>
        <v>0</v>
      </c>
      <c s="519"/>
      <c s="518"/>
      <c s="518"/>
      <c s="518"/>
      <c s="518"/>
      <c s="518"/>
      <c s="518"/>
      <c s="518"/>
      <c s="518"/>
      <c s="518"/>
      <c s="518"/>
      <c s="518"/>
      <c s="518">
        <f>+SUM(FA9:FK9)</f>
        <v>0</v>
      </c>
    </row>
    <row r="10" spans="2:168" ht="15.75">
      <c r="B10" s="689" t="s">
        <v>43</v>
      </c>
      <c s="518">
        <f t="shared" si="23" ref="C10:N10">+SUM(C11:C15)</f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0"/>
        <v>0</v>
      </c>
      <c s="519"/>
      <c s="518">
        <f>+SUM(Q11:Q15)</f>
        <v>0</v>
      </c>
      <c s="518">
        <f t="shared" si="24" ref="R10:AB10">+SUM(R11:R15)</f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1"/>
        <v>0</v>
      </c>
      <c s="519"/>
      <c s="518">
        <f>+SUM(AE11:AE15)</f>
        <v>0</v>
      </c>
      <c s="518">
        <f t="shared" si="25" ref="AF10:AP10">+SUM(AF11:AF15)</f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"/>
        <v>0</v>
      </c>
      <c s="519"/>
      <c s="518">
        <f>+SUM(AS11:AS15)</f>
        <v>0</v>
      </c>
      <c s="518">
        <f t="shared" si="26" ref="AT10:BD10">+SUM(AT11:AT15)</f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3"/>
        <v>0</v>
      </c>
      <c s="519"/>
      <c s="518">
        <f>+SUM(BG11:BG15)</f>
        <v>0</v>
      </c>
      <c s="518">
        <f t="shared" si="27" ref="BH10:BR10">+SUM(BH11:BH15)</f>
        <v>0</v>
      </c>
      <c s="518">
        <f t="shared" si="27"/>
        <v>0</v>
      </c>
      <c s="518">
        <f t="shared" si="27"/>
        <v>0</v>
      </c>
      <c s="518">
        <f t="shared" si="27"/>
        <v>0</v>
      </c>
      <c s="518">
        <f t="shared" si="27"/>
        <v>0</v>
      </c>
      <c s="518">
        <f t="shared" si="27"/>
        <v>0</v>
      </c>
      <c s="518">
        <f t="shared" si="27"/>
        <v>0.9504760699999999</v>
      </c>
      <c s="518">
        <f t="shared" si="27"/>
        <v>4.6423174000000005</v>
      </c>
      <c s="518">
        <f t="shared" si="27"/>
        <v>0</v>
      </c>
      <c s="518">
        <f t="shared" si="27"/>
        <v>0</v>
      </c>
      <c s="518">
        <f t="shared" si="27"/>
        <v>12.5</v>
      </c>
      <c s="518">
        <f t="shared" si="4"/>
        <v>18.09279347</v>
      </c>
      <c s="519"/>
      <c s="518">
        <f>+SUM(BU11:BU15)</f>
        <v>0.9504760699999999</v>
      </c>
      <c s="518">
        <f t="shared" si="28" ref="BV10:CF10">+SUM(BV11:BV15)</f>
        <v>0</v>
      </c>
      <c s="518">
        <f t="shared" si="28"/>
        <v>4.6423174000000005</v>
      </c>
      <c s="518">
        <f t="shared" si="28"/>
        <v>5.4404758599999994</v>
      </c>
      <c s="518">
        <f t="shared" si="28"/>
        <v>0</v>
      </c>
      <c s="518">
        <f t="shared" si="28"/>
        <v>0</v>
      </c>
      <c s="518">
        <f t="shared" si="28"/>
        <v>0</v>
      </c>
      <c s="518">
        <f t="shared" si="28"/>
        <v>2.0833330000000001</v>
      </c>
      <c s="518">
        <f t="shared" si="28"/>
        <v>4.6423174000000005</v>
      </c>
      <c s="518">
        <f t="shared" si="28"/>
        <v>3.3571428599999997</v>
      </c>
      <c s="518">
        <f t="shared" si="28"/>
        <v>0</v>
      </c>
      <c s="518">
        <f t="shared" si="28"/>
        <v>2.0833330000000001</v>
      </c>
      <c s="518">
        <f t="shared" si="5"/>
        <v>23.199395589999998</v>
      </c>
      <c s="519"/>
      <c s="518">
        <f>+SUM(CI11:CI15)</f>
        <v>0</v>
      </c>
      <c s="518">
        <f t="shared" si="29" ref="CJ10:CT10">+SUM(CJ11:CJ15)</f>
        <v>1.9009521399999998</v>
      </c>
      <c s="518">
        <f t="shared" si="29"/>
        <v>4.6423174000000005</v>
      </c>
      <c s="518">
        <f t="shared" si="29"/>
        <v>5.4404758599999994</v>
      </c>
      <c s="518">
        <f t="shared" si="29"/>
        <v>0</v>
      </c>
      <c s="518">
        <f t="shared" si="29"/>
        <v>0</v>
      </c>
      <c s="518">
        <f t="shared" si="29"/>
        <v>0</v>
      </c>
      <c s="518">
        <f t="shared" si="29"/>
        <v>3.0338090700000002</v>
      </c>
      <c s="518">
        <f t="shared" si="29"/>
        <v>4.6423174000000005</v>
      </c>
      <c s="518">
        <f t="shared" si="29"/>
        <v>3.3571428599999997</v>
      </c>
      <c s="518">
        <f t="shared" si="29"/>
        <v>0</v>
      </c>
      <c s="518">
        <f t="shared" si="29"/>
        <v>2.0833349999999999</v>
      </c>
      <c s="518">
        <f t="shared" si="6"/>
        <v>25.100349729999998</v>
      </c>
      <c s="519"/>
      <c s="518">
        <f>+SUM(CW11:CW15)</f>
        <v>0</v>
      </c>
      <c s="518">
        <f t="shared" si="30" ref="CX10:DH10">+SUM(CX11:CX15)</f>
        <v>0.9504760699999999</v>
      </c>
      <c s="518">
        <f t="shared" si="30"/>
        <v>4.6423174000000005</v>
      </c>
      <c s="518">
        <f t="shared" si="30"/>
        <v>3.3571428599999997</v>
      </c>
      <c s="518">
        <f t="shared" si="30"/>
        <v>0</v>
      </c>
      <c s="518">
        <f t="shared" si="30"/>
        <v>0</v>
      </c>
      <c s="518">
        <f t="shared" si="30"/>
        <v>0</v>
      </c>
      <c s="518">
        <f t="shared" si="30"/>
        <v>0.9504760699999999</v>
      </c>
      <c s="518">
        <f t="shared" si="30"/>
        <v>4.6423174000000005</v>
      </c>
      <c s="518">
        <f t="shared" si="30"/>
        <v>3.3571428599999997</v>
      </c>
      <c s="518">
        <f t="shared" si="30"/>
        <v>0</v>
      </c>
      <c s="518">
        <f t="shared" si="30"/>
        <v>0</v>
      </c>
      <c s="518">
        <f t="shared" si="7"/>
        <v>17.89987266</v>
      </c>
      <c s="519"/>
      <c s="518">
        <f>+SUM(DK11:DK15)</f>
        <v>0</v>
      </c>
      <c s="518">
        <f t="shared" si="31" ref="DL10:DV10">+SUM(DL11:DL15)</f>
        <v>0.9504760699999999</v>
      </c>
      <c s="518">
        <f t="shared" si="31"/>
        <v>4.6423174000000005</v>
      </c>
      <c s="518">
        <f t="shared" si="31"/>
        <v>3.3571428599999997</v>
      </c>
      <c s="518">
        <f t="shared" si="31"/>
        <v>0</v>
      </c>
      <c s="518">
        <f t="shared" si="31"/>
        <v>0</v>
      </c>
      <c s="518">
        <f t="shared" si="31"/>
        <v>0</v>
      </c>
      <c s="518">
        <f t="shared" si="31"/>
        <v>0.9504760699999999</v>
      </c>
      <c s="518">
        <f t="shared" si="31"/>
        <v>4.6423174000000005</v>
      </c>
      <c s="518">
        <f t="shared" si="31"/>
        <v>3.3571428599999997</v>
      </c>
      <c s="518">
        <f t="shared" si="31"/>
        <v>0</v>
      </c>
      <c s="518">
        <f t="shared" si="31"/>
        <v>0</v>
      </c>
      <c s="518">
        <f t="shared" si="8"/>
        <v>17.89987266</v>
      </c>
      <c s="519"/>
      <c s="518">
        <f>+SUM(DY11:DY15)</f>
        <v>0</v>
      </c>
      <c s="518">
        <f t="shared" si="32" ref="DZ10:EJ10">+SUM(DZ11:DZ15)</f>
        <v>0.9504760699999999</v>
      </c>
      <c s="518">
        <f t="shared" si="32"/>
        <v>4.6423174000000005</v>
      </c>
      <c s="518">
        <f t="shared" si="32"/>
        <v>3.3571428599999997</v>
      </c>
      <c s="518">
        <f t="shared" si="32"/>
        <v>0</v>
      </c>
      <c s="518">
        <f t="shared" si="32"/>
        <v>0</v>
      </c>
      <c s="518">
        <f t="shared" si="32"/>
        <v>0</v>
      </c>
      <c s="518">
        <f t="shared" si="32"/>
        <v>0.9504760699999999</v>
      </c>
      <c s="518">
        <f t="shared" si="32"/>
        <v>4.6423174000000005</v>
      </c>
      <c s="518">
        <f t="shared" si="32"/>
        <v>3.3571428599999997</v>
      </c>
      <c s="518">
        <f t="shared" si="32"/>
        <v>0</v>
      </c>
      <c s="518">
        <f t="shared" si="32"/>
        <v>0</v>
      </c>
      <c s="518">
        <f t="shared" si="9"/>
        <v>17.89987266</v>
      </c>
      <c s="519"/>
      <c s="518">
        <f>+SUM(EM11:EM15)</f>
        <v>0</v>
      </c>
      <c s="518">
        <f t="shared" si="33" ref="EN10:EX10">+SUM(EN11:EN15)</f>
        <v>0.9504760699999999</v>
      </c>
      <c s="518">
        <f t="shared" si="33"/>
        <v>4.6423174000000005</v>
      </c>
      <c s="518">
        <f t="shared" si="33"/>
        <v>3.3571428599999997</v>
      </c>
      <c s="518">
        <f t="shared" si="33"/>
        <v>0</v>
      </c>
      <c s="518">
        <f t="shared" si="33"/>
        <v>0</v>
      </c>
      <c s="518">
        <f t="shared" si="33"/>
        <v>0</v>
      </c>
      <c s="518">
        <f t="shared" si="33"/>
        <v>0</v>
      </c>
      <c s="518">
        <f t="shared" si="33"/>
        <v>5.592793470000001</v>
      </c>
      <c s="518">
        <f t="shared" si="33"/>
        <v>3.3571428599999997</v>
      </c>
      <c s="518">
        <f t="shared" si="33"/>
        <v>0</v>
      </c>
      <c s="518">
        <f t="shared" si="33"/>
        <v>0</v>
      </c>
      <c s="518">
        <f t="shared" si="10"/>
        <v>17.89987266</v>
      </c>
      <c s="519"/>
      <c s="518">
        <f t="shared" si="34" ref="FA10:FK10">+SUM(FA11:FA15)</f>
        <v>0</v>
      </c>
      <c s="518">
        <f t="shared" si="34"/>
        <v>0.95047603000000003</v>
      </c>
      <c s="518">
        <f t="shared" si="34"/>
        <v>4.6423174500000002</v>
      </c>
      <c s="518">
        <f t="shared" si="34"/>
        <v>3.3571428599999997</v>
      </c>
      <c s="518">
        <f t="shared" si="34"/>
        <v>0</v>
      </c>
      <c s="518">
        <f t="shared" si="34"/>
        <v>0</v>
      </c>
      <c s="518">
        <f t="shared" si="34"/>
        <v>0</v>
      </c>
      <c s="518">
        <f t="shared" si="34"/>
        <v>0</v>
      </c>
      <c s="518">
        <f t="shared" si="34"/>
        <v>0</v>
      </c>
      <c s="518">
        <f t="shared" si="34"/>
        <v>3.35714282</v>
      </c>
      <c s="518">
        <f t="shared" si="34"/>
        <v>0</v>
      </c>
      <c s="518">
        <f>+SUM(FA10:FK10)</f>
        <v>12.307079160000001</v>
      </c>
    </row>
    <row r="11" spans="2:168" ht="15.75" hidden="1">
      <c r="B11" s="695" t="s">
        <v>680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+SUM(FA11:FK11)</f>
        <v>0</v>
      </c>
    </row>
    <row r="12" spans="2:168" ht="15.75" hidden="1">
      <c r="B12" s="695" t="s">
        <v>37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+SUM(FA12:FK12)</f>
        <v>0</v>
      </c>
    </row>
    <row r="13" spans="2:168" ht="15.75">
      <c r="B13" s="695" t="s">
        <v>737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0.9504760699999999</v>
      </c>
      <c s="518">
        <v>4.6423174000000005</v>
      </c>
      <c s="518">
        <v>0</v>
      </c>
      <c s="518">
        <v>0</v>
      </c>
      <c s="518">
        <v>0</v>
      </c>
      <c s="518">
        <f t="shared" si="4"/>
        <v>5.5927934700000002</v>
      </c>
      <c s="519"/>
      <c s="518">
        <v>0.9504760699999999</v>
      </c>
      <c s="518">
        <v>0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</v>
      </c>
      <c s="518">
        <v>4.6423174000000005</v>
      </c>
      <c s="518">
        <v>3.3571428599999997</v>
      </c>
      <c s="518">
        <v>0</v>
      </c>
      <c s="518">
        <v>0</v>
      </c>
      <c s="518">
        <f t="shared" si="5"/>
        <v>16.949396589999999</v>
      </c>
      <c s="519"/>
      <c s="518">
        <v>0</v>
      </c>
      <c s="518">
        <v>1.9009521399999998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f t="shared" si="6"/>
        <v>18.85034873</v>
      </c>
      <c s="519"/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f t="shared" si="7"/>
        <v>17.89987266</v>
      </c>
      <c s="519"/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f t="shared" si="8"/>
        <v>17.89987266</v>
      </c>
      <c s="519"/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f t="shared" si="9"/>
        <v>17.89987266</v>
      </c>
      <c s="519"/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</v>
      </c>
      <c s="518">
        <v>5.592793470000001</v>
      </c>
      <c s="518">
        <v>3.3571428599999997</v>
      </c>
      <c s="518">
        <v>0</v>
      </c>
      <c s="518">
        <v>0</v>
      </c>
      <c s="518">
        <f t="shared" si="10"/>
        <v>17.89987266</v>
      </c>
      <c s="519"/>
      <c s="518">
        <v>0</v>
      </c>
      <c s="518">
        <v>0.95047603000000003</v>
      </c>
      <c s="518">
        <v>4.6423174500000002</v>
      </c>
      <c s="518">
        <v>3.3571428599999997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3.35714282</v>
      </c>
      <c s="518">
        <v>0</v>
      </c>
      <c s="518">
        <f>+SUM(FA13:FK13)</f>
        <v>12.307079160000001</v>
      </c>
    </row>
    <row r="14" spans="2:168" ht="15.75" hidden="1">
      <c r="B14" s="695" t="s">
        <v>55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+SUM(FA14:FK14)</f>
        <v>0</v>
      </c>
    </row>
    <row r="15" spans="2:168" ht="15.75">
      <c r="B15" s="695" t="s">
        <v>682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12.5</v>
      </c>
      <c s="518">
        <f t="shared" si="4"/>
        <v>12.5</v>
      </c>
      <c s="519"/>
      <c s="518">
        <v>0</v>
      </c>
      <c s="518">
        <v>0</v>
      </c>
      <c s="518">
        <v>0</v>
      </c>
      <c s="518">
        <v>2.0833330000000001</v>
      </c>
      <c s="518">
        <v>0</v>
      </c>
      <c s="518">
        <v>0</v>
      </c>
      <c s="518">
        <v>0</v>
      </c>
      <c s="518">
        <v>2.0833330000000001</v>
      </c>
      <c s="518">
        <v>0</v>
      </c>
      <c s="518">
        <v>0</v>
      </c>
      <c s="518">
        <v>0</v>
      </c>
      <c s="518">
        <v>2.0833330000000001</v>
      </c>
      <c s="518">
        <f t="shared" si="5"/>
        <v>6.2499990000000007</v>
      </c>
      <c s="519"/>
      <c s="518">
        <v>0</v>
      </c>
      <c s="518">
        <v>0</v>
      </c>
      <c s="518">
        <v>0</v>
      </c>
      <c s="518">
        <v>2.0833330000000001</v>
      </c>
      <c s="518">
        <v>0</v>
      </c>
      <c s="518">
        <v>0</v>
      </c>
      <c s="518">
        <v>0</v>
      </c>
      <c s="518">
        <v>2.0833330000000001</v>
      </c>
      <c s="518">
        <v>0</v>
      </c>
      <c s="518">
        <v>0</v>
      </c>
      <c s="518">
        <v>0</v>
      </c>
      <c s="518">
        <v>2.0833349999999999</v>
      </c>
      <c s="518">
        <f t="shared" si="6"/>
        <v>6.2500010000000001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+SUM(FA15:FK15)</f>
        <v>0</v>
      </c>
    </row>
    <row r="16" spans="2:168" ht="15.75">
      <c r="B16" s="687" t="s">
        <v>92</v>
      </c>
      <c s="542">
        <f t="shared" si="35" ref="C16:N16">+C8+C7</f>
        <v>-267.06632407423518</v>
      </c>
      <c s="542">
        <f t="shared" si="35"/>
        <v>-100.4487127676403</v>
      </c>
      <c s="542">
        <f t="shared" si="35"/>
        <v>-267.56740172263756</v>
      </c>
      <c s="542">
        <f t="shared" si="35"/>
        <v>-240.93508995606675</v>
      </c>
      <c s="542">
        <f t="shared" si="35"/>
        <v>-209.30263773680974</v>
      </c>
      <c s="542">
        <f t="shared" si="35"/>
        <v>-205.29296737886887</v>
      </c>
      <c s="542">
        <f t="shared" si="35"/>
        <v>-65.055357729512195</v>
      </c>
      <c s="542">
        <f t="shared" si="35"/>
        <v>-56.734421083167888</v>
      </c>
      <c s="542">
        <f t="shared" si="35"/>
        <v>-181.92933951733301</v>
      </c>
      <c s="542">
        <f t="shared" si="35"/>
        <v>-250.50948580720774</v>
      </c>
      <c s="542">
        <f t="shared" si="35"/>
        <v>-189.28473092291733</v>
      </c>
      <c s="542">
        <f t="shared" si="35"/>
        <v>388.76766202436602</v>
      </c>
      <c s="542">
        <f t="shared" si="0"/>
        <v>-1645.3588066720311</v>
      </c>
      <c s="573"/>
      <c s="542">
        <f>+Q8+Q7</f>
        <v>-291.0094470917694</v>
      </c>
      <c s="542">
        <f t="shared" si="36" ref="R16:AB16">+R8+R7</f>
        <v>-186.1028322348036</v>
      </c>
      <c s="542">
        <f t="shared" si="36"/>
        <v>-170.70939967626299</v>
      </c>
      <c s="542">
        <f t="shared" si="36"/>
        <v>-196.10871473926005</v>
      </c>
      <c s="542">
        <f t="shared" si="36"/>
        <v>-256.99991816339121</v>
      </c>
      <c s="542">
        <f t="shared" si="36"/>
        <v>-271.99197037163924</v>
      </c>
      <c s="542">
        <f t="shared" si="36"/>
        <v>-134.73841399100007</v>
      </c>
      <c s="542">
        <f t="shared" si="36"/>
        <v>-10.386977172730326</v>
      </c>
      <c s="542">
        <f t="shared" si="36"/>
        <v>66.405306086612711</v>
      </c>
      <c s="542">
        <f t="shared" si="36"/>
        <v>-299.88529674413292</v>
      </c>
      <c s="542">
        <f t="shared" si="36"/>
        <v>-357.27576864630828</v>
      </c>
      <c s="542">
        <f t="shared" si="36"/>
        <v>436.88107788210993</v>
      </c>
      <c s="542">
        <f t="shared" si="1"/>
        <v>-1671.9223548625755</v>
      </c>
      <c s="573"/>
      <c s="542">
        <f>+AE8+AE7</f>
        <v>-358.60862041252057</v>
      </c>
      <c s="542">
        <f t="shared" si="37" ref="AF16:AP16">+AF8+AF7</f>
        <v>-118.6373885214374</v>
      </c>
      <c s="542">
        <f t="shared" si="37"/>
        <v>-134.47939264846616</v>
      </c>
      <c s="542">
        <f t="shared" si="37"/>
        <v>-201.98434382616858</v>
      </c>
      <c s="542">
        <f t="shared" si="37"/>
        <v>-134.92780107947442</v>
      </c>
      <c s="542">
        <f t="shared" si="37"/>
        <v>-292.76998394639077</v>
      </c>
      <c s="542">
        <f t="shared" si="37"/>
        <v>-22.431711536689818</v>
      </c>
      <c s="542">
        <f t="shared" si="37"/>
        <v>20.99780591089791</v>
      </c>
      <c s="542">
        <f t="shared" si="37"/>
        <v>-117.41832915281094</v>
      </c>
      <c s="542">
        <f t="shared" si="37"/>
        <v>-111.41613318443024</v>
      </c>
      <c s="542">
        <f t="shared" si="37"/>
        <v>-113.2818616024349</v>
      </c>
      <c s="542">
        <f t="shared" si="37"/>
        <v>203.70725001492531</v>
      </c>
      <c s="542">
        <f t="shared" si="2"/>
        <v>-1381.2505099850005</v>
      </c>
      <c s="573"/>
      <c s="542">
        <f>+AS8+AS7</f>
        <v>-151.47711511727169</v>
      </c>
      <c s="542">
        <f t="shared" si="38" ref="AT16:BD16">+AT8+AT7</f>
        <v>-41.725859148055861</v>
      </c>
      <c s="542">
        <f t="shared" si="38"/>
        <v>-104.98643829015384</v>
      </c>
      <c s="542">
        <f t="shared" si="38"/>
        <v>-100.99110955284607</v>
      </c>
      <c s="542">
        <f t="shared" si="38"/>
        <v>30.747518603635626</v>
      </c>
      <c s="542">
        <f t="shared" si="38"/>
        <v>118.05276415039498</v>
      </c>
      <c s="542">
        <f t="shared" si="38"/>
        <v>-17.307250079605069</v>
      </c>
      <c s="542">
        <f t="shared" si="38"/>
        <v>97.812886062083976</v>
      </c>
      <c s="542">
        <f t="shared" si="38"/>
        <v>-40.402789516271582</v>
      </c>
      <c s="542">
        <f t="shared" si="38"/>
        <v>6.361850913728631</v>
      </c>
      <c s="542">
        <f t="shared" si="38"/>
        <v>-80.98016757627272</v>
      </c>
      <c s="542">
        <f t="shared" si="38"/>
        <v>632.87913309372777</v>
      </c>
      <c s="542">
        <f t="shared" si="3"/>
        <v>347.98342354309415</v>
      </c>
      <c s="573"/>
      <c s="542">
        <f>+BG8+BG7</f>
        <v>-169.50718722901308</v>
      </c>
      <c s="542">
        <f t="shared" si="39" ref="BH16:BR16">+BH8+BH7</f>
        <v>-53.544259199013027</v>
      </c>
      <c s="542">
        <f t="shared" si="39"/>
        <v>16.332765640986736</v>
      </c>
      <c s="542">
        <f t="shared" si="39"/>
        <v>-102.0096547290126</v>
      </c>
      <c s="542">
        <f t="shared" si="39"/>
        <v>-39.222082679012829</v>
      </c>
      <c s="542">
        <f t="shared" si="39"/>
        <v>89.037018671986402</v>
      </c>
      <c s="542">
        <f t="shared" si="39"/>
        <v>157.26789130998702</v>
      </c>
      <c s="542">
        <f t="shared" si="39"/>
        <v>250.74680771098761</v>
      </c>
      <c s="542">
        <f t="shared" si="39"/>
        <v>-423.22453128901293</v>
      </c>
      <c s="542">
        <f t="shared" si="39"/>
        <v>-210.57795747901355</v>
      </c>
      <c s="542">
        <f t="shared" si="39"/>
        <v>-95.955598159013334</v>
      </c>
      <c s="542">
        <f t="shared" si="39"/>
        <v>446.54158244098642</v>
      </c>
      <c s="542">
        <f t="shared" si="4"/>
        <v>-134.11520498815719</v>
      </c>
      <c s="573"/>
      <c s="542">
        <f>+BU8+BU7</f>
        <v>-189.53019436833316</v>
      </c>
      <c s="542">
        <f t="shared" si="40" ref="BV16:CF16">+BV8+BV7</f>
        <v>-205.54229861833358</v>
      </c>
      <c s="542">
        <f t="shared" si="40"/>
        <v>2.8512738616666171</v>
      </c>
      <c s="542">
        <f t="shared" si="40"/>
        <v>-182.54907129733374</v>
      </c>
      <c s="542">
        <f t="shared" si="40"/>
        <v>-112.30440203833348</v>
      </c>
      <c s="542">
        <f t="shared" si="40"/>
        <v>77.289436871666453</v>
      </c>
      <c s="542">
        <f t="shared" si="40"/>
        <v>57.440874971666744</v>
      </c>
      <c s="542">
        <f t="shared" si="40"/>
        <v>-61.000592968333798</v>
      </c>
      <c s="542">
        <f t="shared" si="40"/>
        <v>-20.525756308332713</v>
      </c>
      <c s="542">
        <f t="shared" si="40"/>
        <v>-89.814836378332828</v>
      </c>
      <c s="542">
        <f t="shared" si="40"/>
        <v>-87.66101210833358</v>
      </c>
      <c s="542">
        <f t="shared" si="40"/>
        <v>350.23596860166691</v>
      </c>
      <c s="542">
        <f t="shared" si="5"/>
        <v>-461.11060977900007</v>
      </c>
      <c s="573"/>
      <c s="542">
        <f>+CI8+CI7</f>
        <v>-375.42098223333323</v>
      </c>
      <c s="542">
        <f t="shared" si="41" ref="CJ16:CT16">+CJ8+CJ7</f>
        <v>-183.09343685733299</v>
      </c>
      <c s="542">
        <f t="shared" si="41"/>
        <v>30.526165062616744</v>
      </c>
      <c s="542">
        <f t="shared" si="41"/>
        <v>-179.97742740333308</v>
      </c>
      <c s="542">
        <f t="shared" si="41"/>
        <v>-97.507952189333309</v>
      </c>
      <c s="542">
        <f t="shared" si="41"/>
        <v>-156.47780388933325</v>
      </c>
      <c s="542">
        <f t="shared" si="41"/>
        <v>-115.00284928933331</v>
      </c>
      <c s="542">
        <f t="shared" si="41"/>
        <v>-125.69116163133306</v>
      </c>
      <c s="542">
        <f t="shared" si="41"/>
        <v>-137.71564867373334</v>
      </c>
      <c s="542">
        <f t="shared" si="41"/>
        <v>-161.5382359888161</v>
      </c>
      <c s="542">
        <f t="shared" si="41"/>
        <v>326.85276900666707</v>
      </c>
      <c s="542">
        <f t="shared" si="41"/>
        <v>-373.92252537533369</v>
      </c>
      <c s="542">
        <f t="shared" si="6"/>
        <v>-1548.9690894619312</v>
      </c>
      <c s="573"/>
      <c s="542">
        <f>+CW8+CW7</f>
        <v>-259.16891481274001</v>
      </c>
      <c s="542">
        <f t="shared" si="42" ref="CX16:DH16">+CX8+CX7</f>
        <v>-85.665632004725055</v>
      </c>
      <c s="542">
        <f t="shared" si="42"/>
        <v>-82.837171768899935</v>
      </c>
      <c s="542">
        <f t="shared" si="42"/>
        <v>-138.98498174465004</v>
      </c>
      <c s="542">
        <f t="shared" si="42"/>
        <v>-191.61640673229977</v>
      </c>
      <c s="542">
        <f t="shared" si="42"/>
        <v>-119.79083105444977</v>
      </c>
      <c s="542">
        <f t="shared" si="42"/>
        <v>-136.89486311550002</v>
      </c>
      <c s="542">
        <f t="shared" si="42"/>
        <v>-16.824185483074906</v>
      </c>
      <c s="542">
        <f t="shared" si="42"/>
        <v>-103.82188386932492</v>
      </c>
      <c s="542">
        <f t="shared" si="42"/>
        <v>-24.102679834736431</v>
      </c>
      <c s="542">
        <f t="shared" si="42"/>
        <v>-76.083604896622319</v>
      </c>
      <c s="542">
        <f t="shared" si="42"/>
        <v>384.10953762944951</v>
      </c>
      <c s="542">
        <f t="shared" si="7"/>
        <v>-851.68161768757363</v>
      </c>
      <c s="573"/>
      <c s="542">
        <f>+DK8+DK7</f>
        <v>-52.633412001599595</v>
      </c>
      <c s="542">
        <f t="shared" si="43" ref="DL16:DV16">+DL8+DL7</f>
        <v>-211.42842365215088</v>
      </c>
      <c s="542">
        <f t="shared" si="43"/>
        <v>6.4458680924994711</v>
      </c>
      <c s="542">
        <f t="shared" si="43"/>
        <v>-232.89150999758471</v>
      </c>
      <c s="542">
        <f t="shared" si="43"/>
        <v>123.05977243912514</v>
      </c>
      <c s="542">
        <f t="shared" si="43"/>
        <v>-147.65469701276891</v>
      </c>
      <c s="542">
        <f t="shared" si="43"/>
        <v>-110.08254004998344</v>
      </c>
      <c s="542">
        <f t="shared" si="43"/>
        <v>-59.195521603467149</v>
      </c>
      <c s="542">
        <f t="shared" si="43"/>
        <v>-115.08228040024952</v>
      </c>
      <c s="542">
        <f t="shared" si="43"/>
        <v>-322.24291953125049</v>
      </c>
      <c s="542">
        <f t="shared" si="43"/>
        <v>-70.244151245199305</v>
      </c>
      <c s="542">
        <f t="shared" si="43"/>
        <v>53.271816174574496</v>
      </c>
      <c s="542">
        <f t="shared" si="8"/>
        <v>-1138.6779987880548</v>
      </c>
      <c s="573"/>
      <c s="542">
        <f>+DY8+DY7</f>
        <v>-124.81854923999947</v>
      </c>
      <c s="542">
        <f t="shared" si="44" ref="DZ16:EJ16">+DZ8+DZ7</f>
        <v>-158.28400066999998</v>
      </c>
      <c s="542">
        <f t="shared" si="44"/>
        <v>-80.078766150000121</v>
      </c>
      <c s="542">
        <f t="shared" si="44"/>
        <v>-130.51078173999991</v>
      </c>
      <c s="542">
        <f t="shared" si="44"/>
        <v>-192.22346980000009</v>
      </c>
      <c s="542">
        <f t="shared" si="44"/>
        <v>-181.97465283999975</v>
      </c>
      <c s="542">
        <f t="shared" si="44"/>
        <v>-50.610195840000074</v>
      </c>
      <c s="542">
        <f t="shared" si="44"/>
        <v>-81.561325640000106</v>
      </c>
      <c s="542">
        <f t="shared" si="44"/>
        <v>-348.99883219333344</v>
      </c>
      <c s="542">
        <f t="shared" si="44"/>
        <v>-244.62970895666689</v>
      </c>
      <c s="542">
        <f t="shared" si="44"/>
        <v>-149.494679572</v>
      </c>
      <c s="542">
        <f t="shared" si="44"/>
        <v>222.53564632999996</v>
      </c>
      <c s="542">
        <f t="shared" si="9"/>
        <v>-1520.6493163119999</v>
      </c>
      <c s="573"/>
      <c s="542">
        <f>+EM8+EM7</f>
        <v>-195.04568411000002</v>
      </c>
      <c s="542">
        <f t="shared" si="45" ref="EN16:EX16">+EN8+EN7</f>
        <v>-150.04448976999984</v>
      </c>
      <c s="542">
        <f t="shared" si="45"/>
        <v>-12.765984690000234</v>
      </c>
      <c s="542">
        <f t="shared" si="45"/>
        <v>-403.18866779000001</v>
      </c>
      <c s="542">
        <f t="shared" si="45"/>
        <v>-182.68478289999996</v>
      </c>
      <c s="542">
        <f t="shared" si="45"/>
        <v>-115.01339832400004</v>
      </c>
      <c s="542">
        <f t="shared" si="45"/>
        <v>-109.52555529599999</v>
      </c>
      <c s="542">
        <f t="shared" si="45"/>
        <v>-46.80283775999942</v>
      </c>
      <c s="542">
        <f t="shared" si="45"/>
        <v>-149.33566073999981</v>
      </c>
      <c s="542">
        <f t="shared" si="45"/>
        <v>-175.84073603999997</v>
      </c>
      <c s="542">
        <f t="shared" si="45"/>
        <v>-66.561038661499992</v>
      </c>
      <c s="542">
        <f t="shared" si="45"/>
        <v>295.36179681712497</v>
      </c>
      <c s="542">
        <f t="shared" si="10"/>
        <v>-1311.4470392643746</v>
      </c>
      <c s="573"/>
      <c s="542">
        <f t="shared" si="46" ref="FA16:FK16">+FA8+FA7</f>
        <v>-252.96821540000053</v>
      </c>
      <c s="542">
        <f t="shared" si="46"/>
        <v>-317.03408413000034</v>
      </c>
      <c s="542">
        <f t="shared" si="46"/>
        <v>-27.255025500000393</v>
      </c>
      <c s="542">
        <f t="shared" si="46"/>
        <v>-133.28413644999983</v>
      </c>
      <c s="542">
        <f t="shared" si="46"/>
        <v>-216.98745468000004</v>
      </c>
      <c s="542">
        <f t="shared" si="46"/>
        <v>-129.31868652000026</v>
      </c>
      <c s="542">
        <f t="shared" si="46"/>
        <v>34.522067349999816</v>
      </c>
      <c s="542">
        <f t="shared" si="46"/>
        <v>-6.828128560000323</v>
      </c>
      <c s="542">
        <f t="shared" si="46"/>
        <v>-120.59629212999926</v>
      </c>
      <c s="542">
        <f t="shared" si="46"/>
        <v>-167.57043113000057</v>
      </c>
      <c s="542">
        <f t="shared" si="46"/>
        <v>-187.87214917000017</v>
      </c>
      <c s="542">
        <f>+SUM(FA16:FK16)</f>
        <v>-1525.1925363200016</v>
      </c>
    </row>
    <row r="17" spans="2:168" ht="15.75">
      <c r="B17" s="687" t="s">
        <v>96</v>
      </c>
      <c s="542">
        <f t="shared" si="47" ref="C17:N17">+C18+C30+C32</f>
        <v>-150.13930607423546</v>
      </c>
      <c s="542">
        <f t="shared" si="47"/>
        <v>-140.21628576764027</v>
      </c>
      <c s="542">
        <f t="shared" si="47"/>
        <v>-203.98244272263776</v>
      </c>
      <c s="542">
        <f t="shared" si="47"/>
        <v>-208.81356895606666</v>
      </c>
      <c s="542">
        <f t="shared" si="47"/>
        <v>-277.43927673680975</v>
      </c>
      <c s="542">
        <f t="shared" si="47"/>
        <v>59.372444621131052</v>
      </c>
      <c s="542">
        <f t="shared" si="47"/>
        <v>-99.427470729512095</v>
      </c>
      <c s="542">
        <f t="shared" si="47"/>
        <v>279.4174419168321</v>
      </c>
      <c s="542">
        <f t="shared" si="47"/>
        <v>-239.51948351733301</v>
      </c>
      <c s="542">
        <f t="shared" si="47"/>
        <v>-436.19864780720764</v>
      </c>
      <c s="542">
        <f t="shared" si="47"/>
        <v>-288.07544892291753</v>
      </c>
      <c s="542">
        <f t="shared" si="47"/>
        <v>160.69600002436596</v>
      </c>
      <c s="542">
        <f t="shared" si="0"/>
        <v>-1544.3260446720312</v>
      </c>
      <c s="573"/>
      <c s="542">
        <f>+Q18+Q30+Q32</f>
        <v>-225.12417909176943</v>
      </c>
      <c s="542">
        <f t="shared" si="48" ref="R17:AB17">+R18+R30+R32</f>
        <v>-63.392842234803524</v>
      </c>
      <c s="542">
        <f t="shared" si="48"/>
        <v>-503.62882267626293</v>
      </c>
      <c s="542">
        <f t="shared" si="48"/>
        <v>-65.943306739260095</v>
      </c>
      <c s="542">
        <f t="shared" si="48"/>
        <v>-158.76646716339116</v>
      </c>
      <c s="542">
        <f t="shared" si="48"/>
        <v>-141.13678837163911</v>
      </c>
      <c s="542">
        <f t="shared" si="48"/>
        <v>-23.103101991000102</v>
      </c>
      <c s="542">
        <f t="shared" si="48"/>
        <v>-197.87165417273044</v>
      </c>
      <c s="542">
        <f t="shared" si="48"/>
        <v>156.67636908661268</v>
      </c>
      <c s="542">
        <f t="shared" si="48"/>
        <v>-123.33250374413299</v>
      </c>
      <c s="542">
        <f t="shared" si="48"/>
        <v>-352.08906864630831</v>
      </c>
      <c s="542">
        <f t="shared" si="48"/>
        <v>97.130005882109913</v>
      </c>
      <c s="542">
        <f t="shared" si="1"/>
        <v>-1600.5823598625757</v>
      </c>
      <c s="573"/>
      <c s="542">
        <f>+AE18+AE30+AE32</f>
        <v>-180.52838641252038</v>
      </c>
      <c s="542">
        <f t="shared" si="49" ref="AF17:AP17">+AF18+AF30+AF32</f>
        <v>-49.805242521437279</v>
      </c>
      <c s="542">
        <f t="shared" si="49"/>
        <v>-213.67378564846626</v>
      </c>
      <c s="542">
        <f t="shared" si="49"/>
        <v>-85.505697826168671</v>
      </c>
      <c s="542">
        <f t="shared" si="49"/>
        <v>-4.1409150794742544</v>
      </c>
      <c s="542">
        <f t="shared" si="49"/>
        <v>-393.40113494639104</v>
      </c>
      <c s="542">
        <f t="shared" si="49"/>
        <v>-37.426590536689645</v>
      </c>
      <c s="542">
        <f t="shared" si="49"/>
        <v>-34.232094089102148</v>
      </c>
      <c s="542">
        <f t="shared" si="49"/>
        <v>-149.38219815281087</v>
      </c>
      <c s="542">
        <f t="shared" si="49"/>
        <v>-63.978487184430364</v>
      </c>
      <c s="542">
        <f t="shared" si="49"/>
        <v>-33.467659602434864</v>
      </c>
      <c s="542">
        <f t="shared" si="49"/>
        <v>-113.35697498507466</v>
      </c>
      <c s="542">
        <f t="shared" si="2"/>
        <v>-1358.8991669850004</v>
      </c>
      <c s="573"/>
      <c s="542">
        <f>+AS18+AS30+AS32</f>
        <v>-17.519012117271622</v>
      </c>
      <c s="542">
        <f t="shared" si="50" ref="AT17:BD17">+AT18+AT30+AT32</f>
        <v>-88.120415148056054</v>
      </c>
      <c s="542">
        <f t="shared" si="50"/>
        <v>-623.93045729015387</v>
      </c>
      <c s="542">
        <f t="shared" si="50"/>
        <v>94.471977447153947</v>
      </c>
      <c s="542">
        <f t="shared" si="50"/>
        <v>101.47135460363563</v>
      </c>
      <c s="542">
        <f t="shared" si="50"/>
        <v>320.88146815039488</v>
      </c>
      <c s="542">
        <f t="shared" si="50"/>
        <v>6.6131939203949983</v>
      </c>
      <c s="542">
        <f t="shared" si="50"/>
        <v>106.34145806208404</v>
      </c>
      <c s="542">
        <f t="shared" si="50"/>
        <v>-112.67334651627164</v>
      </c>
      <c s="542">
        <f t="shared" si="50"/>
        <v>42.323595913728688</v>
      </c>
      <c s="542">
        <f t="shared" si="50"/>
        <v>14.829618423727204</v>
      </c>
      <c s="542">
        <f t="shared" si="50"/>
        <v>386.06672709372776</v>
      </c>
      <c s="542">
        <f t="shared" si="3"/>
        <v>230.75616254309398</v>
      </c>
      <c s="573"/>
      <c s="542">
        <f>+BG18+BG30+BG32</f>
        <v>-14.067225229012948</v>
      </c>
      <c s="542">
        <f t="shared" si="51" ref="BH17:BR17">+BH18+BH30+BH32</f>
        <v>97.213288800986788</v>
      </c>
      <c s="542">
        <f t="shared" si="51"/>
        <v>-193.52681935901327</v>
      </c>
      <c s="542">
        <f t="shared" si="51"/>
        <v>-4.3207957290125929</v>
      </c>
      <c s="542">
        <f t="shared" si="51"/>
        <v>145.61283632098733</v>
      </c>
      <c s="542">
        <f t="shared" si="51"/>
        <v>41.027063671986383</v>
      </c>
      <c s="542">
        <f t="shared" si="51"/>
        <v>189.451818309987</v>
      </c>
      <c s="542">
        <f t="shared" si="51"/>
        <v>161.21043871098757</v>
      </c>
      <c s="542">
        <f t="shared" si="51"/>
        <v>-450.79336328901314</v>
      </c>
      <c s="542">
        <f t="shared" si="51"/>
        <v>-87.238354479013424</v>
      </c>
      <c s="542">
        <f t="shared" si="51"/>
        <v>49.493926840986653</v>
      </c>
      <c s="542">
        <f t="shared" si="51"/>
        <v>240.23496244098635</v>
      </c>
      <c s="542">
        <f t="shared" si="4"/>
        <v>174.2977770118427</v>
      </c>
      <c s="573"/>
      <c s="542">
        <f>+BU18+BU30+BU32</f>
        <v>-286.65027936833309</v>
      </c>
      <c s="542">
        <f t="shared" si="52" ref="BV17:CF17">+BV18+BV30+BV32</f>
        <v>-93.935204618333657</v>
      </c>
      <c s="542">
        <f t="shared" si="52"/>
        <v>49.601603861666689</v>
      </c>
      <c s="542">
        <f t="shared" si="52"/>
        <v>-77.293064297333757</v>
      </c>
      <c s="542">
        <f t="shared" si="52"/>
        <v>346.64560596166655</v>
      </c>
      <c s="542">
        <f t="shared" si="52"/>
        <v>-256.99851912833344</v>
      </c>
      <c s="542">
        <f t="shared" si="52"/>
        <v>-83.419452028333367</v>
      </c>
      <c s="542">
        <f t="shared" si="52"/>
        <v>-84.820182968333881</v>
      </c>
      <c s="542">
        <f t="shared" si="52"/>
        <v>-5.489469308332616</v>
      </c>
      <c s="542">
        <f t="shared" si="52"/>
        <v>-140.29771837833303</v>
      </c>
      <c s="542">
        <f t="shared" si="52"/>
        <v>101.09780489166654</v>
      </c>
      <c s="542">
        <f t="shared" si="52"/>
        <v>219.75959160166695</v>
      </c>
      <c s="542">
        <f t="shared" si="5"/>
        <v>-311.79928377900006</v>
      </c>
      <c s="573"/>
      <c s="542">
        <f>+CI18+CI30+CI32</f>
        <v>-130.36108423333326</v>
      </c>
      <c s="542">
        <f t="shared" si="53" ref="CJ17:CT17">+CJ18+CJ30+CJ32</f>
        <v>-216.36041185733296</v>
      </c>
      <c s="542">
        <f t="shared" si="53"/>
        <v>-472.16797793738311</v>
      </c>
      <c s="542">
        <f t="shared" si="53"/>
        <v>122.78537359666677</v>
      </c>
      <c s="542">
        <f t="shared" si="53"/>
        <v>256.5381408106669</v>
      </c>
      <c s="542">
        <f t="shared" si="53"/>
        <v>-540.88617288933324</v>
      </c>
      <c s="542">
        <f t="shared" si="53"/>
        <v>145.54950071066662</v>
      </c>
      <c s="542">
        <f t="shared" si="53"/>
        <v>-121.40477863133296</v>
      </c>
      <c s="542">
        <f t="shared" si="53"/>
        <v>-427.19573167373346</v>
      </c>
      <c s="542">
        <f t="shared" si="53"/>
        <v>-69.913310988816022</v>
      </c>
      <c s="542">
        <f t="shared" si="53"/>
        <v>290.05011000666684</v>
      </c>
      <c s="542">
        <f t="shared" si="53"/>
        <v>-736.00064137533354</v>
      </c>
      <c s="542">
        <f t="shared" si="6"/>
        <v>-1899.3669844619312</v>
      </c>
      <c s="573"/>
      <c s="542">
        <f>+CW18+CW30+CW32</f>
        <v>100.56723318726014</v>
      </c>
      <c s="542">
        <f t="shared" si="54" ref="CX17:DH17">+CX18+CX30+CX32</f>
        <v>-410.65241500472519</v>
      </c>
      <c s="542">
        <f t="shared" si="54"/>
        <v>89.23902023110017</v>
      </c>
      <c s="542">
        <f t="shared" si="54"/>
        <v>-214.34618074465021</v>
      </c>
      <c s="542">
        <f t="shared" si="54"/>
        <v>-72.810878732299614</v>
      </c>
      <c s="542">
        <f t="shared" si="54"/>
        <v>-11.988193054449908</v>
      </c>
      <c s="542">
        <f t="shared" si="54"/>
        <v>-271.22473311550004</v>
      </c>
      <c s="542">
        <f t="shared" si="54"/>
        <v>-166.7361084830749</v>
      </c>
      <c s="542">
        <f t="shared" si="54"/>
        <v>-222.59519286932496</v>
      </c>
      <c s="542">
        <f t="shared" si="54"/>
        <v>347.15972516526364</v>
      </c>
      <c s="542">
        <f t="shared" si="54"/>
        <v>399.36523710337747</v>
      </c>
      <c s="542">
        <f t="shared" si="54"/>
        <v>-15.199739370550446</v>
      </c>
      <c s="542">
        <f t="shared" si="7"/>
        <v>-449.222225687574</v>
      </c>
      <c s="573"/>
      <c s="542">
        <f>+DK18+DK30+DK32</f>
        <v>82.121932998400439</v>
      </c>
      <c s="542">
        <f t="shared" si="55" ref="DL17:DV17">+DL18+DL30+DL32</f>
        <v>-201.90423565215082</v>
      </c>
      <c s="542">
        <f t="shared" si="55"/>
        <v>-38.553330907500651</v>
      </c>
      <c s="542">
        <f t="shared" si="55"/>
        <v>-239.41152299758454</v>
      </c>
      <c s="542">
        <f t="shared" si="55"/>
        <v>414.92554243912502</v>
      </c>
      <c s="542">
        <f t="shared" si="55"/>
        <v>-125.57912801276908</v>
      </c>
      <c s="542">
        <f t="shared" si="55"/>
        <v>-141.18610404998321</v>
      </c>
      <c s="542">
        <f t="shared" si="55"/>
        <v>-172.24299960346713</v>
      </c>
      <c s="542">
        <f t="shared" si="55"/>
        <v>399.31332259975011</v>
      </c>
      <c s="542">
        <f t="shared" si="55"/>
        <v>132.51345146874965</v>
      </c>
      <c s="542">
        <f t="shared" si="55"/>
        <v>399.42427975480075</v>
      </c>
      <c s="542">
        <f t="shared" si="55"/>
        <v>-721.09117382542559</v>
      </c>
      <c s="542">
        <f t="shared" si="8"/>
        <v>-211.66996578805504</v>
      </c>
      <c s="573"/>
      <c s="542">
        <f>+DY18+DY30+DY32</f>
        <v>135.40715776000059</v>
      </c>
      <c s="542">
        <f t="shared" si="56" ref="DZ17:EJ17">+DZ18+DZ30+DZ32</f>
        <v>-81.166795669999971</v>
      </c>
      <c s="542">
        <f t="shared" si="56"/>
        <v>-381.41426815</v>
      </c>
      <c s="542">
        <f t="shared" si="56"/>
        <v>-9.4108117400001845</v>
      </c>
      <c s="542">
        <f t="shared" si="56"/>
        <v>-106.6685327999997</v>
      </c>
      <c s="542">
        <f t="shared" si="56"/>
        <v>-15.9090308399999</v>
      </c>
      <c s="542">
        <f t="shared" si="56"/>
        <v>102.52887516000001</v>
      </c>
      <c s="542">
        <f t="shared" si="56"/>
        <v>-310.36685864000032</v>
      </c>
      <c s="542">
        <f t="shared" si="56"/>
        <v>-663.68602519333319</v>
      </c>
      <c s="542">
        <f t="shared" si="56"/>
        <v>181.23597404333307</v>
      </c>
      <c s="542">
        <f t="shared" si="56"/>
        <v>-518.46841957200013</v>
      </c>
      <c s="542">
        <f t="shared" si="56"/>
        <v>-71.017228920000463</v>
      </c>
      <c s="542">
        <f t="shared" si="9"/>
        <v>-1738.9359645620002</v>
      </c>
      <c s="573"/>
      <c s="542">
        <f>+EM18+EM30+EM32</f>
        <v>-236.98785590999989</v>
      </c>
      <c s="542">
        <f t="shared" si="57" ref="EN17:EX17">+EN18+EN30+EN32</f>
        <v>-348.35838143999956</v>
      </c>
      <c s="542">
        <f t="shared" si="57"/>
        <v>-427.27481372000045</v>
      </c>
      <c s="542">
        <f t="shared" si="57"/>
        <v>-85.175005540000143</v>
      </c>
      <c s="542">
        <f t="shared" si="57"/>
        <v>-95.313265879999904</v>
      </c>
      <c s="542">
        <f t="shared" si="57"/>
        <v>-241.06014535399981</v>
      </c>
      <c s="542">
        <f t="shared" si="57"/>
        <v>-441.68971065600022</v>
      </c>
      <c s="542">
        <f t="shared" si="57"/>
        <v>-140.75907513000126</v>
      </c>
      <c s="542">
        <f t="shared" si="57"/>
        <v>-34.044417629997895</v>
      </c>
      <c s="542">
        <f t="shared" si="57"/>
        <v>-0.58125819999986561</v>
      </c>
      <c s="542">
        <f t="shared" si="57"/>
        <v>142.58401806850011</v>
      </c>
      <c s="542">
        <f t="shared" si="57"/>
        <v>50.582789357124966</v>
      </c>
      <c s="542">
        <f t="shared" si="10"/>
        <v>-1858.0771220343738</v>
      </c>
      <c s="573"/>
      <c s="542">
        <f t="shared" si="58" ref="FA17:FK17">+FA18+FA30+FA32</f>
        <v>-353.1335843600026</v>
      </c>
      <c s="542">
        <f t="shared" si="58"/>
        <v>-291.92224623999823</v>
      </c>
      <c s="542">
        <f t="shared" si="58"/>
        <v>-50.232489120000764</v>
      </c>
      <c s="542">
        <f t="shared" si="58"/>
        <v>207.81210726000029</v>
      </c>
      <c s="542">
        <f t="shared" si="58"/>
        <v>-222.77698455999996</v>
      </c>
      <c s="542">
        <f t="shared" si="58"/>
        <v>-309.80730105000043</v>
      </c>
      <c s="542">
        <f t="shared" si="58"/>
        <v>-60.298634970000137</v>
      </c>
      <c s="542">
        <f t="shared" si="58"/>
        <v>-56.293325310000171</v>
      </c>
      <c s="542">
        <f t="shared" si="58"/>
        <v>41.846613580000621</v>
      </c>
      <c s="542">
        <f t="shared" si="58"/>
        <v>-165.13616730000061</v>
      </c>
      <c s="542">
        <f t="shared" si="58"/>
        <v>-10.136126880000063</v>
      </c>
      <c s="542">
        <f>+SUM(FA17:FK17)</f>
        <v>-1270.0781389500021</v>
      </c>
    </row>
    <row r="18" spans="2:168" ht="15.75">
      <c r="B18" s="690" t="s">
        <v>51</v>
      </c>
      <c s="520">
        <f t="shared" si="59" ref="C18:N18">+C19+C26+C27+C28+C29</f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0"/>
        <v>0</v>
      </c>
      <c s="699"/>
      <c s="520">
        <f>+Q19+Q26+Q27+Q28+Q29</f>
        <v>0</v>
      </c>
      <c s="520">
        <f t="shared" si="60" ref="R18:AB18">+R19+R26+R27+R28+R29</f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1"/>
        <v>0</v>
      </c>
      <c s="699"/>
      <c s="520">
        <f>+AE19+AE26+AE27+AE28+AE29</f>
        <v>0</v>
      </c>
      <c s="520">
        <f t="shared" si="61" ref="AF18:AP18">+AF19+AF26+AF27+AF28+AF29</f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2"/>
        <v>0</v>
      </c>
      <c s="699"/>
      <c s="520">
        <f>+AS19+AS26+AS27+AS28+AS29</f>
        <v>0</v>
      </c>
      <c s="520">
        <f t="shared" si="62" ref="AT18:BD18">+AT19+AT26+AT27+AT28+AT29</f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3"/>
        <v>0</v>
      </c>
      <c s="699"/>
      <c s="520">
        <f>+BG19+BG26+BG27+BG28+BG29</f>
        <v>0</v>
      </c>
      <c s="520">
        <f t="shared" si="63" ref="BH18:BR18">+BH19+BH26+BH27+BH28+BH29</f>
        <v>0</v>
      </c>
      <c s="520">
        <f t="shared" si="63"/>
        <v>21.863078420000001</v>
      </c>
      <c s="520">
        <f t="shared" si="63"/>
        <v>13.306664939999999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72</v>
      </c>
      <c s="520">
        <f t="shared" si="4"/>
        <v>107.16974336</v>
      </c>
      <c s="699"/>
      <c s="520">
        <f>+BU19+BU26+BU27+BU28+BU29</f>
        <v>43.129365229999998</v>
      </c>
      <c s="520">
        <f t="shared" si="64" ref="BV18:CF18">+BV19+BV26+BV27+BV28+BV29</f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5"/>
        <v>43.129365229999998</v>
      </c>
      <c s="699"/>
      <c s="520">
        <f>+CI19+CI26+CI27+CI28+CI29</f>
        <v>0</v>
      </c>
      <c s="520">
        <f t="shared" si="65" ref="CJ18:CT18">+CJ19+CJ26+CJ27+CJ28+CJ29</f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"/>
        <v>0</v>
      </c>
      <c s="699"/>
      <c s="520">
        <f>+CW19+CW26+CW27+CW28+CW29</f>
        <v>0</v>
      </c>
      <c s="520">
        <f t="shared" si="66" ref="CX18:DH18">+CX19+CX26+CX27+CX28+CX29</f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7"/>
        <v>0</v>
      </c>
      <c s="699"/>
      <c s="520">
        <f>+DK19+DK26+DK27+DK28+DK29</f>
        <v>0</v>
      </c>
      <c s="520">
        <f t="shared" si="67" ref="DL18:DV18">+DL19+DL26+DL27+DL28+DL29</f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8"/>
        <v>0</v>
      </c>
      <c s="699"/>
      <c s="520">
        <f>+DY19+DY26+DY27+DY28+DY29</f>
        <v>0</v>
      </c>
      <c s="520">
        <f t="shared" si="68" ref="DZ18:EJ18">+DZ19+DZ26+DZ27+DZ28+DZ29</f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9"/>
        <v>0</v>
      </c>
      <c s="704"/>
      <c s="520">
        <f>+EM19+EM26+EM27+EM28+EM29</f>
        <v>0</v>
      </c>
      <c s="520">
        <f t="shared" si="69" ref="EN18:EX18">+EN19+EN26+EN27+EN28+EN29</f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10"/>
        <v>0</v>
      </c>
      <c s="704"/>
      <c s="520">
        <f t="shared" si="70" ref="FA18:FK18">+FA19+FA26+FA27+FA28+FA29</f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>+SUM(FA18:FK18)</f>
        <v>0</v>
      </c>
    </row>
    <row r="19" spans="2:168" ht="15.75" hidden="1">
      <c r="B19" s="694" t="s">
        <v>680</v>
      </c>
      <c s="518">
        <f>+SUM(C20:C25)</f>
        <v>0</v>
      </c>
      <c s="518">
        <f t="shared" si="71" ref="D19:N19">+SUM(D20:D25)</f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0"/>
        <v>0</v>
      </c>
      <c s="684"/>
      <c s="518">
        <f>+SUM(Q20:Q25)</f>
        <v>0</v>
      </c>
      <c s="518">
        <f t="shared" si="72" ref="R19:AB19">+SUM(R20:R25)</f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1"/>
        <v>0</v>
      </c>
      <c s="684"/>
      <c s="518">
        <f>+SUM(AE20:AE25)</f>
        <v>0</v>
      </c>
      <c s="518">
        <f t="shared" si="73" ref="AF19:AP19">+SUM(AF20:AF25)</f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2"/>
        <v>0</v>
      </c>
      <c s="684"/>
      <c s="518">
        <f>+SUM(AS20:AS25)</f>
        <v>0</v>
      </c>
      <c s="518">
        <f t="shared" si="74" ref="AT19:BD19">+SUM(AT20:AT25)</f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3"/>
        <v>0</v>
      </c>
      <c s="684"/>
      <c s="518">
        <f>+SUM(BG20:BG25)</f>
        <v>0</v>
      </c>
      <c s="518">
        <f t="shared" si="75" ref="BH19:BR19">+SUM(BH20:BH25)</f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4"/>
        <v>0</v>
      </c>
      <c s="684"/>
      <c s="518">
        <f>+SUM(BU20:BU25)</f>
        <v>0</v>
      </c>
      <c s="518">
        <f t="shared" si="76" ref="BV19:CF19">+SUM(BV20:BV25)</f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5"/>
        <v>0</v>
      </c>
      <c s="684"/>
      <c s="518">
        <f>+SUM(CI20:CI25)</f>
        <v>0</v>
      </c>
      <c s="518">
        <f t="shared" si="77" ref="CJ19:CT19">+SUM(CJ20:CJ25)</f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6"/>
        <v>0</v>
      </c>
      <c s="684"/>
      <c s="518">
        <f>+SUM(CW20:CW25)</f>
        <v>0</v>
      </c>
      <c s="518">
        <f t="shared" si="78" ref="CX19:DH19">+SUM(CX20:CX25)</f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"/>
        <v>0</v>
      </c>
      <c s="684"/>
      <c s="518">
        <f>+SUM(DK20:DK25)</f>
        <v>0</v>
      </c>
      <c s="518">
        <f t="shared" si="79" ref="DL19:DV19">+SUM(DL20:DL25)</f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8"/>
        <v>0</v>
      </c>
      <c s="684"/>
      <c s="518">
        <f>+SUM(DY20:DY25)</f>
        <v>0</v>
      </c>
      <c s="518">
        <f t="shared" si="80" ref="DZ19:EJ19">+SUM(DZ20:DZ25)</f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9"/>
        <v>0</v>
      </c>
      <c s="519"/>
      <c s="518">
        <f>+SUM(EM20:EM25)</f>
        <v>0</v>
      </c>
      <c s="518">
        <f t="shared" si="81" ref="EN19:EX19">+SUM(EN20:EN25)</f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10"/>
        <v>0</v>
      </c>
      <c s="519"/>
      <c s="518">
        <f t="shared" si="82" ref="FA19:FK19">+SUM(FA20:FA25)</f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>+SUM(FA19:FK19)</f>
        <v>0</v>
      </c>
    </row>
    <row r="20" spans="2:168" ht="15.75" hidden="1">
      <c r="B20" s="696" t="s">
        <v>32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+SUM(FA20:FK20)</f>
        <v>0</v>
      </c>
    </row>
    <row r="21" spans="2:168" ht="15.75" hidden="1">
      <c r="B21" s="696" t="s">
        <v>33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+SUM(FA21:FK21)</f>
        <v>0</v>
      </c>
    </row>
    <row r="22" spans="2:168" ht="15.75" hidden="1">
      <c r="B22" s="696" t="s">
        <v>34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+SUM(FA22:FK22)</f>
        <v>0</v>
      </c>
    </row>
    <row r="23" spans="2:168" ht="17.1" customHeight="1" hidden="1">
      <c r="B23" s="696" t="s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+SUM(FA23:FK23)</f>
        <v>0</v>
      </c>
    </row>
    <row r="24" spans="2:168" ht="15.75" hidden="1">
      <c r="B24" s="696" t="s">
        <v>36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+SUM(FA24:FK24)</f>
        <v>0</v>
      </c>
    </row>
    <row r="25" spans="2:168" ht="15.75" hidden="1">
      <c r="B25" s="696" t="s">
        <v>23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+SUM(FA25:FK25)</f>
        <v>0</v>
      </c>
    </row>
    <row r="26" spans="2:168" ht="15.75" hidden="1">
      <c r="B26" s="694" t="s">
        <v>37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2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3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4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5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6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7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8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9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>+SUM(FA26:FK26)</f>
        <v>0</v>
      </c>
    </row>
    <row r="27" spans="2:168" ht="15.75">
      <c r="B27" s="694" t="s">
        <v>737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21.863078420000001</v>
      </c>
      <c s="15">
        <v>13.306664939999999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47</v>
      </c>
      <c s="15">
        <f t="shared" si="4"/>
        <v>82.169743359999998</v>
      </c>
      <c s="16"/>
      <c s="15">
        <v>43.129365229999998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43.129365229999998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+SUM(FA27:FK27)</f>
        <v>0</v>
      </c>
    </row>
    <row r="28" spans="2:168" ht="15.75" hidden="1">
      <c r="B28" s="694" t="s">
        <v>55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+SUM(FA28:FK28)</f>
        <v>0</v>
      </c>
    </row>
    <row r="29" spans="2:168" ht="16.5" customHeight="1">
      <c r="B29" s="698" t="s">
        <v>682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25</v>
      </c>
      <c s="15">
        <f t="shared" si="4"/>
        <v>25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+SUM(FA29:FK29)</f>
        <v>0</v>
      </c>
    </row>
    <row r="30" spans="2:168" ht="15.75" hidden="1">
      <c r="B30" s="690" t="s">
        <v>97</v>
      </c>
      <c s="20">
        <f>+C31</f>
        <v>0</v>
      </c>
      <c s="20">
        <f t="shared" si="83" ref="D30:N30">+D31</f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0"/>
        <v>0</v>
      </c>
      <c s="574"/>
      <c s="20">
        <f>+Q31</f>
        <v>0</v>
      </c>
      <c s="20">
        <f t="shared" si="84" ref="R30:AB30">+R31</f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1"/>
        <v>0</v>
      </c>
      <c s="574"/>
      <c s="20">
        <f>+AE31</f>
        <v>0</v>
      </c>
      <c s="20">
        <f t="shared" si="85" ref="AF30:AP30">+AF31</f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2"/>
        <v>0</v>
      </c>
      <c s="574"/>
      <c s="20">
        <f>+AS31</f>
        <v>0</v>
      </c>
      <c s="20">
        <f t="shared" si="86" ref="AT30:BD30">+AT31</f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3"/>
        <v>0</v>
      </c>
      <c s="574"/>
      <c s="20">
        <f>+BG31</f>
        <v>0</v>
      </c>
      <c s="20">
        <f t="shared" si="87" ref="BH30:BR30">+BH31</f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4"/>
        <v>0</v>
      </c>
      <c s="574"/>
      <c s="20">
        <f>+BU31</f>
        <v>0</v>
      </c>
      <c s="20">
        <f t="shared" si="88" ref="BV30:CF30">+BV31</f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5"/>
        <v>0</v>
      </c>
      <c s="574"/>
      <c s="20">
        <f>+CI31</f>
        <v>0</v>
      </c>
      <c s="20">
        <f t="shared" si="89" ref="CJ30:CT30">+CJ31</f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6"/>
        <v>0</v>
      </c>
      <c s="574"/>
      <c s="20">
        <f>+CW31</f>
        <v>0</v>
      </c>
      <c s="20">
        <f t="shared" si="90" ref="CX30:DH30">+CX31</f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7"/>
        <v>0</v>
      </c>
      <c s="574"/>
      <c s="20">
        <f>+DK31</f>
        <v>0</v>
      </c>
      <c s="20">
        <f t="shared" si="91" ref="DL30:DV30">+DL31</f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8"/>
        <v>0</v>
      </c>
      <c s="574"/>
      <c s="20">
        <f>+DY31</f>
        <v>0</v>
      </c>
      <c s="20">
        <f t="shared" si="92" ref="DZ30:EJ30">+DZ31</f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"/>
        <v>0</v>
      </c>
      <c s="574"/>
      <c s="20">
        <f>+EM31</f>
        <v>0</v>
      </c>
      <c s="20">
        <f t="shared" si="93" ref="EN30:EX30">+EN31</f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10"/>
        <v>0</v>
      </c>
      <c s="574"/>
      <c s="20">
        <f>+FA31</f>
        <v>0</v>
      </c>
      <c s="20">
        <f t="shared" si="94" ref="FB30:FK30">+FB31</f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>+SUM(FA30:FK30)</f>
        <v>0</v>
      </c>
    </row>
    <row r="31" spans="2:168" ht="15" hidden="1">
      <c r="B31" s="691" t="s">
        <v>688</v>
      </c>
      <c s="15"/>
      <c s="15"/>
      <c s="15"/>
      <c s="15"/>
      <c s="15"/>
      <c s="15"/>
      <c s="15"/>
      <c s="15"/>
      <c s="15"/>
      <c s="15"/>
      <c s="15"/>
      <c s="15"/>
      <c s="15">
        <f t="shared" si="0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1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2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3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4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5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6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7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8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9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10"/>
        <v>0</v>
      </c>
      <c s="16"/>
      <c s="15"/>
      <c s="15"/>
      <c s="15"/>
      <c s="15"/>
      <c s="15"/>
      <c s="15"/>
      <c s="15"/>
      <c s="15"/>
      <c s="15"/>
      <c s="15"/>
      <c s="15"/>
      <c s="15">
        <f>+SUM(FA31:FK31)</f>
        <v>0</v>
      </c>
    </row>
    <row r="32" spans="2:168" ht="15.75">
      <c r="B32" s="690" t="s">
        <v>40</v>
      </c>
      <c s="20">
        <f>+C33++C40+C41+C35</f>
        <v>-150.13930607423546</v>
      </c>
      <c s="20">
        <f t="shared" si="95" ref="D32">+D33++D40+D41+D35</f>
        <v>-140.21628576764027</v>
      </c>
      <c s="20">
        <f t="shared" si="96" ref="E32">+E33++E40+E41+E35</f>
        <v>-203.98244272263776</v>
      </c>
      <c s="20">
        <f t="shared" si="97" ref="F32">+F33++F40+F41+F35</f>
        <v>-208.81356895606666</v>
      </c>
      <c s="20">
        <f t="shared" si="98" ref="G32">+G33++G40+G41+G35</f>
        <v>-277.43927673680975</v>
      </c>
      <c s="20">
        <f t="shared" si="99" ref="H32">+H33++H40+H41+H35</f>
        <v>59.372444621131052</v>
      </c>
      <c s="20">
        <f t="shared" si="100" ref="I32">+I33++I40+I41+I35</f>
        <v>-99.427470729512095</v>
      </c>
      <c s="20">
        <f t="shared" si="101" ref="J32">+J33++J40+J41+J35</f>
        <v>279.4174419168321</v>
      </c>
      <c s="20">
        <f t="shared" si="102" ref="K32">+K33++K40+K41+K35</f>
        <v>-239.51948351733301</v>
      </c>
      <c s="20">
        <f t="shared" si="103" ref="L32">+L33++L40+L41+L35</f>
        <v>-436.19864780720764</v>
      </c>
      <c s="20">
        <f t="shared" si="104" ref="M32">+M33++M40+M41+M35</f>
        <v>-288.07544892291753</v>
      </c>
      <c s="20">
        <f t="shared" si="105" ref="N32">+N33++N40+N41+N35</f>
        <v>160.69600002436596</v>
      </c>
      <c s="20">
        <f t="shared" si="0"/>
        <v>-1544.3260446720312</v>
      </c>
      <c s="574"/>
      <c s="20">
        <f>+Q33++Q40+Q41+Q35</f>
        <v>-225.12417909176943</v>
      </c>
      <c s="20">
        <f t="shared" si="106" ref="R32">+R33++R40+R41+R35</f>
        <v>-63.392842234803524</v>
      </c>
      <c s="20">
        <f t="shared" si="107" ref="S32">+S33++S40+S41+S35</f>
        <v>-503.62882267626293</v>
      </c>
      <c s="20">
        <f t="shared" si="108" ref="T32">+T33++T40+T41+T35</f>
        <v>-65.943306739260095</v>
      </c>
      <c s="20">
        <f t="shared" si="109" ref="U32">+U33++U40+U41+U35</f>
        <v>-158.76646716339116</v>
      </c>
      <c s="20">
        <f t="shared" si="110" ref="V32">+V33++V40+V41+V35</f>
        <v>-141.13678837163911</v>
      </c>
      <c s="20">
        <f t="shared" si="111" ref="W32">+W33++W40+W41+W35</f>
        <v>-23.103101991000102</v>
      </c>
      <c s="20">
        <f t="shared" si="112" ref="X32">+X33++X40+X41+X35</f>
        <v>-197.87165417273044</v>
      </c>
      <c s="20">
        <f t="shared" si="113" ref="Y32">+Y33++Y40+Y41+Y35</f>
        <v>156.67636908661268</v>
      </c>
      <c s="20">
        <f t="shared" si="114" ref="Z32">+Z33++Z40+Z41+Z35</f>
        <v>-123.33250374413299</v>
      </c>
      <c s="20">
        <f t="shared" si="115" ref="AA32">+AA33++AA40+AA41+AA35</f>
        <v>-352.08906864630831</v>
      </c>
      <c s="20">
        <f t="shared" si="116" ref="AB32">+AB33++AB40+AB41+AB35</f>
        <v>97.130005882109913</v>
      </c>
      <c s="20">
        <f t="shared" si="1"/>
        <v>-1600.5823598625757</v>
      </c>
      <c s="574"/>
      <c s="20">
        <f>+AE33++AE40+AE41+AE35</f>
        <v>-180.52838641252038</v>
      </c>
      <c s="20">
        <f t="shared" si="117" ref="AF32">+AF33++AF40+AF41+AF35</f>
        <v>-49.805242521437279</v>
      </c>
      <c s="20">
        <f t="shared" si="118" ref="AG32">+AG33++AG40+AG41+AG35</f>
        <v>-213.67378564846626</v>
      </c>
      <c s="20">
        <f t="shared" si="119" ref="AH32">+AH33++AH40+AH41+AH35</f>
        <v>-85.505697826168671</v>
      </c>
      <c s="20">
        <f t="shared" si="120" ref="AI32">+AI33++AI40+AI41+AI35</f>
        <v>-4.1409150794742544</v>
      </c>
      <c s="20">
        <f t="shared" si="121" ref="AJ32">+AJ33++AJ40+AJ41+AJ35</f>
        <v>-393.40113494639104</v>
      </c>
      <c s="20">
        <f t="shared" si="122" ref="AK32">+AK33++AK40+AK41+AK35</f>
        <v>-37.426590536689645</v>
      </c>
      <c s="20">
        <f t="shared" si="123" ref="AL32">+AL33++AL40+AL41+AL35</f>
        <v>-34.232094089102148</v>
      </c>
      <c s="20">
        <f t="shared" si="124" ref="AM32">+AM33++AM40+AM41+AM35</f>
        <v>-149.38219815281087</v>
      </c>
      <c s="20">
        <f t="shared" si="125" ref="AN32">+AN33++AN40+AN41+AN35</f>
        <v>-63.978487184430364</v>
      </c>
      <c s="20">
        <f t="shared" si="126" ref="AO32">+AO33++AO40+AO41+AO35</f>
        <v>-33.467659602434864</v>
      </c>
      <c s="20">
        <f t="shared" si="127" ref="AP32">+AP33++AP40+AP41+AP35</f>
        <v>-113.35697498507466</v>
      </c>
      <c s="20">
        <f t="shared" si="2"/>
        <v>-1358.8991669850004</v>
      </c>
      <c s="574"/>
      <c s="20">
        <f>+AS33++AS40+AS41+AS35</f>
        <v>-17.519012117271622</v>
      </c>
      <c s="20">
        <f t="shared" si="128" ref="AT32">+AT33++AT40+AT41+AT35</f>
        <v>-88.120415148056054</v>
      </c>
      <c s="20">
        <f t="shared" si="129" ref="AU32">+AU33++AU40+AU41+AU35</f>
        <v>-623.93045729015387</v>
      </c>
      <c s="20">
        <f t="shared" si="130" ref="AV32">+AV33++AV40+AV41+AV35</f>
        <v>94.471977447153947</v>
      </c>
      <c s="20">
        <f t="shared" si="131" ref="AW32">+AW33++AW40+AW41+AW35</f>
        <v>101.47135460363563</v>
      </c>
      <c s="20">
        <f t="shared" si="132" ref="AX32">+AX33++AX40+AX41+AX35</f>
        <v>320.88146815039488</v>
      </c>
      <c s="20">
        <f t="shared" si="133" ref="AY32">+AY33++AY40+AY41+AY35</f>
        <v>6.6131939203949983</v>
      </c>
      <c s="20">
        <f t="shared" si="134" ref="AZ32">+AZ33++AZ40+AZ41+AZ35</f>
        <v>106.34145806208404</v>
      </c>
      <c s="20">
        <f t="shared" si="135" ref="BA32">+BA33++BA40+BA41+BA35</f>
        <v>-112.67334651627164</v>
      </c>
      <c s="20">
        <f t="shared" si="136" ref="BB32">+BB33++BB40+BB41+BB35</f>
        <v>42.323595913728688</v>
      </c>
      <c s="20">
        <f t="shared" si="137" ref="BC32">+BC33++BC40+BC41+BC35</f>
        <v>14.829618423727204</v>
      </c>
      <c s="20">
        <f t="shared" si="138" ref="BD32">+BD33++BD40+BD41+BD35</f>
        <v>386.06672709372776</v>
      </c>
      <c s="20">
        <f t="shared" si="3"/>
        <v>230.75616254309398</v>
      </c>
      <c s="574"/>
      <c s="20">
        <f>+BG33++BG40+BG41+BG35</f>
        <v>-14.067225229012948</v>
      </c>
      <c s="20">
        <f t="shared" si="139" ref="BH32">+BH33++BH40+BH41+BH35</f>
        <v>97.213288800986788</v>
      </c>
      <c s="20">
        <f t="shared" si="140" ref="BI32">+BI33++BI40+BI41+BI35</f>
        <v>-215.38989777901327</v>
      </c>
      <c s="20">
        <f t="shared" si="141" ref="BJ32">+BJ33++BJ40+BJ41+BJ35</f>
        <v>-17.627460669012592</v>
      </c>
      <c s="20">
        <f t="shared" si="142" ref="BK32">+BK33++BK40+BK41+BK35</f>
        <v>145.61283632098733</v>
      </c>
      <c s="20">
        <f t="shared" si="143" ref="BL32">+BL33++BL40+BL41+BL35</f>
        <v>41.027063671986383</v>
      </c>
      <c s="20">
        <f t="shared" si="144" ref="BM32">+BM33++BM40+BM41+BM35</f>
        <v>189.451818309987</v>
      </c>
      <c s="20">
        <f t="shared" si="145" ref="BN32">+BN33++BN40+BN41+BN35</f>
        <v>161.21043871098757</v>
      </c>
      <c s="20">
        <f t="shared" si="146" ref="BO32">+BO33++BO40+BO41+BO35</f>
        <v>-450.79336328901314</v>
      </c>
      <c s="20">
        <f t="shared" si="147" ref="BP32">+BP33++BP40+BP41+BP35</f>
        <v>-87.238354479013424</v>
      </c>
      <c s="20">
        <f t="shared" si="148" ref="BQ32">+BQ33++BQ40+BQ41+BQ35</f>
        <v>49.493926840986653</v>
      </c>
      <c s="20">
        <f t="shared" si="149" ref="BR32">+BR33++BR40+BR41+BR35</f>
        <v>168.23496244098635</v>
      </c>
      <c s="20">
        <f t="shared" si="4"/>
        <v>67.128033651842713</v>
      </c>
      <c s="574"/>
      <c s="20">
        <f>+BU33++BU40+BU41+BU35</f>
        <v>-329.77964459833311</v>
      </c>
      <c s="20">
        <f t="shared" si="150" ref="BV32">+BV33++BV40+BV41+BV35</f>
        <v>-93.935204618333657</v>
      </c>
      <c s="20">
        <f t="shared" si="151" ref="BW32">+BW33++BW40+BW41+BW35</f>
        <v>49.601603861666689</v>
      </c>
      <c s="20">
        <f t="shared" si="152" ref="BX32">+BX33++BX40+BX41+BX35</f>
        <v>-77.293064297333757</v>
      </c>
      <c s="20">
        <f t="shared" si="153" ref="BY32">+BY33++BY40+BY41+BY35</f>
        <v>346.64560596166655</v>
      </c>
      <c s="20">
        <f t="shared" si="154" ref="BZ32">+BZ33++BZ40+BZ41+BZ35</f>
        <v>-256.99851912833344</v>
      </c>
      <c s="20">
        <f t="shared" si="155" ref="CA32">+CA33++CA40+CA41+CA35</f>
        <v>-83.419452028333367</v>
      </c>
      <c s="20">
        <f t="shared" si="156" ref="CB32">+CB33++CB40+CB41+CB35</f>
        <v>-84.820182968333881</v>
      </c>
      <c s="20">
        <f t="shared" si="157" ref="CC32">+CC33++CC40+CC41+CC35</f>
        <v>-5.489469308332616</v>
      </c>
      <c s="20">
        <f t="shared" si="158" ref="CD32">+CD33++CD40+CD41+CD35</f>
        <v>-140.29771837833303</v>
      </c>
      <c s="20">
        <f t="shared" si="159" ref="CE32">+CE33++CE40+CE41+CE35</f>
        <v>101.09780489166654</v>
      </c>
      <c s="20">
        <f t="shared" si="160" ref="CF32">+CF33++CF40+CF41+CF35</f>
        <v>219.75959160166695</v>
      </c>
      <c s="20">
        <f t="shared" si="5"/>
        <v>-354.92864900900025</v>
      </c>
      <c s="574"/>
      <c s="20">
        <f>+CI33++CI40+CI41+CI35</f>
        <v>-130.36108423333326</v>
      </c>
      <c s="20">
        <f t="shared" si="161" ref="CJ32">+CJ33++CJ40+CJ41+CJ35</f>
        <v>-216.36041185733296</v>
      </c>
      <c s="20">
        <f t="shared" si="162" ref="CK32">+CK33++CK40+CK41+CK35</f>
        <v>-472.16797793738311</v>
      </c>
      <c s="20">
        <f t="shared" si="163" ref="CL32">+CL33++CL40+CL41+CL35</f>
        <v>122.78537359666677</v>
      </c>
      <c s="20">
        <f t="shared" si="164" ref="CM32">+CM33++CM40+CM41+CM35</f>
        <v>256.5381408106669</v>
      </c>
      <c s="20">
        <f t="shared" si="165" ref="CN32">+CN33++CN40+CN41+CN35</f>
        <v>-540.88617288933324</v>
      </c>
      <c s="20">
        <f t="shared" si="166" ref="CO32">+CO33++CO40+CO41+CO35</f>
        <v>145.54950071066662</v>
      </c>
      <c s="20">
        <f t="shared" si="167" ref="CP32">+CP33++CP40+CP41+CP35</f>
        <v>-121.40477863133296</v>
      </c>
      <c s="20">
        <f t="shared" si="168" ref="CQ32">+CQ33++CQ40+CQ41+CQ35</f>
        <v>-427.19573167373346</v>
      </c>
      <c s="20">
        <f t="shared" si="169" ref="CR32">+CR33++CR40+CR41+CR35</f>
        <v>-69.913310988816022</v>
      </c>
      <c s="20">
        <f t="shared" si="170" ref="CS32">+CS33++CS40+CS41+CS35</f>
        <v>290.05011000666684</v>
      </c>
      <c s="20">
        <f t="shared" si="171" ref="CT32">+CT33++CT40+CT41+CT35</f>
        <v>-736.00064137533354</v>
      </c>
      <c s="20">
        <f t="shared" si="6"/>
        <v>-1899.3669844619312</v>
      </c>
      <c s="574"/>
      <c s="20">
        <f>+CW33++CW40+CW41+CW35</f>
        <v>100.56723318726014</v>
      </c>
      <c s="20">
        <f t="shared" si="172" ref="CX32">+CX33++CX40+CX41+CX35</f>
        <v>-410.65241500472519</v>
      </c>
      <c s="20">
        <f t="shared" si="173" ref="CY32">+CY33++CY40+CY41+CY35</f>
        <v>89.23902023110017</v>
      </c>
      <c s="20">
        <f t="shared" si="174" ref="CZ32">+CZ33++CZ40+CZ41+CZ35</f>
        <v>-214.34618074465021</v>
      </c>
      <c s="20">
        <f t="shared" si="175" ref="DA32">+DA33++DA40+DA41+DA35</f>
        <v>-72.810878732299614</v>
      </c>
      <c s="20">
        <f t="shared" si="176" ref="DB32">+DB33++DB40+DB41+DB35</f>
        <v>-11.988193054449908</v>
      </c>
      <c s="20">
        <f t="shared" si="177" ref="DC32">+DC33++DC40+DC41+DC35</f>
        <v>-271.22473311550004</v>
      </c>
      <c s="20">
        <f t="shared" si="178" ref="DD32">+DD33++DD40+DD41+DD35</f>
        <v>-166.7361084830749</v>
      </c>
      <c s="20">
        <f t="shared" si="179" ref="DE32">+DE33++DE40+DE41+DE35</f>
        <v>-222.59519286932496</v>
      </c>
      <c s="20">
        <f t="shared" si="180" ref="DF32">+DF33++DF40+DF41+DF35</f>
        <v>347.15972516526364</v>
      </c>
      <c s="20">
        <f t="shared" si="181" ref="DG32">+DG33++DG40+DG41+DG35</f>
        <v>399.36523710337747</v>
      </c>
      <c s="20">
        <f t="shared" si="182" ref="DH32">+DH33++DH40+DH41+DH35</f>
        <v>-15.199739370550446</v>
      </c>
      <c s="20">
        <f t="shared" si="7"/>
        <v>-449.222225687574</v>
      </c>
      <c s="574"/>
      <c s="20">
        <f>+DK33++DK40+DK41+DK35</f>
        <v>82.121932998400439</v>
      </c>
      <c s="20">
        <f t="shared" si="183" ref="DL32">+DL33++DL40+DL41+DL35</f>
        <v>-201.90423565215082</v>
      </c>
      <c s="20">
        <f t="shared" si="184" ref="DM32">+DM33++DM40+DM41+DM35</f>
        <v>-38.553330907500651</v>
      </c>
      <c s="20">
        <f t="shared" si="185" ref="DN32">+DN33++DN40+DN41+DN35</f>
        <v>-239.41152299758454</v>
      </c>
      <c s="20">
        <f t="shared" si="186" ref="DO32">+DO33++DO40+DO41+DO35</f>
        <v>414.92554243912502</v>
      </c>
      <c s="20">
        <f t="shared" si="187" ref="DP32">+DP33++DP40+DP41+DP35</f>
        <v>-125.57912801276908</v>
      </c>
      <c s="20">
        <f t="shared" si="188" ref="DQ32">+DQ33++DQ40+DQ41+DQ35</f>
        <v>-141.18610404998321</v>
      </c>
      <c s="20">
        <f t="shared" si="189" ref="DR32">+DR33++DR40+DR41+DR35</f>
        <v>-172.24299960346713</v>
      </c>
      <c s="20">
        <f t="shared" si="190" ref="DS32">+DS33++DS40+DS41+DS35</f>
        <v>399.31332259975011</v>
      </c>
      <c s="20">
        <f t="shared" si="191" ref="DT32">+DT33++DT40+DT41+DT35</f>
        <v>132.51345146874965</v>
      </c>
      <c s="20">
        <f t="shared" si="192" ref="DU32">+DU33++DU40+DU41+DU35</f>
        <v>399.42427975480075</v>
      </c>
      <c s="20">
        <f t="shared" si="193" ref="DV32">+DV33++DV40+DV41+DV35</f>
        <v>-721.09117382542559</v>
      </c>
      <c s="20">
        <f t="shared" si="8"/>
        <v>-211.66996578805504</v>
      </c>
      <c s="574"/>
      <c s="20">
        <f>+DY33++DY40+DY41+DY35</f>
        <v>135.40715776000059</v>
      </c>
      <c s="20">
        <f t="shared" si="194" ref="DZ32">+DZ33++DZ40+DZ41+DZ35</f>
        <v>-81.166795669999971</v>
      </c>
      <c s="20">
        <f t="shared" si="195" ref="EA32">+EA33++EA40+EA41+EA35</f>
        <v>-381.41426815</v>
      </c>
      <c s="20">
        <f t="shared" si="196" ref="EB32">+EB33++EB40+EB41+EB35</f>
        <v>-9.4108117400001845</v>
      </c>
      <c s="20">
        <f t="shared" si="197" ref="EC32">+EC33++EC40+EC41+EC35</f>
        <v>-106.6685327999997</v>
      </c>
      <c s="20">
        <f t="shared" si="198" ref="ED32">+ED33++ED40+ED41+ED35</f>
        <v>-15.9090308399999</v>
      </c>
      <c s="20">
        <f t="shared" si="199" ref="EE32">+EE33++EE40+EE41+EE35</f>
        <v>102.52887516000001</v>
      </c>
      <c s="20">
        <f t="shared" si="200" ref="EF32">+EF33++EF40+EF41+EF35</f>
        <v>-310.36685864000032</v>
      </c>
      <c s="20">
        <f t="shared" si="201" ref="EG32">+EG33++EG40+EG41+EG35</f>
        <v>-663.68602519333319</v>
      </c>
      <c s="20">
        <f t="shared" si="202" ref="EH32">+EH33++EH40+EH41+EH35</f>
        <v>181.23597404333307</v>
      </c>
      <c s="20">
        <f t="shared" si="203" ref="EI32">+EI33++EI40+EI41+EI35</f>
        <v>-518.46841957200013</v>
      </c>
      <c s="20">
        <f t="shared" si="204" ref="EJ32">+EJ33++EJ40+EJ41+EJ35</f>
        <v>-71.017228920000463</v>
      </c>
      <c s="20">
        <f t="shared" si="9"/>
        <v>-1738.9359645620002</v>
      </c>
      <c s="574"/>
      <c s="20">
        <f>+EM33++EM40+EM41+EM35</f>
        <v>-236.98785590999989</v>
      </c>
      <c s="20">
        <f t="shared" si="205" ref="EN32">+EN33++EN40+EN41+EN35</f>
        <v>-348.35838143999956</v>
      </c>
      <c s="20">
        <f t="shared" si="206" ref="EO32">+EO33++EO40+EO41+EO35</f>
        <v>-427.27481372000045</v>
      </c>
      <c s="20">
        <f t="shared" si="207" ref="EP32">+EP33++EP40+EP41+EP35</f>
        <v>-85.175005540000143</v>
      </c>
      <c s="20">
        <f t="shared" si="208" ref="EQ32">+EQ33++EQ40+EQ41+EQ35</f>
        <v>-95.313265879999904</v>
      </c>
      <c s="20">
        <f t="shared" si="209" ref="ER32">+ER33++ER40+ER41+ER35</f>
        <v>-241.06014535399981</v>
      </c>
      <c s="20">
        <f t="shared" si="210" ref="ES32">+ES33++ES40+ES41+ES35</f>
        <v>-441.68971065600022</v>
      </c>
      <c s="20">
        <f t="shared" si="211" ref="ET32">+ET33++ET40+ET41+ET35</f>
        <v>-140.75907513000126</v>
      </c>
      <c s="20">
        <f t="shared" si="212" ref="EU32">+EU33++EU40+EU41+EU35</f>
        <v>-34.044417629997895</v>
      </c>
      <c s="20">
        <f t="shared" si="213" ref="EV32">+EV33++EV40+EV41+EV35</f>
        <v>-0.58125819999986561</v>
      </c>
      <c s="20">
        <f t="shared" si="214" ref="EW32">+EW33++EW40+EW41+EW35</f>
        <v>142.58401806850011</v>
      </c>
      <c s="20">
        <f t="shared" si="215" ref="EX32">+EX33++EX40+EX41+EX35</f>
        <v>50.582789357124966</v>
      </c>
      <c s="20">
        <f t="shared" si="10"/>
        <v>-1858.0771220343738</v>
      </c>
      <c s="574"/>
      <c s="20">
        <f>+FA33++FA40+FA41+FA35</f>
        <v>-353.1335843600026</v>
      </c>
      <c s="20">
        <f t="shared" si="216" ref="FB32:FK32">+FB33++FB40+FB41+FB35</f>
        <v>-291.92224623999823</v>
      </c>
      <c s="20">
        <f t="shared" si="216"/>
        <v>-50.232489120000764</v>
      </c>
      <c s="20">
        <f t="shared" si="216"/>
        <v>207.81210726000029</v>
      </c>
      <c s="20">
        <f t="shared" si="216"/>
        <v>-222.77698455999996</v>
      </c>
      <c s="20">
        <f t="shared" si="216"/>
        <v>-309.80730105000043</v>
      </c>
      <c s="20">
        <f t="shared" si="216"/>
        <v>-60.298634970000137</v>
      </c>
      <c s="20">
        <f t="shared" si="216"/>
        <v>-56.293325310000171</v>
      </c>
      <c s="20">
        <f t="shared" si="216"/>
        <v>41.846613580000621</v>
      </c>
      <c s="20">
        <f t="shared" si="216"/>
        <v>-165.13616730000061</v>
      </c>
      <c s="20">
        <f t="shared" si="216"/>
        <v>-10.136126880000063</v>
      </c>
      <c s="20">
        <f>+SUM(FA32:FK32)</f>
        <v>-1270.0781389500021</v>
      </c>
    </row>
    <row r="33" spans="2:168" ht="15">
      <c r="B33" s="692" t="s">
        <v>99</v>
      </c>
      <c s="15">
        <v>82.932777165153311</v>
      </c>
      <c s="15">
        <v>-51.020162536597262</v>
      </c>
      <c s="15">
        <v>571.0439356973618</v>
      </c>
      <c s="15">
        <v>-15.459342766066698</v>
      </c>
      <c s="15">
        <v>-27.458309336809805</v>
      </c>
      <c s="15">
        <v>55.544868791372267</v>
      </c>
      <c s="15">
        <v>108.07478181048793</v>
      </c>
      <c s="15">
        <v>378.27257148683157</v>
      </c>
      <c s="15">
        <v>-17.437242627333575</v>
      </c>
      <c s="15">
        <v>37.573955992792605</v>
      </c>
      <c s="15">
        <v>7.0075697870839235</v>
      </c>
      <c s="15">
        <v>474.25037489374284</v>
      </c>
      <c s="15">
        <f t="shared" si="0"/>
        <v>1603.3257783580191</v>
      </c>
      <c s="16"/>
      <c s="15">
        <v>25.849822418231241</v>
      </c>
      <c s="15">
        <v>64.627496855195901</v>
      </c>
      <c s="15">
        <v>-139.00190760626379</v>
      </c>
      <c s="15">
        <v>99.160535001421906</v>
      </c>
      <c s="15">
        <v>94.361670646609184</v>
      </c>
      <c s="15">
        <v>65.746210824356297</v>
      </c>
      <c s="15">
        <v>227.52980583573151</v>
      </c>
      <c s="15">
        <v>118.10337763727216</v>
      </c>
      <c s="15">
        <v>422.26284617660974</v>
      </c>
      <c s="15">
        <v>-1.3946419841351769</v>
      </c>
      <c s="15">
        <v>-188.44070773630509</v>
      </c>
      <c s="15">
        <v>252.20548212441003</v>
      </c>
      <c s="15">
        <f t="shared" si="1"/>
        <v>1041.0099901931339</v>
      </c>
      <c s="16"/>
      <c s="15">
        <v>-19.738423291234227</v>
      </c>
      <c s="15">
        <v>31.813641338568743</v>
      </c>
      <c s="15">
        <v>123.38762053152743</v>
      </c>
      <c s="15">
        <v>60.885652083831758</v>
      </c>
      <c s="15">
        <v>73.307216860526296</v>
      </c>
      <c s="15">
        <v>-178.66227992529207</v>
      </c>
      <c s="15">
        <v>91.347842913310643</v>
      </c>
      <c s="15">
        <v>38.39117328646077</v>
      </c>
      <c s="15">
        <v>-38.313497211695193</v>
      </c>
      <c s="15">
        <v>84.558164768882904</v>
      </c>
      <c s="15">
        <v>28.171827038038359</v>
      </c>
      <c s="15">
        <v>-6.3860523839354641</v>
      </c>
      <c s="15">
        <f t="shared" si="2"/>
        <v>288.76288600898999</v>
      </c>
      <c s="16"/>
      <c s="15">
        <v>-2.7390351553658547</v>
      </c>
      <c s="15">
        <v>-36.757426447012264</v>
      </c>
      <c s="15">
        <v>-118.13951285015446</v>
      </c>
      <c s="15">
        <v>60.766804487153621</v>
      </c>
      <c s="15">
        <v>103.80939402363123</v>
      </c>
      <c s="15">
        <v>-38.342222236273074</v>
      </c>
      <c s="15">
        <v>54.971362870393051</v>
      </c>
      <c s="15">
        <v>94.09392084208568</v>
      </c>
      <c s="15">
        <v>-43.123213416270858</v>
      </c>
      <c s="15">
        <v>34.050415433728709</v>
      </c>
      <c s="15">
        <v>31.89863571372625</v>
      </c>
      <c s="15">
        <v>355.60475428372877</v>
      </c>
      <c s="15">
        <f t="shared" si="3"/>
        <v>496.0938775493708</v>
      </c>
      <c s="16"/>
      <c s="15">
        <v>36.804883470986184</v>
      </c>
      <c s="15">
        <v>131.626581010987</v>
      </c>
      <c s="15">
        <v>264.29498962098705</v>
      </c>
      <c s="15">
        <v>32.276783680989666</v>
      </c>
      <c s="15">
        <v>131.67158748098501</v>
      </c>
      <c s="15">
        <v>155.1987625287428</v>
      </c>
      <c s="15">
        <v>244.29218807837759</v>
      </c>
      <c s="15">
        <v>223.05783568259784</v>
      </c>
      <c s="15">
        <v>-422.89012703775688</v>
      </c>
      <c s="15">
        <v>-17.527239536703604</v>
      </c>
      <c s="15">
        <v>88.098856239377398</v>
      </c>
      <c s="15">
        <v>31.663456679377759</v>
      </c>
      <c s="15">
        <f t="shared" si="4"/>
        <v>898.5685578989478</v>
      </c>
      <c s="16"/>
      <c s="15">
        <v>-14.385785852031461</v>
      </c>
      <c s="15">
        <v>-81.246797195897841</v>
      </c>
      <c s="15">
        <v>-28.262351383987777</v>
      </c>
      <c s="15">
        <v>-111.20454345894177</v>
      </c>
      <c s="15">
        <v>125.45475490005691</v>
      </c>
      <c s="15">
        <v>30.963387170058326</v>
      </c>
      <c s="15">
        <v>-25.911550169942743</v>
      </c>
      <c s="15">
        <v>-55.343822119943013</v>
      </c>
      <c s="15">
        <v>53.685638810058833</v>
      </c>
      <c s="15">
        <v>-72.835049559941126</v>
      </c>
      <c s="15">
        <v>97.638687000055825</v>
      </c>
      <c s="15">
        <v>159.14369645054558</v>
      </c>
      <c s="15">
        <f t="shared" si="5"/>
        <v>77.696264590089754</v>
      </c>
      <c s="16"/>
      <c s="15">
        <v>-306.28500895542879</v>
      </c>
      <c s="15">
        <v>-59.818529318941273</v>
      </c>
      <c s="15">
        <v>70.737059951006358</v>
      </c>
      <c s="15">
        <v>-66.65926895493979</v>
      </c>
      <c s="15">
        <v>115.51996790730639</v>
      </c>
      <c s="15">
        <v>-128.98649781919028</v>
      </c>
      <c s="15">
        <v>244.93588123905585</v>
      </c>
      <c s="15">
        <v>-213.26375294464867</v>
      </c>
      <c s="15">
        <v>-63.172423683636396</v>
      </c>
      <c s="15">
        <v>100.82201136957724</v>
      </c>
      <c s="15">
        <v>362.71410810231077</v>
      </c>
      <c s="15">
        <v>-799.78006694096928</v>
      </c>
      <c s="15">
        <f t="shared" si="6"/>
        <v>-743.23652004849782</v>
      </c>
      <c s="16"/>
      <c s="15">
        <v>128.33373204538299</v>
      </c>
      <c s="15">
        <v>-67.502707476333057</v>
      </c>
      <c s="15">
        <v>-90.247444450511153</v>
      </c>
      <c s="15">
        <v>-225.76669245625857</v>
      </c>
      <c s="15">
        <v>-222.03864937085444</v>
      </c>
      <c s="15">
        <v>34.512014983940958</v>
      </c>
      <c s="15">
        <v>18.363108923710627</v>
      </c>
      <c s="15">
        <v>-160.73799884468576</v>
      </c>
      <c s="15">
        <v>-192.72904829627709</v>
      </c>
      <c s="15">
        <v>340.96203177793029</v>
      </c>
      <c s="15">
        <v>561.39618182134643</v>
      </c>
      <c s="15">
        <v>564.11025298357345</v>
      </c>
      <c s="15">
        <f t="shared" si="7"/>
        <v>688.65478164096453</v>
      </c>
      <c s="16"/>
      <c s="15">
        <v>-116.6719632776967</v>
      </c>
      <c s="15">
        <v>-335.30388008215107</v>
      </c>
      <c s="15">
        <v>-259.0566705225292</v>
      </c>
      <c s="15">
        <v>-38.007996527174299</v>
      </c>
      <c s="15">
        <v>328.67292370752489</v>
      </c>
      <c s="15">
        <v>-136.18697053317044</v>
      </c>
      <c s="15">
        <v>62.571573308317809</v>
      </c>
      <c s="15">
        <v>-217.89061482149918</v>
      </c>
      <c s="15">
        <v>271.65030405108701</v>
      </c>
      <c s="15">
        <v>-105.48491384965718</v>
      </c>
      <c s="15">
        <v>201.93630538808634</v>
      </c>
      <c s="15">
        <v>-138.8563476976924</v>
      </c>
      <c s="15">
        <f t="shared" si="8"/>
        <v>-482.62825085655459</v>
      </c>
      <c s="16"/>
      <c s="15">
        <v>143.35903048290857</v>
      </c>
      <c s="15">
        <v>92.148957884711535</v>
      </c>
      <c s="15">
        <v>-109.77946410355423</v>
      </c>
      <c s="15">
        <v>24.420121387035351</v>
      </c>
      <c s="15">
        <v>197.90925892524024</v>
      </c>
      <c s="15">
        <v>46.56319787999746</v>
      </c>
      <c s="15">
        <v>91.878837753310791</v>
      </c>
      <c s="15">
        <v>-121.64401345823444</v>
      </c>
      <c s="15">
        <v>-223.12669536333317</v>
      </c>
      <c s="15">
        <v>150.03436490333456</v>
      </c>
      <c s="15">
        <v>-5.3684136778556422</v>
      </c>
      <c s="15">
        <v>104.75175267472071</v>
      </c>
      <c s="15">
        <f t="shared" si="9"/>
        <v>391.14693528828172</v>
      </c>
      <c s="16"/>
      <c s="15">
        <v>-84.391915841693788</v>
      </c>
      <c s="15">
        <v>-324.39978163529025</v>
      </c>
      <c s="15">
        <v>-67.139067047648041</v>
      </c>
      <c s="15">
        <v>-86.291747393018795</v>
      </c>
      <c s="15">
        <v>-149.99823338799695</v>
      </c>
      <c s="15">
        <v>-65.262713605406304</v>
      </c>
      <c s="15">
        <v>-212.45100790986896</v>
      </c>
      <c s="15">
        <v>-242.63243570000066</v>
      </c>
      <c s="15">
        <v>-132.33733820241162</v>
      </c>
      <c s="15">
        <v>369.44913277702074</v>
      </c>
      <c s="15">
        <v>-128.71673759150144</v>
      </c>
      <c s="15">
        <v>-367.60150685287454</v>
      </c>
      <c s="15">
        <f t="shared" si="10"/>
        <v>-1491.7733523906909</v>
      </c>
      <c s="16"/>
      <c s="15">
        <v>-150.03115271929528</v>
      </c>
      <c s="15">
        <v>-106.08842647108958</v>
      </c>
      <c s="15">
        <v>157.21341413940013</v>
      </c>
      <c s="15">
        <v>144.46057897284982</v>
      </c>
      <c s="15">
        <v>33.759544810345687</v>
      </c>
      <c s="15">
        <v>53.245384852719013</v>
      </c>
      <c s="15">
        <v>205.07245658697138</v>
      </c>
      <c s="15">
        <v>331.07197456158326</v>
      </c>
      <c s="15">
        <v>269.96944566548245</v>
      </c>
      <c s="15">
        <v>68.700818022087702</v>
      </c>
      <c s="15">
        <v>188.22973779208797</v>
      </c>
      <c s="15">
        <f>+SUM(FA33:FK33)</f>
        <v>1195.6037762131425</v>
      </c>
    </row>
    <row r="34" spans="2:168" ht="15">
      <c r="B34" s="692" t="s">
        <v>204</v>
      </c>
      <c s="15">
        <v>244.01250548963316</v>
      </c>
      <c s="15">
        <v>-10.967529528958579</v>
      </c>
      <c s="15">
        <v>-39.107911819391262</v>
      </c>
      <c s="15">
        <v>191.8327611793955</v>
      </c>
      <c s="15">
        <v>-66.617114190034556</v>
      </c>
      <c s="15">
        <v>10.817079022133839</v>
      </c>
      <c s="15">
        <v>-8.5810142100237385</v>
      </c>
      <c s="15">
        <v>66.926708278949945</v>
      </c>
      <c s="15">
        <v>-96.85149172996492</v>
      </c>
      <c s="15">
        <v>83.179278439924644</v>
      </c>
      <c s="15">
        <v>-140.63221348988048</v>
      </c>
      <c s="15">
        <v>-406.7282817386548</v>
      </c>
      <c s="15">
        <f t="shared" si="0"/>
        <v>-172.71722429687122</v>
      </c>
      <c s="16"/>
      <c s="15">
        <v>91.582786580014215</v>
      </c>
      <c s="15">
        <v>-54.845209900004534</v>
      </c>
      <c s="15">
        <v>-160.24340297337295</v>
      </c>
      <c s="15">
        <v>-169.30212365994356</v>
      </c>
      <c s="15">
        <v>-66.162441906684023</v>
      </c>
      <c s="15">
        <v>-3.1182075233222122</v>
      </c>
      <c s="15">
        <v>33.966176859998882</v>
      </c>
      <c s="15">
        <v>-77.019798399995409</v>
      </c>
      <c s="15">
        <v>38.175642569994977</v>
      </c>
      <c s="15">
        <v>-93.347463440003452</v>
      </c>
      <c s="15">
        <v>-232.40856456999754</v>
      </c>
      <c s="15">
        <v>256.5660310240828</v>
      </c>
      <c s="15">
        <f t="shared" si="1"/>
        <v>-436.15657533923286</v>
      </c>
      <c s="16"/>
      <c s="15">
        <v>-55.222676446654759</v>
      </c>
      <c s="15">
        <v>29.197521570001413</v>
      </c>
      <c s="15">
        <v>26.714816109996548</v>
      </c>
      <c s="15">
        <v>98.721260540008188</v>
      </c>
      <c s="15">
        <v>-376.90733689000922</v>
      </c>
      <c s="15">
        <v>305.08429929110048</v>
      </c>
      <c s="15">
        <v>231.42187369999951</v>
      </c>
      <c s="15">
        <v>29.055714838887923</v>
      </c>
      <c s="15">
        <v>-115.25521556886682</v>
      </c>
      <c s="15">
        <v>167.80772095887744</v>
      </c>
      <c s="15">
        <v>-92.017537773207792</v>
      </c>
      <c s="15">
        <v>369.38308496421416</v>
      </c>
      <c s="15">
        <f t="shared" si="2"/>
        <v>617.98352529434703</v>
      </c>
      <c s="16"/>
      <c s="15">
        <v>46.049897281594895</v>
      </c>
      <c s="15">
        <v>-31.56597625844914</v>
      </c>
      <c s="15">
        <v>8.6421356694541487</v>
      </c>
      <c s="15">
        <v>153.56971691675503</v>
      </c>
      <c s="15">
        <v>-130.94812566676055</v>
      </c>
      <c s="15">
        <v>-42.882485156668452</v>
      </c>
      <c s="15">
        <v>63.515039346668942</v>
      </c>
      <c s="15">
        <v>173.87036332835012</v>
      </c>
      <c s="15">
        <v>-62.771784517985665</v>
      </c>
      <c s="15">
        <v>-50.201694596004785</v>
      </c>
      <c s="15">
        <v>-69.363514648000205</v>
      </c>
      <c s="15">
        <v>427.96927059999484</v>
      </c>
      <c s="15">
        <f t="shared" si="3"/>
        <v>485.88284229894919</v>
      </c>
      <c s="16"/>
      <c s="15">
        <v>166.48017459400279</v>
      </c>
      <c s="15">
        <v>16.970751497994456</v>
      </c>
      <c s="15">
        <v>604.51362049100635</v>
      </c>
      <c s="15">
        <v>40.401922064997279</v>
      </c>
      <c s="15">
        <v>110.01722886200051</v>
      </c>
      <c s="15">
        <v>82.445296041006145</v>
      </c>
      <c s="15">
        <v>-396.17605590700396</v>
      </c>
      <c s="15">
        <v>-74.461002760002145</v>
      </c>
      <c s="15">
        <v>7.469018337005366</v>
      </c>
      <c s="15">
        <v>77.043519020333633</v>
      </c>
      <c s="15">
        <v>173.34642643999422</v>
      </c>
      <c s="15">
        <v>276.62697793999712</v>
      </c>
      <c s="15">
        <f t="shared" si="4"/>
        <v>1084.6778766213315</v>
      </c>
      <c s="16"/>
      <c s="15">
        <v>46.002627429995357</v>
      </c>
      <c s="15">
        <v>51.824230070003921</v>
      </c>
      <c s="15">
        <v>-36.407046349994602</v>
      </c>
      <c s="15">
        <v>-25.855240040003764</v>
      </c>
      <c s="15">
        <v>2.9969562166683659</v>
      </c>
      <c s="15">
        <v>-13.177754529996577</v>
      </c>
      <c s="15">
        <v>-79.751580590005858</v>
      </c>
      <c s="15">
        <v>4.2364851199995996</v>
      </c>
      <c s="15">
        <v>-1.8903600599965102</v>
      </c>
      <c s="15">
        <v>-76.302486910001676</v>
      </c>
      <c s="15">
        <v>-3.4972298800013846</v>
      </c>
      <c s="15">
        <v>50.304265289998966</v>
      </c>
      <c s="15">
        <f t="shared" si="5"/>
        <v>-81.517134233334161</v>
      </c>
      <c s="16"/>
      <c s="15">
        <v>3.1099140100005798</v>
      </c>
      <c s="15">
        <v>-39.829184435995955</v>
      </c>
      <c s="15">
        <v>117.16222448200108</v>
      </c>
      <c s="15">
        <v>-7.157542396003862</v>
      </c>
      <c s="15">
        <v>-82.947192356003143</v>
      </c>
      <c s="15">
        <v>-46.686652547996431</v>
      </c>
      <c s="15">
        <v>37.051416668000655</v>
      </c>
      <c s="15">
        <v>-5.048742140004947</v>
      </c>
      <c s="15">
        <v>-69.22350236439803</v>
      </c>
      <c s="15">
        <v>25.433509350005522</v>
      </c>
      <c s="15">
        <v>75.864453811993883</v>
      </c>
      <c s="15">
        <v>-114.6744204710036</v>
      </c>
      <c s="15">
        <f t="shared" si="6"/>
        <v>-106.94571838940425</v>
      </c>
      <c s="16"/>
      <c s="15">
        <v>68.985282650010618</v>
      </c>
      <c s="15">
        <v>-21.050497740002129</v>
      </c>
      <c s="15">
        <v>-36.424508878396921</v>
      </c>
      <c s="15">
        <v>-12.604538415608829</v>
      </c>
      <c s="15">
        <v>-117.25199428654116</v>
      </c>
      <c s="15">
        <v>56.544124015992566</v>
      </c>
      <c s="15">
        <v>105.69522479321893</v>
      </c>
      <c s="15">
        <v>-74.817806247598014</v>
      </c>
      <c s="15">
        <v>-2.477809374181291</v>
      </c>
      <c s="15">
        <v>-17.381655964886818</v>
      </c>
      <c s="15">
        <v>-122.32474963910607</v>
      </c>
      <c s="15">
        <v>313.07551462719363</v>
      </c>
      <c s="15">
        <f t="shared" si="7"/>
        <v>139.96658554009451</v>
      </c>
      <c s="16"/>
      <c s="15">
        <v>45.345991384995784</v>
      </c>
      <c s="15">
        <v>32.294855439992858</v>
      </c>
      <c s="15">
        <v>-88.497414069996239</v>
      </c>
      <c s="15">
        <v>-10.275094736627608</v>
      </c>
      <c s="15">
        <v>12.004854838398188</v>
      </c>
      <c s="15">
        <v>2.6575280610587981</v>
      </c>
      <c s="15">
        <v>-65.337089231868731</v>
      </c>
      <c s="15">
        <v>-1.1113228366679593</v>
      </c>
      <c s="15">
        <v>171.0477685462476</v>
      </c>
      <c s="15">
        <v>-26.139433239246955</v>
      </c>
      <c s="15">
        <v>107.15848881299632</v>
      </c>
      <c s="15">
        <v>-153.33311128999776</v>
      </c>
      <c s="15">
        <f t="shared" si="8"/>
        <v>25.81602167928429</v>
      </c>
      <c s="16"/>
      <c s="15">
        <v>55.613337229995636</v>
      </c>
      <c s="15">
        <v>5.7161316446192814</v>
      </c>
      <c s="15">
        <v>-16.822980150003673</v>
      </c>
      <c s="15">
        <v>28.530625550004288</v>
      </c>
      <c s="15">
        <v>-48.592653611288597</v>
      </c>
      <c s="15">
        <v>91.201839060002271</v>
      </c>
      <c s="15">
        <v>-145.32727887699573</v>
      </c>
      <c s="15">
        <v>-153.29087307905957</v>
      </c>
      <c s="15">
        <v>-198.34863526334095</v>
      </c>
      <c s="15">
        <v>142.77979268334252</v>
      </c>
      <c s="15">
        <v>7.0804846299924975</v>
      </c>
      <c s="15">
        <v>226.00215481000785</v>
      </c>
      <c s="15">
        <f t="shared" si="9"/>
        <v>-5.4580553727241465</v>
      </c>
      <c s="16"/>
      <c s="15">
        <v>-151.57702633199364</v>
      </c>
      <c s="15">
        <v>90.743233749996818</v>
      </c>
      <c s="15">
        <v>18.632558482355762</v>
      </c>
      <c s="15">
        <v>-234.4663393480073</v>
      </c>
      <c s="15">
        <v>-44.986780878002605</v>
      </c>
      <c s="15">
        <v>-81.980086077269505</v>
      </c>
      <c s="15">
        <v>30.410577201995807</v>
      </c>
      <c s="15">
        <v>-27.762472363986831</v>
      </c>
      <c s="15">
        <v>-10.692350966017898</v>
      </c>
      <c s="15">
        <v>-81.143745215384456</v>
      </c>
      <c s="15">
        <v>-75.325835481497052</v>
      </c>
      <c s="15">
        <v>-94.435524454875576</v>
      </c>
      <c s="15">
        <f t="shared" si="10"/>
        <v>-662.58379168268652</v>
      </c>
      <c s="16"/>
      <c s="15">
        <v>59.778583680713382</v>
      </c>
      <c s="15">
        <v>86.325997838904925</v>
      </c>
      <c s="15">
        <v>52.181162110000741</v>
      </c>
      <c s="15">
        <v>75.223484878331419</v>
      </c>
      <c s="15">
        <v>-135.2573284257378</v>
      </c>
      <c s="15">
        <v>-120.85114868545438</v>
      </c>
      <c s="15">
        <v>-49.334352763733477</v>
      </c>
      <c s="15">
        <v>158.58399757032828</v>
      </c>
      <c s="15">
        <v>53.054244415619024</v>
      </c>
      <c s="15">
        <v>-162.39435058000672</v>
      </c>
      <c s="15">
        <v>100.96631053751872</v>
      </c>
      <c s="15">
        <f>+SUM(FA34:FK34)</f>
        <v>118.27660057648413</v>
      </c>
    </row>
    <row r="35" spans="2:168" ht="15">
      <c r="B35" s="692" t="s">
        <v>685</v>
      </c>
      <c s="15">
        <f>+SUM(C36:C39)</f>
        <v>-217.9220832393888</v>
      </c>
      <c s="15">
        <f t="shared" si="217" ref="D35:N35">+SUM(D36:D39)</f>
        <v>-89.856123231042986</v>
      </c>
      <c s="15">
        <f t="shared" si="217"/>
        <v>-759.10637841999949</v>
      </c>
      <c s="15">
        <f t="shared" si="217"/>
        <v>-173.08422618999998</v>
      </c>
      <c s="15">
        <f t="shared" si="217"/>
        <v>-226.69096739999998</v>
      </c>
      <c s="15">
        <f t="shared" si="217"/>
        <v>-9.1624241702412235</v>
      </c>
      <c s="15">
        <f t="shared" si="217"/>
        <v>-244.16225254</v>
      </c>
      <c s="15">
        <f t="shared" si="217"/>
        <v>-161.36512956999948</v>
      </c>
      <c s="15">
        <f t="shared" si="217"/>
        <v>-236.47224088999937</v>
      </c>
      <c s="15">
        <f t="shared" si="217"/>
        <v>-505.93260380000027</v>
      </c>
      <c s="15">
        <f t="shared" si="217"/>
        <v>-226.15301871000148</v>
      </c>
      <c s="15">
        <f t="shared" si="217"/>
        <v>-342.70437486937692</v>
      </c>
      <c s="15">
        <f t="shared" si="0"/>
        <v>-3192.6118230300499</v>
      </c>
      <c s="16"/>
      <c s="15">
        <f>+SUM(Q36:Q39)</f>
        <v>-270.11400151000066</v>
      </c>
      <c s="15">
        <f t="shared" si="218" ref="R35:AB35">+SUM(R36:R39)</f>
        <v>-133.34033908999942</v>
      </c>
      <c s="15">
        <f t="shared" si="218"/>
        <v>-343.30691506999915</v>
      </c>
      <c s="15">
        <f t="shared" si="218"/>
        <v>-208.493841740682</v>
      </c>
      <c s="15">
        <f t="shared" si="218"/>
        <v>-270.31813781000034</v>
      </c>
      <c s="15">
        <f t="shared" si="218"/>
        <v>-222.68299919599539</v>
      </c>
      <c s="15">
        <f t="shared" si="218"/>
        <v>-246.45290782673163</v>
      </c>
      <c s="15">
        <f t="shared" si="218"/>
        <v>-254.18503181000261</v>
      </c>
      <c s="15">
        <f t="shared" si="218"/>
        <v>-270.08647708999706</v>
      </c>
      <c s="15">
        <f t="shared" si="218"/>
        <v>-130.7078617599978</v>
      </c>
      <c s="15">
        <f t="shared" si="218"/>
        <v>-203.8283609100032</v>
      </c>
      <c s="15">
        <f t="shared" si="218"/>
        <v>-182.71547624230016</v>
      </c>
      <c s="15">
        <f t="shared" si="1"/>
        <v>-2736.232350055709</v>
      </c>
      <c s="16"/>
      <c s="15">
        <f>+SUM(AE36:AE39)</f>
        <v>-192.39996312128613</v>
      </c>
      <c s="15">
        <f t="shared" si="219" ref="AF35:AP35">+SUM(AF36:AF39)</f>
        <v>-70.778883860006019</v>
      </c>
      <c s="15">
        <f t="shared" si="219"/>
        <v>-373.78140617999372</v>
      </c>
      <c s="15">
        <f t="shared" si="219"/>
        <v>-128.47134991000041</v>
      </c>
      <c s="15">
        <f t="shared" si="219"/>
        <v>-99.428131940000554</v>
      </c>
      <c s="15">
        <f t="shared" si="219"/>
        <v>-196.25885502109892</v>
      </c>
      <c s="15">
        <f t="shared" si="219"/>
        <v>-144.74443345000029</v>
      </c>
      <c s="15">
        <f t="shared" si="219"/>
        <v>-95.203267375562916</v>
      </c>
      <c s="15">
        <f t="shared" si="219"/>
        <v>-121.12870094111568</v>
      </c>
      <c s="15">
        <f t="shared" si="219"/>
        <v>-134.50665195331328</v>
      </c>
      <c s="15">
        <f t="shared" si="219"/>
        <v>-109.40948664047322</v>
      </c>
      <c s="15">
        <f t="shared" si="219"/>
        <v>-109.3709226011392</v>
      </c>
      <c s="15">
        <f t="shared" si="2"/>
        <v>-1775.4820529939905</v>
      </c>
      <c s="16"/>
      <c s="15">
        <f>+SUM(AS36:AS39)</f>
        <v>-16.789976961905772</v>
      </c>
      <c s="15">
        <f t="shared" si="220" ref="AT35:BD35">+SUM(AT36:AT39)</f>
        <v>-59.852988701043785</v>
      </c>
      <c s="15">
        <f t="shared" si="220"/>
        <v>-150.97094443999941</v>
      </c>
      <c s="15">
        <f t="shared" si="220"/>
        <v>36.735172960000355</v>
      </c>
      <c s="15">
        <f t="shared" si="220"/>
        <v>-341.72803941999564</v>
      </c>
      <c s="15">
        <f t="shared" si="220"/>
        <v>345.22369038666795</v>
      </c>
      <c s="15">
        <f t="shared" si="220"/>
        <v>-43.928168949998053</v>
      </c>
      <c s="15">
        <f t="shared" si="220"/>
        <v>3.8875372199983644</v>
      </c>
      <c s="15">
        <f t="shared" si="220"/>
        <v>-54.790133100000787</v>
      </c>
      <c s="15">
        <f t="shared" si="220"/>
        <v>4.9931804799999782</v>
      </c>
      <c s="15">
        <f t="shared" si="220"/>
        <v>5.0509827100009517</v>
      </c>
      <c s="15">
        <f t="shared" si="220"/>
        <v>2.4019728099989948</v>
      </c>
      <c s="15">
        <f t="shared" si="3"/>
        <v>-269.76771500627694</v>
      </c>
      <c s="16"/>
      <c s="15">
        <f>+SUM(BG36:BG39)</f>
        <v>-36.872108699999131</v>
      </c>
      <c s="15">
        <f t="shared" si="221" ref="BH35:BR35">+SUM(BH36:BH39)</f>
        <v>-39.313292210000213</v>
      </c>
      <c s="15">
        <f t="shared" si="221"/>
        <v>-486.67488740000033</v>
      </c>
      <c s="15">
        <f t="shared" si="221"/>
        <v>-35.974244350002266</v>
      </c>
      <c s="15">
        <f t="shared" si="221"/>
        <v>16.421248840002335</v>
      </c>
      <c s="15">
        <f t="shared" si="221"/>
        <v>-109.24169885675641</v>
      </c>
      <c s="15">
        <f t="shared" si="221"/>
        <v>-65.180369768390577</v>
      </c>
      <c s="15">
        <f t="shared" si="221"/>
        <v>-57.677396971610243</v>
      </c>
      <c s="15">
        <f t="shared" si="221"/>
        <v>-44.133236251256292</v>
      </c>
      <c s="15">
        <f t="shared" si="221"/>
        <v>-81.001114942309812</v>
      </c>
      <c s="15">
        <f t="shared" si="221"/>
        <v>-26.884929398390746</v>
      </c>
      <c s="15">
        <f t="shared" si="221"/>
        <v>170.50150576160857</v>
      </c>
      <c s="15">
        <f t="shared" si="4"/>
        <v>-796.0305242471054</v>
      </c>
      <c s="16"/>
      <c s="15">
        <f>+SUM(BU36:BU39)</f>
        <v>-281.32385874630165</v>
      </c>
      <c s="15">
        <f t="shared" si="222" ref="BV35:CF35">+SUM(BV36:BV39)</f>
        <v>-27.328407422435816</v>
      </c>
      <c s="15">
        <f t="shared" si="222"/>
        <v>96.783955245654454</v>
      </c>
      <c s="15">
        <f t="shared" si="222"/>
        <v>58.091479161608021</v>
      </c>
      <c s="15">
        <f t="shared" si="222"/>
        <v>231.20085106160968</v>
      </c>
      <c s="15">
        <f t="shared" si="222"/>
        <v>-292.84190629839179</v>
      </c>
      <c s="15">
        <f t="shared" si="222"/>
        <v>-67.317901858390627</v>
      </c>
      <c s="15">
        <f t="shared" si="222"/>
        <v>-25.296360848390862</v>
      </c>
      <c s="15">
        <f t="shared" si="222"/>
        <v>-64.915108118391458</v>
      </c>
      <c s="15">
        <f t="shared" si="222"/>
        <v>-72.292668818391917</v>
      </c>
      <c s="15">
        <f t="shared" si="222"/>
        <v>24.699117891610726</v>
      </c>
      <c s="15">
        <f t="shared" si="222"/>
        <v>53.665895151121404</v>
      </c>
      <c s="15">
        <f t="shared" si="5"/>
        <v>-366.87491359908984</v>
      </c>
      <c s="16"/>
      <c s="15">
        <f>+SUM(CI36:CI39)</f>
        <v>138.01392472209551</v>
      </c>
      <c s="15">
        <f t="shared" si="223" ref="CJ35:CT35">+SUM(CJ36:CJ39)</f>
        <v>-133.0318825383917</v>
      </c>
      <c s="15">
        <f t="shared" si="223"/>
        <v>-524.33503788838948</v>
      </c>
      <c s="15">
        <f t="shared" si="223"/>
        <v>265.42464255160655</v>
      </c>
      <c s="15">
        <f t="shared" si="223"/>
        <v>172.00817290336045</v>
      </c>
      <c s="15">
        <f t="shared" si="223"/>
        <v>-485.52967507014296</v>
      </c>
      <c s="15">
        <f t="shared" si="223"/>
        <v>-68.126380528389248</v>
      </c>
      <c s="15">
        <f t="shared" si="223"/>
        <v>121.24897431331576</v>
      </c>
      <c s="15">
        <f t="shared" si="223"/>
        <v>-346.44330799009714</v>
      </c>
      <c s="15">
        <f t="shared" si="223"/>
        <v>-180.25532235839322</v>
      </c>
      <c s="15">
        <f t="shared" si="223"/>
        <v>-88.003998095643936</v>
      </c>
      <c s="15">
        <f t="shared" si="223"/>
        <v>99.449425565635707</v>
      </c>
      <c s="15">
        <f t="shared" si="6"/>
        <v>-1029.5804644134337</v>
      </c>
      <c s="16"/>
      <c s="15">
        <f>+SUM(CW36:CW39)</f>
        <v>-49.8464988581228</v>
      </c>
      <c s="15">
        <f t="shared" si="224" ref="CX35:DH35">+SUM(CX36:CX39)</f>
        <v>-312.89970752839218</v>
      </c>
      <c s="15">
        <f t="shared" si="224"/>
        <v>78.40646468161134</v>
      </c>
      <c s="15">
        <f t="shared" si="224"/>
        <v>-0.55948828839164833</v>
      </c>
      <c s="15">
        <f t="shared" si="224"/>
        <v>200.09777063855478</v>
      </c>
      <c s="15">
        <f t="shared" si="224"/>
        <v>-145.70020803839085</v>
      </c>
      <c s="15">
        <f t="shared" si="224"/>
        <v>-274.30784203921064</v>
      </c>
      <c s="15">
        <f t="shared" si="224"/>
        <v>13.001890361610833</v>
      </c>
      <c s="15">
        <f t="shared" si="224"/>
        <v>-65.756144573047862</v>
      </c>
      <c s="15">
        <f t="shared" si="224"/>
        <v>-3.9823066126666617</v>
      </c>
      <c s="15">
        <f t="shared" si="224"/>
        <v>-149.42094471796895</v>
      </c>
      <c s="15">
        <f t="shared" si="224"/>
        <v>-601.4299923541239</v>
      </c>
      <c s="15">
        <f t="shared" si="7"/>
        <v>-1312.3970073285386</v>
      </c>
      <c s="16"/>
      <c s="15">
        <f>+SUM(DK36:DK39)</f>
        <v>233.14389627609711</v>
      </c>
      <c s="15">
        <f t="shared" si="225" ref="DL35:DV35">+SUM(DL36:DL39)</f>
        <v>153.06964443000027</v>
      </c>
      <c s="15">
        <f t="shared" si="225"/>
        <v>231.45333961502854</v>
      </c>
      <c s="15">
        <f t="shared" si="225"/>
        <v>-144.63352647041023</v>
      </c>
      <c s="15">
        <f t="shared" si="225"/>
        <v>99.95342573160012</v>
      </c>
      <c s="15">
        <f t="shared" si="225"/>
        <v>-3.680369479598653</v>
      </c>
      <c s="15">
        <f t="shared" si="225"/>
        <v>-197.88579435830098</v>
      </c>
      <c s="15">
        <f t="shared" si="225"/>
        <v>68.579029218032062</v>
      </c>
      <c s="15">
        <f t="shared" si="225"/>
        <v>72.149039548663168</v>
      </c>
      <c s="15">
        <f t="shared" si="225"/>
        <v>265.63489931840684</v>
      </c>
      <c s="15">
        <f t="shared" si="225"/>
        <v>194.72041236671436</v>
      </c>
      <c s="15">
        <f t="shared" si="225"/>
        <v>-488.15780412773319</v>
      </c>
      <c s="15">
        <f t="shared" si="8"/>
        <v>484.34619206849953</v>
      </c>
      <c s="16"/>
      <c s="15">
        <f>+SUM(DY36:DY39)</f>
        <v>4.1125592770920463</v>
      </c>
      <c s="15">
        <f t="shared" si="226" ref="DZ35:EJ35">+SUM(DZ36:DZ39)</f>
        <v>-87.248018554711479</v>
      </c>
      <c s="15">
        <f t="shared" si="226"/>
        <v>-238.22729804644581</v>
      </c>
      <c s="15">
        <f t="shared" si="226"/>
        <v>12.506653872964506</v>
      </c>
      <c s="15">
        <f t="shared" si="226"/>
        <v>-312.1473077252399</v>
      </c>
      <c s="15">
        <f t="shared" si="226"/>
        <v>-42.407295719997421</v>
      </c>
      <c s="15">
        <f t="shared" si="226"/>
        <v>4.8022564066892244</v>
      </c>
      <c s="15">
        <f t="shared" si="226"/>
        <v>-131.99870818176578</v>
      </c>
      <c s="15">
        <f t="shared" si="226"/>
        <v>-355.22146983000016</v>
      </c>
      <c s="15">
        <f t="shared" si="226"/>
        <v>31.64019513999861</v>
      </c>
      <c s="15">
        <f t="shared" si="226"/>
        <v>-488.2430788941445</v>
      </c>
      <c s="15">
        <f t="shared" si="226"/>
        <v>-115.15993559472125</v>
      </c>
      <c s="15">
        <f t="shared" si="9"/>
        <v>-1717.5914478502816</v>
      </c>
      <c s="16"/>
      <c s="15">
        <f>+SUM(EM36:EM39)</f>
        <v>-79.887398068306027</v>
      </c>
      <c s="15">
        <f t="shared" si="227" ref="EN35:EX35">+SUM(EN36:EN39)</f>
        <v>-168.39367680470929</v>
      </c>
      <c s="15">
        <f t="shared" si="227"/>
        <v>-359.73033067235235</v>
      </c>
      <c s="15">
        <f t="shared" si="227"/>
        <v>11.978483853018474</v>
      </c>
      <c s="15">
        <f t="shared" si="227"/>
        <v>31.804916507997177</v>
      </c>
      <c s="15">
        <f t="shared" si="227"/>
        <v>-117.91930674859356</v>
      </c>
      <c s="15">
        <f t="shared" si="227"/>
        <v>-231.39536574613123</v>
      </c>
      <c s="15">
        <f t="shared" si="227"/>
        <v>142.39254256999951</v>
      </c>
      <c s="15">
        <f t="shared" si="227"/>
        <v>110.60130757241365</v>
      </c>
      <c s="15">
        <f t="shared" si="227"/>
        <v>-423.89064497702066</v>
      </c>
      <c s="15">
        <f t="shared" si="227"/>
        <v>201.50225366000157</v>
      </c>
      <c s="15">
        <f t="shared" si="227"/>
        <v>269.84189520999951</v>
      </c>
      <c s="15">
        <f t="shared" si="10"/>
        <v>-613.09532364368317</v>
      </c>
      <c s="16"/>
      <c s="15">
        <f t="shared" si="228" ref="FA35:FK35">+SUM(FA36:FA39)</f>
        <v>-279.4040876407073</v>
      </c>
      <c s="15">
        <f t="shared" si="228"/>
        <v>-259.00845476890868</v>
      </c>
      <c s="15">
        <f t="shared" si="228"/>
        <v>-237.26440325940086</v>
      </c>
      <c s="15">
        <f t="shared" si="228"/>
        <v>-16.152655712849537</v>
      </c>
      <c s="15">
        <f t="shared" si="228"/>
        <v>-137.12716337034567</v>
      </c>
      <c s="15">
        <f t="shared" si="228"/>
        <v>-215.10245790271941</v>
      </c>
      <c s="15">
        <f t="shared" si="228"/>
        <v>-256.04675255697157</v>
      </c>
      <c s="15">
        <f t="shared" si="228"/>
        <v>-372.61776887158339</v>
      </c>
      <c s="15">
        <f t="shared" si="228"/>
        <v>-169.76970308548192</v>
      </c>
      <c s="15">
        <f t="shared" si="228"/>
        <v>-181.42031832208824</v>
      </c>
      <c s="15">
        <f t="shared" si="228"/>
        <v>-236.31838167208798</v>
      </c>
      <c s="15">
        <f>+SUM(FA35:FK35)</f>
        <v>-2360.2321471631449</v>
      </c>
    </row>
    <row r="36" spans="2:168" ht="15">
      <c r="B36" s="707" t="s">
        <v>98</v>
      </c>
      <c s="15">
        <v>-30.999999999388802</v>
      </c>
      <c s="15">
        <v>-150.00000000104259</v>
      </c>
      <c s="15">
        <v>0</v>
      </c>
      <c s="15">
        <v>31.2306068</v>
      </c>
      <c s="15">
        <v>0</v>
      </c>
      <c s="15">
        <v>152.26246800999999</v>
      </c>
      <c s="15">
        <v>0</v>
      </c>
      <c s="15">
        <v>152.26246800999999</v>
      </c>
      <c s="15">
        <v>0</v>
      </c>
      <c s="15">
        <v>0</v>
      </c>
      <c s="15">
        <v>0</v>
      </c>
      <c s="15">
        <v>-9.9999999933801131</v>
      </c>
      <c s="15">
        <f t="shared" si="0"/>
        <v>144.7555428261885</v>
      </c>
      <c s="16"/>
      <c s="15">
        <v>0</v>
      </c>
      <c s="15">
        <v>0</v>
      </c>
      <c s="15">
        <v>0</v>
      </c>
      <c s="15">
        <v>-2.9293333366780061</v>
      </c>
      <c s="15">
        <v>0</v>
      </c>
      <c s="15">
        <v>13.044373330000001</v>
      </c>
      <c s="15">
        <v>0</v>
      </c>
      <c s="15">
        <v>0</v>
      </c>
      <c s="15">
        <v>0</v>
      </c>
      <c s="15">
        <v>0</v>
      </c>
      <c s="15">
        <v>0</v>
      </c>
      <c s="15">
        <v>-50.000000006660798</v>
      </c>
      <c s="15">
        <f t="shared" si="1"/>
        <v>-39.884960013338805</v>
      </c>
      <c s="16"/>
      <c s="15">
        <v>50.044114590000007</v>
      </c>
      <c s="15">
        <v>0</v>
      </c>
      <c s="15">
        <v>0</v>
      </c>
      <c s="15">
        <v>0</v>
      </c>
      <c s="15">
        <v>0</v>
      </c>
      <c s="15">
        <v>-70.000000001099735</v>
      </c>
      <c s="15">
        <v>0</v>
      </c>
      <c s="15">
        <v>-29.936666665562051</v>
      </c>
      <c s="15">
        <v>0.32078749888250968</v>
      </c>
      <c s="15">
        <v>0.086843056688010734</v>
      </c>
      <c s="15">
        <v>-49.59502670047344</v>
      </c>
      <c s="15">
        <v>0.14659722000001807</v>
      </c>
      <c s="15">
        <f t="shared" si="2"/>
        <v>-98.933351001564688</v>
      </c>
      <c s="16"/>
      <c s="15">
        <v>44.393541008095475</v>
      </c>
      <c s="15">
        <v>0</v>
      </c>
      <c s="15">
        <v>10</v>
      </c>
      <c s="15">
        <v>0</v>
      </c>
      <c s="15">
        <v>10</v>
      </c>
      <c s="15">
        <v>41.079999996672214</v>
      </c>
      <c s="15">
        <v>46.066666670000004</v>
      </c>
      <c s="15">
        <v>0</v>
      </c>
      <c s="15">
        <v>-50</v>
      </c>
      <c s="15">
        <v>0</v>
      </c>
      <c s="15">
        <v>0</v>
      </c>
      <c s="15">
        <v>0.33590277999999785</v>
      </c>
      <c s="15">
        <f t="shared" si="3"/>
        <v>101.87611045476768</v>
      </c>
      <c s="16"/>
      <c s="15">
        <v>0</v>
      </c>
      <c s="15">
        <v>0</v>
      </c>
      <c s="15">
        <v>-187</v>
      </c>
      <c s="15">
        <v>0</v>
      </c>
      <c s="15">
        <v>-90</v>
      </c>
      <c s="15">
        <v>0</v>
      </c>
      <c s="15">
        <v>0</v>
      </c>
      <c s="15">
        <v>60.386749999999999</v>
      </c>
      <c s="15">
        <v>63.707650000000001</v>
      </c>
      <c s="15">
        <v>0</v>
      </c>
      <c s="15">
        <v>0</v>
      </c>
      <c s="15">
        <v>40.909999999999997</v>
      </c>
      <c s="15">
        <f t="shared" si="4"/>
        <v>-111.9956</v>
      </c>
      <c s="16"/>
      <c s="15">
        <v>-240</v>
      </c>
      <c s="15">
        <v>0</v>
      </c>
      <c s="15">
        <v>139.07429167000001</v>
      </c>
      <c s="15">
        <v>100.50808333000001</v>
      </c>
      <c s="15">
        <v>31.04708333</v>
      </c>
      <c s="15">
        <v>-239.59999999999999</v>
      </c>
      <c s="15">
        <v>0</v>
      </c>
      <c s="15">
        <v>0</v>
      </c>
      <c s="15">
        <v>0</v>
      </c>
      <c s="15">
        <v>0</v>
      </c>
      <c s="15">
        <v>-39.205766670000003</v>
      </c>
      <c s="15">
        <v>-6.7294599999999889</v>
      </c>
      <c s="15">
        <f t="shared" si="5"/>
        <v>-254.90576833999998</v>
      </c>
      <c s="16"/>
      <c s="15">
        <v>180.43365555000003</v>
      </c>
      <c s="15">
        <v>-100</v>
      </c>
      <c s="15">
        <v>-261.76679999999999</v>
      </c>
      <c s="15">
        <v>295.33943749999997</v>
      </c>
      <c s="15">
        <v>-14.415420829999988</v>
      </c>
      <c s="15">
        <v>-392.76918472</v>
      </c>
      <c s="15">
        <v>-39.861249999999998</v>
      </c>
      <c s="15">
        <v>310.98308333000006</v>
      </c>
      <c s="15">
        <v>-98.6875</v>
      </c>
      <c s="15">
        <v>0</v>
      </c>
      <c s="15">
        <v>106.19125</v>
      </c>
      <c s="15">
        <v>106.49958332999999</v>
      </c>
      <c s="15">
        <f t="shared" si="6"/>
        <v>91.946854160000115</v>
      </c>
      <c s="16"/>
      <c s="15">
        <v>353.5</v>
      </c>
      <c s="15">
        <v>-72</v>
      </c>
      <c s="15">
        <v>36.052700000000002</v>
      </c>
      <c s="15">
        <v>-106.87967</v>
      </c>
      <c s="15">
        <v>143.10081500000001</v>
      </c>
      <c s="15">
        <v>-70.608490569999987</v>
      </c>
      <c s="15">
        <v>-47.320062649999997</v>
      </c>
      <c s="15">
        <v>-51.693083380000004</v>
      </c>
      <c s="15">
        <v>-87.536093986666685</v>
      </c>
      <c s="15">
        <v>258.01969257000002</v>
      </c>
      <c s="15">
        <v>0</v>
      </c>
      <c s="15">
        <v>-314.62949718000004</v>
      </c>
      <c s="15">
        <f t="shared" si="7"/>
        <v>40.006309803333352</v>
      </c>
      <c s="16"/>
      <c s="15">
        <v>197.23508500000003</v>
      </c>
      <c s="15">
        <v>-29.413992590000007</v>
      </c>
      <c s="15">
        <v>80.756242049999997</v>
      </c>
      <c s="15">
        <v>53.269366670000004</v>
      </c>
      <c s="15">
        <v>13.954059060000001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-67.980295569999996</v>
      </c>
      <c s="15">
        <f t="shared" si="8"/>
        <v>247.82046462</v>
      </c>
      <c s="16"/>
      <c s="15">
        <v>0</v>
      </c>
      <c s="15">
        <v>0</v>
      </c>
      <c s="15">
        <v>-95.514705700000007</v>
      </c>
      <c s="15">
        <v>0</v>
      </c>
      <c s="15">
        <v>0</v>
      </c>
      <c s="15">
        <v>0.86172593999998526</v>
      </c>
      <c s="15">
        <v>0</v>
      </c>
      <c s="15">
        <v>0</v>
      </c>
      <c s="15">
        <v>165</v>
      </c>
      <c s="15">
        <v>-197.02815861000002</v>
      </c>
      <c s="15">
        <v>-190</v>
      </c>
      <c s="15">
        <v>-160</v>
      </c>
      <c s="15">
        <f t="shared" si="9"/>
        <v>-476.68113837000004</v>
      </c>
      <c s="16"/>
      <c s="15">
        <v>0</v>
      </c>
      <c s="15">
        <v>0</v>
      </c>
      <c s="15">
        <v>0</v>
      </c>
      <c s="15">
        <v>200</v>
      </c>
      <c s="15">
        <v>192.88166666999999</v>
      </c>
      <c s="15">
        <v>162.41333333</v>
      </c>
      <c s="15">
        <v>0</v>
      </c>
      <c s="15">
        <v>0</v>
      </c>
      <c s="15">
        <v>0</v>
      </c>
      <c s="15">
        <v>-150</v>
      </c>
      <c s="15">
        <v>0</v>
      </c>
      <c s="15">
        <v>150.57770833000001</v>
      </c>
      <c s="15">
        <f t="shared" si="10"/>
        <v>555.87270833000002</v>
      </c>
      <c s="16"/>
      <c s="15">
        <v>0</v>
      </c>
      <c s="15">
        <v>-50</v>
      </c>
      <c s="15">
        <v>-177.32946919999998</v>
      </c>
      <c s="15">
        <v>0</v>
      </c>
      <c s="15">
        <v>178.17613889</v>
      </c>
      <c s="15">
        <v>40.343049999999998</v>
      </c>
      <c s="15">
        <v>-34.072995909999996</v>
      </c>
      <c s="15">
        <v>-53.664244840000002</v>
      </c>
      <c s="15">
        <v>10.202999999999999</v>
      </c>
      <c s="15">
        <v>0</v>
      </c>
      <c s="15">
        <v>-209.75822015</v>
      </c>
      <c s="15">
        <f>+SUM(FA36:FK36)</f>
        <v>-296.10274120999998</v>
      </c>
    </row>
    <row r="37" spans="2:168" ht="15">
      <c r="B37" s="707" t="s">
        <v>684</v>
      </c>
      <c s="15">
        <v>-98.091767129999994</v>
      </c>
      <c s="15">
        <v>133.42263778</v>
      </c>
      <c s="15">
        <v>-66.577362260000001</v>
      </c>
      <c s="15">
        <v>-96.318499579999994</v>
      </c>
      <c s="15">
        <v>-176.57736226</v>
      </c>
      <c s="15">
        <v>-84.573762259999995</v>
      </c>
      <c s="15">
        <v>-109.18704125999999</v>
      </c>
      <c s="15">
        <v>-194.07586226000001</v>
      </c>
      <c s="15">
        <v>-107.02405994</v>
      </c>
      <c s="15">
        <v>-341.57236225999998</v>
      </c>
      <c s="15">
        <v>-91.572362260000006</v>
      </c>
      <c s="15">
        <v>-172.24578170999999</v>
      </c>
      <c s="15">
        <f t="shared" si="0"/>
        <v>-1404.3935854000001</v>
      </c>
      <c s="16"/>
      <c s="15">
        <v>-116.84139792000001</v>
      </c>
      <c s="15">
        <v>-83.401643750000005</v>
      </c>
      <c s="15">
        <v>-244.22696841000001</v>
      </c>
      <c s="15">
        <v>-111.22665429999999</v>
      </c>
      <c s="15">
        <v>-183.24585377</v>
      </c>
      <c s="15">
        <v>-142.90635860999998</v>
      </c>
      <c s="15">
        <v>-94.778444680000007</v>
      </c>
      <c s="15">
        <v>-83</v>
      </c>
      <c s="15">
        <v>-119.9956</v>
      </c>
      <c s="15">
        <v>4.9375</v>
      </c>
      <c s="15">
        <v>-78.581498409999995</v>
      </c>
      <c s="15">
        <v>-51.414857270000027</v>
      </c>
      <c s="15">
        <f t="shared" si="1"/>
        <v>-1304.6817771200001</v>
      </c>
      <c s="16"/>
      <c s="15">
        <v>-143.25016148</v>
      </c>
      <c s="15">
        <v>3.0221666699999998</v>
      </c>
      <c s="15">
        <v>-220.01302762</v>
      </c>
      <c s="15">
        <v>-60.501313189999998</v>
      </c>
      <c s="15">
        <v>0</v>
      </c>
      <c s="15">
        <v>-8.2555450799999974</v>
      </c>
      <c s="15">
        <v>4.9375</v>
      </c>
      <c s="15">
        <v>30.094999999999999</v>
      </c>
      <c s="15">
        <v>0.41249999999999998</v>
      </c>
      <c s="15">
        <v>4.9375</v>
      </c>
      <c s="15">
        <v>20</v>
      </c>
      <c s="15">
        <v>0.41250000000002274</v>
      </c>
      <c s="15">
        <f t="shared" si="2"/>
        <v>-368.20288070000004</v>
      </c>
      <c s="16"/>
      <c s="15">
        <v>4.9375</v>
      </c>
      <c s="15">
        <v>0</v>
      </c>
      <c s="15">
        <v>-109.39624999999999</v>
      </c>
      <c s="15">
        <v>45.004166659999996</v>
      </c>
      <c s="15">
        <v>-338</v>
      </c>
      <c s="15">
        <v>308.45914177999998</v>
      </c>
      <c s="15">
        <v>-34.995833329999996</v>
      </c>
      <c s="15">
        <v>51.258677360000007</v>
      </c>
      <c s="15">
        <v>51.639573189999993</v>
      </c>
      <c s="15">
        <v>49.97999999999999</v>
      </c>
      <c s="15">
        <v>50.488891670000001</v>
      </c>
      <c s="15">
        <v>36.243069439999999</v>
      </c>
      <c s="15">
        <f t="shared" si="3"/>
        <v>115.61893676999998</v>
      </c>
      <c s="16"/>
      <c s="15">
        <v>0</v>
      </c>
      <c s="15">
        <v>0</v>
      </c>
      <c s="15">
        <v>-191.81826211000001</v>
      </c>
      <c s="15">
        <v>0</v>
      </c>
      <c s="15">
        <v>175.81903344999995</v>
      </c>
      <c s="15">
        <v>0</v>
      </c>
      <c s="15">
        <v>-0.192222220000005</v>
      </c>
      <c s="15">
        <v>-29.461111110000004</v>
      </c>
      <c s="15">
        <v>-38.862499999999997</v>
      </c>
      <c s="15">
        <v>0</v>
      </c>
      <c s="15">
        <v>28.437607710000002</v>
      </c>
      <c s="15">
        <v>135</v>
      </c>
      <c s="15">
        <f t="shared" si="4"/>
        <v>78.922545719999931</v>
      </c>
      <c s="16"/>
      <c s="15">
        <v>0</v>
      </c>
      <c s="15">
        <v>0</v>
      </c>
      <c s="15">
        <v>1.2123688500000001</v>
      </c>
      <c s="15">
        <v>0</v>
      </c>
      <c s="15">
        <v>279.94153344999995</v>
      </c>
      <c s="15">
        <v>0</v>
      </c>
      <c s="15">
        <v>0</v>
      </c>
      <c s="15">
        <v>50</v>
      </c>
      <c s="15">
        <v>0</v>
      </c>
      <c s="15">
        <v>0</v>
      </c>
      <c s="15">
        <v>0</v>
      </c>
      <c s="15">
        <v>4.1710194500000002</v>
      </c>
      <c s="15">
        <f t="shared" si="5"/>
        <v>335.32492174999999</v>
      </c>
      <c s="16"/>
      <c s="15">
        <v>0</v>
      </c>
      <c s="15">
        <v>0</v>
      </c>
      <c s="15">
        <v>-248.78763115000001</v>
      </c>
      <c s="15">
        <v>0</v>
      </c>
      <c s="15">
        <v>279.94153344999995</v>
      </c>
      <c s="15">
        <v>0</v>
      </c>
      <c s="15">
        <v>83</v>
      </c>
      <c s="15">
        <v>-153.94668515000004</v>
      </c>
      <c s="15">
        <v>-187.97877943000003</v>
      </c>
      <c s="15">
        <v>-72.816157770000046</v>
      </c>
      <c s="15">
        <v>-133.87208137000027</v>
      </c>
      <c s="15">
        <v>-111.56463197300003</v>
      </c>
      <c s="15">
        <f t="shared" si="6"/>
        <v>-546.02443339300044</v>
      </c>
      <c s="16"/>
      <c s="15">
        <v>-350.97252105000001</v>
      </c>
      <c s="15">
        <v>-193.57741520000002</v>
      </c>
      <c s="15">
        <v>48.218742549999966</v>
      </c>
      <c s="15">
        <v>-14.048672550000012</v>
      </c>
      <c s="15">
        <v>7.7681699369475155</v>
      </c>
      <c s="15">
        <v>-3.0471972999999934</v>
      </c>
      <c s="15">
        <v>-161.80122633081874</v>
      </c>
      <c s="15">
        <v>54.293098859999972</v>
      </c>
      <c s="15">
        <v>47.148722433450779</v>
      </c>
      <c s="15">
        <v>-246.43072130088876</v>
      </c>
      <c s="15">
        <v>-318.38597862312292</v>
      </c>
      <c s="15">
        <v>-323.4027420721867</v>
      </c>
      <c s="15">
        <f t="shared" si="7"/>
        <v>-1454.2377406466189</v>
      </c>
      <c s="16"/>
      <c s="15">
        <v>14.990051930000005</v>
      </c>
      <c s="15">
        <v>66.064459760000005</v>
      </c>
      <c s="15">
        <v>169.30873791000002</v>
      </c>
      <c s="15">
        <v>-179.23348419336696</v>
      </c>
      <c s="15">
        <v>103.30784377159966</v>
      </c>
      <c s="15">
        <v>34.224918951953441</v>
      </c>
      <c s="15">
        <v>-146.73930934846999</v>
      </c>
      <c s="15">
        <v>-11.194439600000024</v>
      </c>
      <c s="15">
        <v>108.20041749999997</v>
      </c>
      <c s="15">
        <v>285.33009354000006</v>
      </c>
      <c s="15">
        <v>76.537907069999989</v>
      </c>
      <c s="15">
        <v>-439.93463452999998</v>
      </c>
      <c s="15">
        <f t="shared" si="8"/>
        <v>80.862562761716219</v>
      </c>
      <c s="16"/>
      <c s="15">
        <v>27.859489000000011</v>
      </c>
      <c s="15">
        <v>38.45249007237922</v>
      </c>
      <c s="15">
        <v>-19.592082929999933</v>
      </c>
      <c s="15">
        <v>68.276460239999977</v>
      </c>
      <c s="15">
        <v>-202.19699161871731</v>
      </c>
      <c s="15">
        <v>31.040376670000001</v>
      </c>
      <c s="15">
        <v>65.761405549999978</v>
      </c>
      <c s="15">
        <v>-85.436633603944401</v>
      </c>
      <c s="15">
        <v>-468.39311307999992</v>
      </c>
      <c s="15">
        <v>325.56856554000007</v>
      </c>
      <c s="15">
        <v>-502.38558582999991</v>
      </c>
      <c s="15">
        <v>59.130054190000038</v>
      </c>
      <c s="15">
        <f t="shared" si="9"/>
        <v>-661.91556580028225</v>
      </c>
      <c s="16"/>
      <c s="15">
        <v>-29.000305787999991</v>
      </c>
      <c s="15">
        <v>-127.34238965999997</v>
      </c>
      <c s="15">
        <v>-308.95572169235078</v>
      </c>
      <c s="15">
        <v>-150.36272197200003</v>
      </c>
      <c s="15">
        <v>-137.45398276199998</v>
      </c>
      <c s="15">
        <v>-146.46182756672619</v>
      </c>
      <c s="15">
        <v>-138.96177685800001</v>
      </c>
      <c s="15">
        <v>144.75026131999999</v>
      </c>
      <c s="15">
        <v>136.35084331999997</v>
      </c>
      <c s="15">
        <v>-245.77945531460779</v>
      </c>
      <c s="15">
        <v>92.100477300000009</v>
      </c>
      <c s="15">
        <v>92.402344040000031</v>
      </c>
      <c s="15">
        <f t="shared" si="10"/>
        <v>-818.71425563368496</v>
      </c>
      <c s="16"/>
      <c s="15">
        <v>-175.90185045070623</v>
      </c>
      <c s="15">
        <v>-120.46806218891078</v>
      </c>
      <c s="15">
        <v>-15.715554940000018</v>
      </c>
      <c s="15">
        <v>0.68209637166432913</v>
      </c>
      <c s="15">
        <v>-281.40112319425901</v>
      </c>
      <c s="15">
        <v>-217.08349726455899</v>
      </c>
      <c s="15">
        <v>-155.11484779625098</v>
      </c>
      <c s="15">
        <v>-297.91693787033842</v>
      </c>
      <c s="15">
        <v>-150.90767620560723</v>
      </c>
      <c s="15">
        <v>-180.17053716999999</v>
      </c>
      <c s="15">
        <v>-49.791813917514212</v>
      </c>
      <c s="15">
        <f>+SUM(FA37:FK37)</f>
        <v>-1643.7898046264816</v>
      </c>
    </row>
    <row r="38" spans="2:168" ht="15">
      <c r="B38" s="707" t="s">
        <v>688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127.02194773000001</v>
      </c>
      <c s="15">
        <v>0</v>
      </c>
      <c s="15">
        <f t="shared" si="5"/>
        <v>127.02194773000001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127.02194773000001</v>
      </c>
      <c s="15">
        <f t="shared" si="6"/>
        <v>127.02194773000001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127.02194773000001</v>
      </c>
      <c s="15">
        <v>0</v>
      </c>
      <c s="15">
        <f t="shared" si="7"/>
        <v>127.02194773000001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127.02194772999999</v>
      </c>
      <c s="15">
        <v>0</v>
      </c>
      <c s="15">
        <f t="shared" si="8"/>
        <v>127.02194772999999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127.02194773000001</v>
      </c>
      <c s="15">
        <v>0</v>
      </c>
      <c s="15">
        <f t="shared" si="9"/>
        <v>127.02194773000001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127.02194773000001</v>
      </c>
      <c s="15">
        <v>0</v>
      </c>
      <c s="15"/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</row>
    <row r="39" spans="2:168" ht="17.25">
      <c r="B39" s="707" t="s">
        <v>692</v>
      </c>
      <c s="15">
        <v>-88.830316110000012</v>
      </c>
      <c s="15">
        <v>-73.278761010000395</v>
      </c>
      <c s="15">
        <v>-692.52901615999951</v>
      </c>
      <c s="15">
        <v>-107.99633341000001</v>
      </c>
      <c s="15">
        <v>-50.113605139999962</v>
      </c>
      <c s="15">
        <v>-76.85112992024122</v>
      </c>
      <c s="15">
        <v>-134.97521128</v>
      </c>
      <c s="15">
        <v>-119.55173531999947</v>
      </c>
      <c s="15">
        <v>-129.44818094999937</v>
      </c>
      <c s="15">
        <v>-164.36024154000029</v>
      </c>
      <c s="15">
        <v>-134.58065645000147</v>
      </c>
      <c s="15">
        <v>-160.45859316599683</v>
      </c>
      <c s="15">
        <f>+SUM(C39:N39)</f>
        <v>-1932.9737804562383</v>
      </c>
      <c s="16"/>
      <c s="15">
        <v>-153.27260359000064</v>
      </c>
      <c s="15">
        <v>-49.938695339999413</v>
      </c>
      <c s="15">
        <v>-99.079946659999166</v>
      </c>
      <c s="15">
        <v>-94.337854104004009</v>
      </c>
      <c s="15">
        <v>-87.072284040000341</v>
      </c>
      <c s="15">
        <v>-92.821013915995422</v>
      </c>
      <c s="15">
        <v>-151.67446314673163</v>
      </c>
      <c s="15">
        <v>-171.18503181000261</v>
      </c>
      <c s="15">
        <v>-150.09087708999704</v>
      </c>
      <c s="15">
        <v>-135.6453617599978</v>
      </c>
      <c s="15">
        <v>-125.2468625000032</v>
      </c>
      <c s="15">
        <v>-81.30061896563933</v>
      </c>
      <c s="15">
        <f>+SUM(Q39:AB39)</f>
        <v>-1391.6656129223707</v>
      </c>
      <c s="16"/>
      <c s="15">
        <v>-99.193916231286153</v>
      </c>
      <c s="15">
        <v>-73.801050530006023</v>
      </c>
      <c s="15">
        <v>-153.76837855999372</v>
      </c>
      <c s="15">
        <v>-67.970036720000422</v>
      </c>
      <c s="15">
        <v>-99.428131940000554</v>
      </c>
      <c s="15">
        <v>-118.00330993999918</v>
      </c>
      <c s="15">
        <v>-149.68193345000029</v>
      </c>
      <c s="15">
        <v>-95.361600710000857</v>
      </c>
      <c s="15">
        <v>-121.86198843999819</v>
      </c>
      <c s="15">
        <v>-139.53099501000128</v>
      </c>
      <c s="15">
        <v>-79.814459939999779</v>
      </c>
      <c s="15">
        <v>-109.93001982113924</v>
      </c>
      <c s="15">
        <f>+SUM(AE39:AP39)</f>
        <v>-1308.3458212924256</v>
      </c>
      <c s="16"/>
      <c s="15">
        <v>-66.121017970001247</v>
      </c>
      <c s="15">
        <v>-59.852988701043785</v>
      </c>
      <c s="15">
        <v>-51.574694439999405</v>
      </c>
      <c s="15">
        <v>-8.2689936999996405</v>
      </c>
      <c s="15">
        <v>-13.728039419995611</v>
      </c>
      <c s="15">
        <v>-4.3154513900042275</v>
      </c>
      <c s="15">
        <v>-54.99900228999806</v>
      </c>
      <c s="15">
        <v>-47.371140140001643</v>
      </c>
      <c s="15">
        <v>-56.42970629000078</v>
      </c>
      <c s="15">
        <v>-44.986819520000012</v>
      </c>
      <c s="15">
        <v>-45.437908959999049</v>
      </c>
      <c s="15">
        <v>-34.176999410001002</v>
      </c>
      <c s="15">
        <f>+SUM(AS39:BD39)</f>
        <v>-487.26276223104458</v>
      </c>
      <c s="16"/>
      <c s="15">
        <v>-36.872108699999131</v>
      </c>
      <c s="15">
        <v>-39.313292210000213</v>
      </c>
      <c s="15">
        <v>-107.85662529000038</v>
      </c>
      <c s="15">
        <v>-35.974244350002266</v>
      </c>
      <c s="15">
        <v>-69.397784609997615</v>
      </c>
      <c s="15">
        <v>-109.24169885675641</v>
      </c>
      <c s="15">
        <v>-64.988147548390572</v>
      </c>
      <c s="15">
        <v>-88.603035861610238</v>
      </c>
      <c s="15">
        <v>-68.978386251256296</v>
      </c>
      <c s="15">
        <v>-81.001114942309812</v>
      </c>
      <c s="15">
        <v>-55.322537108390748</v>
      </c>
      <c s="15">
        <v>-5.4084942383914267</v>
      </c>
      <c s="15">
        <f>+SUM(BG39:BR39)</f>
        <v>-762.95746996710523</v>
      </c>
      <c s="16"/>
      <c s="15">
        <v>-41.323858746301681</v>
      </c>
      <c s="15">
        <v>-27.328407422435816</v>
      </c>
      <c s="15">
        <v>-43.502705274345544</v>
      </c>
      <c s="15">
        <v>-42.416604168391984</v>
      </c>
      <c s="15">
        <v>-79.78776571839029</v>
      </c>
      <c s="15">
        <v>-53.241906298391768</v>
      </c>
      <c s="15">
        <v>-67.317901858390627</v>
      </c>
      <c s="15">
        <v>-75.296360848390862</v>
      </c>
      <c s="15">
        <v>-64.915108118391458</v>
      </c>
      <c s="15">
        <v>-72.292668818391917</v>
      </c>
      <c s="15">
        <v>-63.117063168389279</v>
      </c>
      <c s="15">
        <v>56.22433570112139</v>
      </c>
      <c s="15">
        <f>+SUM(BU39:CF39)</f>
        <v>-574.31601473908972</v>
      </c>
      <c s="16"/>
      <c s="15">
        <v>-42.419730827904516</v>
      </c>
      <c s="15">
        <v>-33.031882538391699</v>
      </c>
      <c s="15">
        <v>-13.780606738389508</v>
      </c>
      <c s="15">
        <v>-29.914794948393421</v>
      </c>
      <c s="15">
        <v>-93.517939716639489</v>
      </c>
      <c s="15">
        <v>-92.760490350142959</v>
      </c>
      <c s="15">
        <v>-111.26513052838925</v>
      </c>
      <c s="15">
        <v>-35.787423866684264</v>
      </c>
      <c s="15">
        <v>-59.777028560097108</v>
      </c>
      <c s="15">
        <v>-107.43916458839317</v>
      </c>
      <c s="15">
        <v>-60.323166725643659</v>
      </c>
      <c s="15">
        <v>-22.507473521364261</v>
      </c>
      <c s="15">
        <f>+SUM(CI39:CT39)</f>
        <v>-702.52483291043336</v>
      </c>
      <c s="16"/>
      <c s="15">
        <v>-52.373977808122788</v>
      </c>
      <c s="15">
        <v>-47.322292328392166</v>
      </c>
      <c s="15">
        <v>-5.8649778683886211</v>
      </c>
      <c s="15">
        <v>120.36885426160836</v>
      </c>
      <c s="15">
        <v>49.228785701607251</v>
      </c>
      <c s="15">
        <v>-72.044520168390875</v>
      </c>
      <c s="15">
        <v>-65.186553058391894</v>
      </c>
      <c s="15">
        <v>10.401874881610865</v>
      </c>
      <c s="15">
        <v>-25.368773019831963</v>
      </c>
      <c s="15">
        <v>-15.571277881777917</v>
      </c>
      <c s="15">
        <v>41.943086175153951</v>
      </c>
      <c s="15">
        <v>36.602246898062901</v>
      </c>
      <c s="15">
        <f>+SUM(CW39:DH39)</f>
        <v>-25.187524215252893</v>
      </c>
      <c s="16"/>
      <c s="15">
        <v>20.91875934609709</v>
      </c>
      <c s="15">
        <v>116.41917726000025</v>
      </c>
      <c s="15">
        <v>-18.611640344971477</v>
      </c>
      <c s="15">
        <v>-18.66940894704328</v>
      </c>
      <c s="15">
        <v>-17.30847709999955</v>
      </c>
      <c s="15">
        <v>-37.905288431552094</v>
      </c>
      <c s="15">
        <v>-51.146485009830997</v>
      </c>
      <c s="15">
        <v>79.773468818032086</v>
      </c>
      <c s="15">
        <v>-36.051377951336804</v>
      </c>
      <c s="15">
        <v>-19.695194221593226</v>
      </c>
      <c s="15">
        <v>-8.8394424332856261</v>
      </c>
      <c s="15">
        <v>19.757125972266806</v>
      </c>
      <c s="15">
        <f>+SUM(DK39:DV39)</f>
        <v>28.641216956783182</v>
      </c>
      <c s="16"/>
      <c s="15">
        <v>-23.746929722907964</v>
      </c>
      <c s="15">
        <v>-125.7005086270907</v>
      </c>
      <c s="15">
        <v>-123.12050941644588</v>
      </c>
      <c s="15">
        <v>-55.769806367035471</v>
      </c>
      <c s="15">
        <v>-109.95031610652262</v>
      </c>
      <c s="15">
        <v>-74.309398329997407</v>
      </c>
      <c s="15">
        <v>-60.959149143310754</v>
      </c>
      <c s="15">
        <v>-46.562074577821363</v>
      </c>
      <c s="15">
        <v>-51.828356750000239</v>
      </c>
      <c s="15">
        <v>-96.900211790001435</v>
      </c>
      <c s="15">
        <v>77.120559205855386</v>
      </c>
      <c s="15">
        <v>-14.289989784721286</v>
      </c>
      <c s="15">
        <f>+SUM(DY39:EJ39)</f>
        <v>-706.01669140999957</v>
      </c>
      <c s="16"/>
      <c s="15">
        <v>-50.887092280306035</v>
      </c>
      <c s="15">
        <v>-41.051287144709306</v>
      </c>
      <c s="15">
        <v>-50.774608980001574</v>
      </c>
      <c s="15">
        <v>-37.658794174981495</v>
      </c>
      <c s="15">
        <v>-23.622767400002829</v>
      </c>
      <c s="15">
        <v>-133.87081251186737</v>
      </c>
      <c s="15">
        <v>-92.433588888131226</v>
      </c>
      <c s="15">
        <v>-2.3577187500004868</v>
      </c>
      <c s="15">
        <v>-25.749535747586322</v>
      </c>
      <c s="15">
        <v>-28.111189662412897</v>
      </c>
      <c s="15">
        <v>-17.620171369998445</v>
      </c>
      <c s="15">
        <v>26.861842839999468</v>
      </c>
      <c s="15">
        <f>+SUM(EM39:EX39)</f>
        <v>-477.27572406999843</v>
      </c>
      <c s="16"/>
      <c s="15">
        <v>-103.5022371900011</v>
      </c>
      <c s="15">
        <v>-88.540392579997928</v>
      </c>
      <c s="15">
        <v>-44.219379119400855</v>
      </c>
      <c s="15">
        <v>-16.834752084513866</v>
      </c>
      <c s="15">
        <v>-33.90217906608666</v>
      </c>
      <c s="15">
        <v>-38.362010638160427</v>
      </c>
      <c s="15">
        <v>-66.858908850720582</v>
      </c>
      <c s="15">
        <v>-21.036586161244969</v>
      </c>
      <c s="15">
        <v>-29.065026879874694</v>
      </c>
      <c s="15">
        <v>-1.2497811520882465</v>
      </c>
      <c s="15">
        <v>23.231652395426238</v>
      </c>
      <c s="15">
        <f>+SUM(FA39:FK39)</f>
        <v>-420.33960132666311</v>
      </c>
    </row>
    <row r="40" spans="2:168" ht="15">
      <c r="B40" s="692" t="s">
        <v>731</v>
      </c>
      <c s="15">
        <v>-15.149999999999977</v>
      </c>
      <c s="15">
        <v>0.65999999999996817</v>
      </c>
      <c s="15">
        <v>-15.920000000000016</v>
      </c>
      <c s="15">
        <v>-20.269999999999982</v>
      </c>
      <c s="15">
        <v>-23.289999999999964</v>
      </c>
      <c s="15">
        <v>12.990000000000009</v>
      </c>
      <c s="15">
        <v>36.659999999999968</v>
      </c>
      <c s="15">
        <v>62.510000000000048</v>
      </c>
      <c s="15">
        <v>14.38999999999993</v>
      </c>
      <c s="15">
        <v>32.160000000000025</v>
      </c>
      <c s="15">
        <v>-68.930000000000007</v>
      </c>
      <c s="15">
        <v>29.150000000000034</v>
      </c>
      <c s="15">
        <f>+SUM(C40:N40)</f>
        <v>44.960000000000036</v>
      </c>
      <c s="16"/>
      <c s="15">
        <v>19.139999999999986</v>
      </c>
      <c s="15">
        <v>5.3199999999999932</v>
      </c>
      <c s="15">
        <v>-21.319999999999993</v>
      </c>
      <c s="15">
        <v>43.390000000000015</v>
      </c>
      <c s="15">
        <v>17.189999999999998</v>
      </c>
      <c s="15">
        <v>15.799999999999983</v>
      </c>
      <c s="15">
        <v>-4.1799999999999784</v>
      </c>
      <c s="15">
        <v>-61.789999999999992</v>
      </c>
      <c s="15">
        <v>4.5</v>
      </c>
      <c s="15">
        <v>8.7699999999999818</v>
      </c>
      <c s="15">
        <v>40.179999999999978</v>
      </c>
      <c s="15">
        <v>27.640000000000015</v>
      </c>
      <c s="15">
        <f>+SUM(Q40:AB40)</f>
        <v>94.639999999999986</v>
      </c>
      <c s="16"/>
      <c s="15">
        <v>31.609999999999985</v>
      </c>
      <c s="15">
        <v>-10.840000000000003</v>
      </c>
      <c s="15">
        <v>36.720000000000027</v>
      </c>
      <c s="15">
        <v>-17.920000000000016</v>
      </c>
      <c s="15">
        <v>21.980000000000004</v>
      </c>
      <c s="15">
        <v>-18.480000000000004</v>
      </c>
      <c s="15">
        <v>15.969999999999999</v>
      </c>
      <c s="15">
        <v>22.579999999999998</v>
      </c>
      <c s="15">
        <v>10.060000000000002</v>
      </c>
      <c s="15">
        <v>-14.029999999999987</v>
      </c>
      <c s="15">
        <v>47.769999999999989</v>
      </c>
      <c s="15">
        <v>2.3999999999999986</v>
      </c>
      <c s="15">
        <f>+SUM(AE40:AP40)</f>
        <v>127.81999999999999</v>
      </c>
      <c s="16"/>
      <c s="15">
        <v>2.0100000000000051</v>
      </c>
      <c s="15">
        <v>8.4899999999999949</v>
      </c>
      <c s="15">
        <v>-354.81999999999999</v>
      </c>
      <c s="15">
        <v>-3.0300000000000296</v>
      </c>
      <c s="15">
        <v>339.39000000000004</v>
      </c>
      <c s="15">
        <v>14</v>
      </c>
      <c s="15">
        <v>-4.4299999999999997</v>
      </c>
      <c s="15">
        <v>8.3599999999999994</v>
      </c>
      <c s="15">
        <v>-14.759999999999998</v>
      </c>
      <c s="15">
        <v>3.2800000000000011</v>
      </c>
      <c s="15">
        <v>-22.119999999999997</v>
      </c>
      <c s="15">
        <v>28.059999999999995</v>
      </c>
      <c s="15">
        <f>+SUM(AS40:BD40)</f>
        <v>4.430000000000021</v>
      </c>
      <c s="16"/>
      <c s="15">
        <v>-14</v>
      </c>
      <c s="15">
        <v>4.8999999999999986</v>
      </c>
      <c s="15">
        <v>6.9899999999999949</v>
      </c>
      <c s="15">
        <v>-13.929999999999993</v>
      </c>
      <c s="15">
        <v>-2.480000000000004</v>
      </c>
      <c s="15">
        <v>-4.9300000000000068</v>
      </c>
      <c s="15">
        <v>10.340000000000011</v>
      </c>
      <c s="15">
        <v>-4.1700000000000088</v>
      </c>
      <c s="15">
        <v>16.230000000000011</v>
      </c>
      <c s="15">
        <v>11.289999999999999</v>
      </c>
      <c s="15">
        <v>-11.719999999999999</v>
      </c>
      <c s="15">
        <v>-33.929999999999993</v>
      </c>
      <c s="15">
        <f>+SUM(BG40:BR40)</f>
        <v>-35.409999999999989</v>
      </c>
      <c s="16"/>
      <c s="15">
        <v>-34.070000000000007</v>
      </c>
      <c s="15">
        <v>14.640000000000001</v>
      </c>
      <c s="15">
        <v>-18.919999999999987</v>
      </c>
      <c s="15">
        <v>-24.180000000000007</v>
      </c>
      <c s="15">
        <v>-10.010000000000019</v>
      </c>
      <c s="15">
        <v>4.8799999999999955</v>
      </c>
      <c s="15">
        <v>9.8100000000000023</v>
      </c>
      <c s="15">
        <v>-4.1800000000000068</v>
      </c>
      <c s="15">
        <v>5.7400000000000091</v>
      </c>
      <c s="15">
        <v>4.8300000000000125</v>
      </c>
      <c s="15">
        <v>-21.240000000000009</v>
      </c>
      <c s="15">
        <v>6.9499999999999886</v>
      </c>
      <c s="15">
        <f>+SUM(BU40:CF40)</f>
        <v>-65.750000000000028</v>
      </c>
      <c s="16"/>
      <c s="15">
        <v>37.910000000000011</v>
      </c>
      <c s="15">
        <v>-23.510000000000005</v>
      </c>
      <c s="15">
        <v>-18.569999999999993</v>
      </c>
      <c s="15">
        <v>-75.97999999999999</v>
      </c>
      <c s="15">
        <v>-30.989999999999952</v>
      </c>
      <c s="15">
        <v>73.629999999999967</v>
      </c>
      <c s="15">
        <v>-31.259999999999991</v>
      </c>
      <c s="15">
        <v>-29.390000000000043</v>
      </c>
      <c s="15">
        <v>-17.579999999999956</v>
      </c>
      <c s="15">
        <v>9.5199999999999534</v>
      </c>
      <c s="15">
        <v>15.340000000000003</v>
      </c>
      <c s="15">
        <v>-35.669999999999959</v>
      </c>
      <c s="15">
        <f>+SUM(CI40:CT40)</f>
        <v>-126.54999999999995</v>
      </c>
      <c s="16"/>
      <c s="15">
        <v>22.079999999999956</v>
      </c>
      <c s="15">
        <v>-30.249999999999972</v>
      </c>
      <c s="15">
        <v>101.07999999999998</v>
      </c>
      <c s="15">
        <v>11.97999999999999</v>
      </c>
      <c s="15">
        <v>-50.869999999999976</v>
      </c>
      <c s="15">
        <v>99.200000000000003</v>
      </c>
      <c s="15">
        <v>-15.280000000000015</v>
      </c>
      <c s="15">
        <v>-18.999999999999972</v>
      </c>
      <c s="15">
        <v>35.889999999999972</v>
      </c>
      <c s="15">
        <v>10.180000000000007</v>
      </c>
      <c s="15">
        <v>-12.609999999999999</v>
      </c>
      <c s="15">
        <v>22.11999999999999</v>
      </c>
      <c s="15">
        <f>+SUM(CW40:DH40)</f>
        <v>174.51999999999992</v>
      </c>
      <c s="16"/>
      <c s="15">
        <v>-34.34999999999998</v>
      </c>
      <c s="15">
        <v>-19.670000000000016</v>
      </c>
      <c s="15">
        <v>-10.949999999999989</v>
      </c>
      <c s="15">
        <v>-56.77000000000001</v>
      </c>
      <c s="15">
        <v>-13.700806999999998</v>
      </c>
      <c s="15">
        <v>14.288212000000016</v>
      </c>
      <c s="15">
        <v>-5.8718830000000253</v>
      </c>
      <c s="15">
        <v>-22.93141399999999</v>
      </c>
      <c s="15">
        <v>55.513978999999978</v>
      </c>
      <c s="15">
        <v>-27.636534000000012</v>
      </c>
      <c s="15">
        <v>2.7675620000000265</v>
      </c>
      <c s="15">
        <v>-94.077021999999971</v>
      </c>
      <c s="15">
        <f>+SUM(DK40:DV40)</f>
        <v>-213.38790699999998</v>
      </c>
      <c s="16"/>
      <c s="15">
        <v>-12.064432000000011</v>
      </c>
      <c s="15">
        <v>-86.067735000000027</v>
      </c>
      <c s="15">
        <v>-33.407505999999955</v>
      </c>
      <c s="15">
        <v>-46.337587000000042</v>
      </c>
      <c s="15">
        <v>7.5695159999999646</v>
      </c>
      <c s="15">
        <v>-20.06493299999994</v>
      </c>
      <c s="15">
        <v>5.8477809999999977</v>
      </c>
      <c s="15">
        <v>-56.724137000000098</v>
      </c>
      <c s="15">
        <v>-85.337859999999864</v>
      </c>
      <c s="15">
        <v>-0.43858600000010028</v>
      </c>
      <c s="15">
        <v>-24.856926999999928</v>
      </c>
      <c s="15">
        <v>-60.609045999999921</v>
      </c>
      <c s="15">
        <f>+SUM(DY40:EJ40)</f>
        <v>-412.49145199999992</v>
      </c>
      <c s="16"/>
      <c s="15">
        <v>-72.708542000000079</v>
      </c>
      <c s="15">
        <v>144.43507699999998</v>
      </c>
      <c s="15">
        <v>-0.40541600000005928</v>
      </c>
      <c s="15">
        <v>-10.861741999999822</v>
      </c>
      <c s="15">
        <v>22.880050999999867</v>
      </c>
      <c s="15">
        <v>-57.878124999999955</v>
      </c>
      <c s="15">
        <v>2.1566629999999805</v>
      </c>
      <c s="15">
        <v>-40.519182000000114</v>
      </c>
      <c s="15">
        <v>-12.308386999999925</v>
      </c>
      <c s="15">
        <v>53.860254000000054</v>
      </c>
      <c s="15">
        <v>69.798501999999985</v>
      </c>
      <c s="15">
        <v>148.342401</v>
      </c>
      <c s="15">
        <f>+SUM(EM40:EX40)</f>
        <v>246.79155399999991</v>
      </c>
      <c s="16"/>
      <c s="15">
        <v>76.30165599999998</v>
      </c>
      <c s="15">
        <v>73.174635000000023</v>
      </c>
      <c s="15">
        <v>29.818499999999972</v>
      </c>
      <c s="15">
        <v>79.504184000000009</v>
      </c>
      <c s="15">
        <v>-119.40936599999998</v>
      </c>
      <c s="15">
        <v>-147.95022800000004</v>
      </c>
      <c s="15">
        <v>-9.3243389999999522</v>
      </c>
      <c s="15">
        <v>-14.747531000000038</v>
      </c>
      <c s="15">
        <v>-58.35312899999991</v>
      </c>
      <c s="15">
        <v>-52.416667000000075</v>
      </c>
      <c s="15">
        <v>37.952516999999943</v>
      </c>
      <c s="15">
        <f>+SUM(FA40:FK40)</f>
        <v>-105.44976800000006</v>
      </c>
    </row>
    <row r="41" spans="2:168" ht="15" hidden="1">
      <c r="B41" s="692" t="s">
        <v>7</v>
      </c>
      <c s="522"/>
      <c s="522"/>
      <c s="522"/>
      <c s="522"/>
      <c s="522"/>
      <c s="522"/>
      <c s="522"/>
      <c s="522"/>
      <c s="522"/>
      <c s="522"/>
      <c s="522"/>
      <c s="522"/>
      <c s="522">
        <f>+SUM(C41:N41)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+SUM(Q41:AB41)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+SUM(AE41:AP41)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+SUM(AS41:BD41)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+SUM(BG41:BR41)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+SUM(BU41:CF41)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+SUM(CI41:CT41)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+SUM(CW41:DH41)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+SUM(DK41:DV41)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+SUM(DY41:EJ41)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+SUM(EM41:EX41)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>
        <f>+SUM(FA41:FK41)</f>
        <v>0</v>
      </c>
    </row>
    <row r="42" spans="2:168" ht="15.75">
      <c r="B42" s="693" t="s">
        <v>736</v>
      </c>
      <c s="24">
        <v>-116.92701799999986</v>
      </c>
      <c s="24">
        <v>39.76757299999997</v>
      </c>
      <c s="24">
        <v>-63.584958999999913</v>
      </c>
      <c s="24">
        <v>-32.12152100000003</v>
      </c>
      <c s="24">
        <v>68.136638999999946</v>
      </c>
      <c s="24">
        <v>-264.66541199999995</v>
      </c>
      <c s="24">
        <v>34.372112999999899</v>
      </c>
      <c s="24">
        <v>-336.15186300000005</v>
      </c>
      <c s="24">
        <v>57.590144000000009</v>
      </c>
      <c s="24">
        <v>185.6891619999999</v>
      </c>
      <c s="24">
        <v>98.790718000000197</v>
      </c>
      <c s="24">
        <v>228.07166200000006</v>
      </c>
      <c s="24">
        <f>+SUM(C42:N42)</f>
        <v>-101.03276199999982</v>
      </c>
      <c s="685"/>
      <c s="24">
        <v>-65.885267999999996</v>
      </c>
      <c s="24">
        <v>-122.70999000000006</v>
      </c>
      <c s="24">
        <v>332.91942299999994</v>
      </c>
      <c s="24">
        <v>-130.16540799999996</v>
      </c>
      <c s="24">
        <v>-98.233451000000059</v>
      </c>
      <c s="24">
        <v>-130.85518200000013</v>
      </c>
      <c s="24">
        <v>-111.635312</v>
      </c>
      <c s="24">
        <v>187.48467700000015</v>
      </c>
      <c s="24">
        <v>-90.271063000000026</v>
      </c>
      <c s="24">
        <v>-176.55279299999995</v>
      </c>
      <c s="24">
        <v>-5.1866999999999734</v>
      </c>
      <c s="24">
        <v>339.75107200000002</v>
      </c>
      <c s="24">
        <f>+SUM(Q42:AB42)</f>
        <v>-71.339995000000044</v>
      </c>
      <c s="685"/>
      <c s="24">
        <v>-178.08023400000013</v>
      </c>
      <c s="24">
        <v>-68.83214600000008</v>
      </c>
      <c s="24">
        <v>79.194393000000105</v>
      </c>
      <c s="24">
        <v>-116.47864599999991</v>
      </c>
      <c s="24">
        <v>-130.7868860000001</v>
      </c>
      <c s="24">
        <v>100.63115100000005</v>
      </c>
      <c s="24">
        <v>14.994878999999855</v>
      </c>
      <c s="24">
        <v>55.229900000000043</v>
      </c>
      <c s="24">
        <v>31.963868999999931</v>
      </c>
      <c s="24">
        <v>-47.437645999999859</v>
      </c>
      <c s="24">
        <v>-79.814202000000023</v>
      </c>
      <c s="24">
        <v>317.06422499999996</v>
      </c>
      <c s="24">
        <f>+SUM(AE42:AP42)</f>
        <v>-22.351343000000156</v>
      </c>
      <c s="685"/>
      <c s="24">
        <v>-133.95810300000005</v>
      </c>
      <c s="24">
        <v>46.394556000000193</v>
      </c>
      <c s="24">
        <v>518.94401900000003</v>
      </c>
      <c s="24">
        <v>-195.46308700000003</v>
      </c>
      <c s="24">
        <v>-70.723836000000006</v>
      </c>
      <c s="24">
        <v>-202.8287039999999</v>
      </c>
      <c s="24">
        <v>-23.920444000000089</v>
      </c>
      <c s="24">
        <v>-8.5285720000000538</v>
      </c>
      <c s="24">
        <v>72.270557000000053</v>
      </c>
      <c s="24">
        <v>-35.961745000000064</v>
      </c>
      <c s="24">
        <v>-95.809785999999917</v>
      </c>
      <c s="24">
        <v>246.81240600000001</v>
      </c>
      <c s="24">
        <f>+SUM(AS42:BD42)</f>
        <v>117.22726100000017</v>
      </c>
      <c s="685"/>
      <c s="24">
        <v>-155.43996200000015</v>
      </c>
      <c s="24">
        <v>-150.75754799999982</v>
      </c>
      <c s="24">
        <v>209.85958500000004</v>
      </c>
      <c s="24">
        <v>-97.688858999999979</v>
      </c>
      <c s="24">
        <v>-184.83491900000013</v>
      </c>
      <c s="24">
        <v>48.009954999999991</v>
      </c>
      <c s="24">
        <v>-32.18392700000004</v>
      </c>
      <c s="24">
        <v>89.536368999999922</v>
      </c>
      <c s="24">
        <v>27.568832000000157</v>
      </c>
      <c s="24">
        <v>-123.33960300000012</v>
      </c>
      <c s="24">
        <v>-145.44952499999999</v>
      </c>
      <c s="24">
        <v>206.30662000000007</v>
      </c>
      <c s="24">
        <f>+SUM(BG42:BR42)</f>
        <v>-308.41298200000006</v>
      </c>
      <c s="685"/>
      <c s="24">
        <v>97.120085000000017</v>
      </c>
      <c s="24">
        <v>-111.60709399999996</v>
      </c>
      <c s="24">
        <v>-46.750330000000076</v>
      </c>
      <c s="24">
        <v>-105.25600699999995</v>
      </c>
      <c s="24">
        <v>-458.95000800000003</v>
      </c>
      <c s="24">
        <v>334.28795599999989</v>
      </c>
      <c s="24">
        <v>140.8603270000001</v>
      </c>
      <c s="24">
        <v>23.819590000000062</v>
      </c>
      <c s="24">
        <v>-15.036287000000129</v>
      </c>
      <c s="24">
        <v>50.482882000000245</v>
      </c>
      <c s="24">
        <v>-188.75881700000014</v>
      </c>
      <c s="24">
        <v>130.47637699999996</v>
      </c>
      <c s="24">
        <f>+SUM(BU42:CF42)</f>
        <v>-149.31132600000001</v>
      </c>
      <c s="685"/>
      <c s="24">
        <v>-245.05989799999998</v>
      </c>
      <c s="24">
        <v>33.266975000000002</v>
      </c>
      <c s="24">
        <v>502.69414299999994</v>
      </c>
      <c s="24">
        <v>-302.76280099999985</v>
      </c>
      <c s="24">
        <v>-354.04609300000016</v>
      </c>
      <c s="24">
        <v>384.40836899999999</v>
      </c>
      <c s="24">
        <v>-260.55234999999993</v>
      </c>
      <c s="24">
        <v>-4.2863830000001144</v>
      </c>
      <c s="24">
        <v>289.48008300000015</v>
      </c>
      <c s="24">
        <v>-91.624925000000076</v>
      </c>
      <c s="24">
        <v>36.802659000000176</v>
      </c>
      <c s="24">
        <v>362.07811599999991</v>
      </c>
      <c s="24">
        <f>+SUM(CI42:CT42)</f>
        <v>350.39789500000006</v>
      </c>
      <c s="685"/>
      <c s="24">
        <v>-359.73614800000018</v>
      </c>
      <c s="24">
        <v>324.98678300000017</v>
      </c>
      <c s="24">
        <v>-172.07619200000011</v>
      </c>
      <c s="24">
        <v>75.36119900000017</v>
      </c>
      <c s="24">
        <v>-118.80552800000009</v>
      </c>
      <c s="24">
        <v>-107.80263799999989</v>
      </c>
      <c s="24">
        <v>134.32987000000003</v>
      </c>
      <c s="24">
        <v>149.91192299999989</v>
      </c>
      <c s="24">
        <v>118.77330900000004</v>
      </c>
      <c s="24">
        <v>-371.26240500000006</v>
      </c>
      <c s="24">
        <v>-475.44884199999979</v>
      </c>
      <c s="24">
        <v>399.30927699999984</v>
      </c>
      <c s="24">
        <f>+SUM(CW42:DH42)</f>
        <v>-402.45939199999998</v>
      </c>
      <c s="685"/>
      <c s="24">
        <v>-134.75534500000003</v>
      </c>
      <c s="24">
        <v>-9.5241880000000947</v>
      </c>
      <c s="24">
        <v>44.99919900000009</v>
      </c>
      <c s="24">
        <v>6.5200129999998353</v>
      </c>
      <c s="24">
        <v>-291.86576999999988</v>
      </c>
      <c s="24">
        <v>-22.075568999999859</v>
      </c>
      <c s="24">
        <v>31.103563999999778</v>
      </c>
      <c s="24">
        <v>113.04747799999996</v>
      </c>
      <c s="24">
        <v>-514.39560299999971</v>
      </c>
      <c s="24">
        <v>-454.75637100000017</v>
      </c>
      <c s="24">
        <v>-469.66843100000006</v>
      </c>
      <c s="24">
        <v>774.36299000000008</v>
      </c>
      <c s="24">
        <f>+SUM(DK42:DV42)</f>
        <v>-927.00803300000007</v>
      </c>
      <c s="685"/>
      <c s="24">
        <v>-260.22570700000006</v>
      </c>
      <c s="24">
        <v>-77.117205000000013</v>
      </c>
      <c s="24">
        <v>301.33550199999991</v>
      </c>
      <c s="24">
        <v>-121.09996999999976</v>
      </c>
      <c s="24">
        <v>-85.554937000000336</v>
      </c>
      <c s="24">
        <v>-166.06562199999962</v>
      </c>
      <c s="24">
        <v>-153.13907100000006</v>
      </c>
      <c s="24">
        <v>228.8055330000002</v>
      </c>
      <c s="24">
        <v>314.68719299999975</v>
      </c>
      <c s="24">
        <v>-425.86568299999999</v>
      </c>
      <c s="24">
        <v>368.97373999999991</v>
      </c>
      <c s="24">
        <v>293.5528752500004</v>
      </c>
      <c s="24">
        <f>+SUM(DY42:EJ42)</f>
        <v>218.28664825000033</v>
      </c>
      <c s="685"/>
      <c s="24">
        <v>41.942171799999869</v>
      </c>
      <c s="24">
        <v>198.31389166999975</v>
      </c>
      <c s="24">
        <v>414.50882903000024</v>
      </c>
      <c s="24">
        <v>-318.01366224999992</v>
      </c>
      <c s="24">
        <v>-87.371517020000056</v>
      </c>
      <c s="24">
        <v>126.04674702999978</v>
      </c>
      <c s="24">
        <v>332.16415536000022</v>
      </c>
      <c s="24">
        <v>93.956237370001872</v>
      </c>
      <c s="24">
        <v>-115.29124311000191</v>
      </c>
      <c s="24">
        <v>-175.25947784000005</v>
      </c>
      <c s="24">
        <v>-209.14505673000008</v>
      </c>
      <c s="24">
        <v>244.77900746</v>
      </c>
      <c s="24">
        <f>+SUM(EM42:EX42)</f>
        <v>546.63008276999972</v>
      </c>
      <c s="685"/>
      <c s="24">
        <v>100.16536896000207</v>
      </c>
      <c s="24">
        <v>-25.111837890002107</v>
      </c>
      <c s="24">
        <v>22.977463620000208</v>
      </c>
      <c s="24">
        <v>-341.09624371000018</v>
      </c>
      <c s="24">
        <v>5.7895298799999182</v>
      </c>
      <c s="24">
        <v>180.48861453000018</v>
      </c>
      <c s="24">
        <v>94.820702320000009</v>
      </c>
      <c s="24">
        <v>49.465196749999905</v>
      </c>
      <c s="24">
        <v>-162.44290570999988</v>
      </c>
      <c s="24">
        <v>-2.4342638299999635</v>
      </c>
      <c s="24">
        <v>-177.73602229000016</v>
      </c>
      <c s="24">
        <f>+SUM(FA42:FK42)</f>
        <v>-255.11439737000001</v>
      </c>
    </row>
    <row r="43" spans="2:2" ht="15">
      <c r="B43" s="114" t="s">
        <v>693</v>
      </c>
    </row>
    <row r="44" spans="2:2" ht="15">
      <c r="B44" s="114" t="s">
        <v>730</v>
      </c>
    </row>
    <row r="45" spans="2:2" ht="15">
      <c r="B45" s="114" t="s">
        <v>744</v>
      </c>
    </row>
    <row r="47" ht="6.75" customHeight="1"/>
  </sheetData>
  <mergeCells count="12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L5"/>
    <mergeCell ref="DK5:DW5"/>
    <mergeCell ref="DY5:EK5"/>
  </mergeCells>
  <hyperlinks>
    <hyperlink ref="B5" location="ÍNDICE!A1" display="Menú principal"/>
  </hyperlinks>
  <pageMargins left="0.7" right="0.7" top="0.75" bottom="0.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 topLeftCell="A1">
      <pane xSplit="2" ySplit="6" topLeftCell="C7" activePane="bottomRight" state="frozen"/>
      <selection pane="topLeft" activeCell="A1" sqref="A1"/>
      <selection pane="bottomLeft" activeCell="A7" sqref="A7"/>
      <selection pane="topRight" activeCell="C1" sqref="C1"/>
      <selection pane="bottomRight" activeCell="F19" sqref="F19"/>
    </sheetView>
  </sheetViews>
  <sheetFormatPr defaultColWidth="10.8542857142857" defaultRowHeight="15"/>
  <cols>
    <col min="1" max="1" width="10.8571428571429" style="285"/>
    <col min="2" max="2" width="36.5714285714286" style="285" customWidth="1"/>
    <col min="3" max="3" width="13.8571428571429" style="285" customWidth="1"/>
    <col min="4" max="4" width="12.4285714285714" style="285" customWidth="1"/>
    <col min="5" max="5" width="11.1428571428571" style="285" customWidth="1"/>
    <col min="6" max="6" width="12.2857142857143" style="285" customWidth="1"/>
    <col min="7" max="7" width="15.1428571428571" style="285" customWidth="1"/>
    <col min="8" max="8" width="13.4285714285714" style="285" customWidth="1"/>
    <col min="9" max="16384" width="10.8571428571429" style="285"/>
  </cols>
  <sheetData>
    <row r="3" spans="2:8" ht="15">
      <c r="B3" s="282" t="s">
        <v>425</v>
      </c>
      <c s="282"/>
      <c s="282"/>
      <c s="282"/>
      <c s="283"/>
      <c s="284"/>
      <c s="284"/>
    </row>
    <row r="4" spans="2:8" ht="15">
      <c r="B4" s="282" t="s">
        <v>426</v>
      </c>
      <c s="282"/>
      <c s="282"/>
      <c s="282"/>
      <c s="283"/>
      <c s="284"/>
      <c s="284"/>
    </row>
    <row r="5" spans="2:8" ht="15">
      <c r="B5" s="282"/>
      <c s="774">
        <v>44440</v>
      </c>
      <c s="775"/>
      <c s="775"/>
      <c s="774">
        <v>44531</v>
      </c>
      <c s="775"/>
      <c s="775"/>
    </row>
    <row r="6" spans="2:8" ht="15">
      <c r="B6" s="283"/>
      <c s="286" t="s">
        <v>427</v>
      </c>
      <c s="286" t="s">
        <v>391</v>
      </c>
      <c s="286" t="s">
        <v>428</v>
      </c>
      <c s="286" t="s">
        <v>427</v>
      </c>
      <c s="286" t="s">
        <v>391</v>
      </c>
      <c s="286" t="s">
        <v>428</v>
      </c>
    </row>
    <row r="7" spans="2:8" ht="15">
      <c r="B7" s="287"/>
      <c s="288" t="s">
        <v>202</v>
      </c>
      <c s="288" t="s">
        <v>203</v>
      </c>
      <c s="286" t="s">
        <v>429</v>
      </c>
      <c s="288" t="s">
        <v>202</v>
      </c>
      <c s="288" t="s">
        <v>203</v>
      </c>
      <c s="286" t="s">
        <v>429</v>
      </c>
    </row>
    <row r="8" spans="2:8" ht="15">
      <c r="B8" s="289" t="s">
        <v>25</v>
      </c>
      <c s="290">
        <f>+C9+C10</f>
        <v>199.35637652</v>
      </c>
      <c s="290">
        <f>+D9+D10</f>
        <v>192.27293761999999</v>
      </c>
      <c s="290">
        <f>+E9+E10</f>
        <v>-7.0834388999999991</v>
      </c>
      <c s="290">
        <f>+F9+F10</f>
        <v>199.46713174000001</v>
      </c>
      <c s="290">
        <f>+G9+G10</f>
        <v>201.88369284000001</v>
      </c>
      <c s="290">
        <f>+G8-F8</f>
        <v>2.4165610999999956</v>
      </c>
    </row>
    <row r="9" spans="2:8" ht="15">
      <c r="B9" s="291" t="s">
        <v>430</v>
      </c>
      <c s="292">
        <v>16.463896519999999</v>
      </c>
      <c s="292">
        <v>9.3804576199999996</v>
      </c>
      <c s="292">
        <f>+D9-C9</f>
        <v>-7.0834388999999991</v>
      </c>
      <c s="292">
        <f>26174651.74/1000000-9.6</f>
        <v>16.57465174</v>
      </c>
      <c s="292">
        <f>18991212.84/1000000</f>
        <v>18.991212839999999</v>
      </c>
      <c s="292">
        <f>+G9-F9</f>
        <v>2.4165610999999991</v>
      </c>
    </row>
    <row r="10" spans="2:8" ht="15">
      <c r="B10" s="291" t="s">
        <v>431</v>
      </c>
      <c s="292">
        <v>182.89248000000001</v>
      </c>
      <c s="292">
        <v>182.89248000000001</v>
      </c>
      <c s="292">
        <f>+D10-C10</f>
        <v>0</v>
      </c>
      <c s="292">
        <f>182892480/1000000</f>
        <v>182.89248000000001</v>
      </c>
      <c s="292">
        <f>182892480/1000000</f>
        <v>182.89248000000001</v>
      </c>
      <c s="292">
        <f>+G10-F10</f>
        <v>0</v>
      </c>
    </row>
    <row r="11" spans="2:8" ht="15">
      <c r="B11" s="289" t="s">
        <v>432</v>
      </c>
      <c s="293">
        <f>+C12</f>
        <v>10.134725650000007</v>
      </c>
      <c s="293">
        <f>+D12</f>
        <v>76.634725650000007</v>
      </c>
      <c s="293">
        <f>+D11-C11</f>
        <v>66.5</v>
      </c>
      <c s="293">
        <f>+F12</f>
        <v>10.134725650000007</v>
      </c>
      <c s="293">
        <f>+G12</f>
        <v>76.634725650000007</v>
      </c>
      <c s="293">
        <f>+G11-F11</f>
        <v>66.5</v>
      </c>
    </row>
    <row r="12" spans="2:8" ht="15">
      <c r="B12" s="291" t="s">
        <v>433</v>
      </c>
      <c s="292">
        <v>10.134725650000007</v>
      </c>
      <c s="292">
        <v>76.634725650000007</v>
      </c>
      <c s="292">
        <f>+D12-C12</f>
        <v>66.5</v>
      </c>
      <c s="292">
        <f>86634725.65/1000000-66.5-10</f>
        <v>10.134725650000007</v>
      </c>
      <c s="292">
        <f>76634725.65/1000000</f>
        <v>76.634725650000007</v>
      </c>
      <c s="292">
        <f>+G12-F12</f>
        <v>66.5</v>
      </c>
    </row>
    <row r="13" spans="2:8" ht="15">
      <c r="B13" s="291"/>
      <c s="292"/>
      <c s="292"/>
      <c s="292"/>
      <c s="292">
        <v>0</v>
      </c>
      <c s="292"/>
      <c s="292">
        <v>0</v>
      </c>
    </row>
    <row r="14" spans="2:8" ht="15">
      <c r="B14" s="294" t="s">
        <v>50</v>
      </c>
      <c s="295">
        <f>+C8+C11</f>
        <v>209.49110217</v>
      </c>
      <c s="295">
        <f>+D8+D11</f>
        <v>268.90766327</v>
      </c>
      <c s="295">
        <f>+E8+E12</f>
        <v>59.416561100000003</v>
      </c>
      <c s="296">
        <f>+F8+F12</f>
        <v>209.60185739000002</v>
      </c>
      <c s="296">
        <f>+G8+G12</f>
        <v>278.51841849000004</v>
      </c>
      <c s="296">
        <f>+H8+H12</f>
        <v>68.916561099999996</v>
      </c>
    </row>
    <row r="16" spans="2:4" ht="15">
      <c r="B16" s="297" t="s">
        <v>434</v>
      </c>
      <c r="D16" s="298"/>
    </row>
    <row r="17" spans="2:2" ht="1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zoomScale="90" zoomScaleNormal="90" workbookViewId="0" topLeftCell="B10">
      <selection pane="topLeft" activeCell="K29" sqref="K29"/>
    </sheetView>
  </sheetViews>
  <sheetFormatPr defaultColWidth="11.4242857142857" defaultRowHeight="15"/>
  <cols>
    <col min="2" max="2" width="19" customWidth="1"/>
    <col min="12" max="12" width="12.4285714285714" bestFit="1" customWidth="1"/>
    <col min="15" max="15" width="9.57142857142857" customWidth="1"/>
    <col min="16" max="16" width="10.1428571428571" customWidth="1"/>
    <col min="17" max="17" width="10" style="8" bestFit="1" customWidth="1"/>
  </cols>
  <sheetData>
    <row r="2" spans="3:3" s="8" customFormat="1" ht="15">
      <c r="C2" s="8" t="s">
        <v>403</v>
      </c>
    </row>
    <row r="3" spans="3:19" ht="15">
      <c r="C3" s="776">
        <v>2021</v>
      </c>
      <c s="776"/>
      <c s="776"/>
      <c s="776"/>
      <c s="776"/>
      <c s="776"/>
      <c s="776"/>
      <c s="776"/>
      <c s="776"/>
      <c s="776"/>
      <c s="776"/>
      <c s="776"/>
      <c s="777"/>
      <c r="S3">
        <v>2022</v>
      </c>
    </row>
    <row r="4" spans="3:30" ht="15">
      <c r="C4" s="266" t="s">
        <v>111</v>
      </c>
      <c s="266" t="s">
        <v>100</v>
      </c>
      <c s="266" t="s">
        <v>101</v>
      </c>
      <c s="266" t="s">
        <v>102</v>
      </c>
      <c s="266" t="s">
        <v>103</v>
      </c>
      <c s="266" t="s">
        <v>104</v>
      </c>
      <c s="266" t="s">
        <v>105</v>
      </c>
      <c s="266" t="s">
        <v>106</v>
      </c>
      <c s="266" t="s">
        <v>107</v>
      </c>
      <c s="266" t="s">
        <v>108</v>
      </c>
      <c s="266" t="s">
        <v>109</v>
      </c>
      <c s="266" t="s">
        <v>110</v>
      </c>
      <c s="274" t="s">
        <v>50</v>
      </c>
      <c s="275" t="s">
        <v>250</v>
      </c>
      <c s="275" t="s">
        <v>415</v>
      </c>
      <c r="S4" s="8" t="str">
        <f>+C4</f>
        <v>enero</v>
      </c>
      <c s="8" t="str">
        <f t="shared" si="0" ref="T4:Z4">+D4</f>
        <v>febrero</v>
      </c>
      <c s="8" t="str">
        <f t="shared" si="0"/>
        <v>marzo</v>
      </c>
      <c s="8" t="str">
        <f t="shared" si="0"/>
        <v>abril</v>
      </c>
      <c s="8" t="str">
        <f t="shared" si="0"/>
        <v>mayo</v>
      </c>
      <c s="8" t="str">
        <f t="shared" si="0"/>
        <v>junio</v>
      </c>
      <c s="8" t="str">
        <f t="shared" si="0"/>
        <v>julio</v>
      </c>
      <c s="8" t="str">
        <f t="shared" si="0"/>
        <v>agosto</v>
      </c>
      <c s="8" t="str">
        <f>+K4</f>
        <v>septiembre</v>
      </c>
      <c s="8" t="str">
        <f>+L4</f>
        <v>octubre</v>
      </c>
      <c s="8" t="str">
        <f>+M4</f>
        <v>noviembre</v>
      </c>
      <c s="8" t="str">
        <f>+N4</f>
        <v>diciembre</v>
      </c>
    </row>
    <row r="5" spans="2:19" ht="15">
      <c r="B5" s="9" t="s">
        <v>404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76" t="e">
        <f t="shared" si="1" ref="O5:O10">+SUM(C5:N5)</f>
        <v>#REF!</v>
      </c>
      <c s="276">
        <v>500</v>
      </c>
      <c s="276" t="e">
        <f>+P5-O5</f>
        <v>#REF!</v>
      </c>
      <c s="8"/>
      <c s="8"/>
    </row>
    <row r="6" spans="2:19" ht="15">
      <c r="B6" s="9" t="s">
        <v>33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/>
      <c s="162" t="e">
        <f>+#REF!</f>
        <v>#REF!</v>
      </c>
      <c s="131" t="e">
        <f>+#REF!</f>
        <v>#REF!</v>
      </c>
      <c s="265" t="e">
        <f t="shared" si="1"/>
        <v>#REF!</v>
      </c>
      <c s="265">
        <v>1150</v>
      </c>
      <c s="276" t="e">
        <f>+P6-O6</f>
        <v>#REF!</v>
      </c>
      <c s="8"/>
      <c s="8"/>
    </row>
    <row r="7" spans="2:19" ht="15">
      <c r="B7" s="9" t="s">
        <v>34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/>
      <c s="131">
        <f>275+70</f>
        <v>345</v>
      </c>
      <c s="274" t="e">
        <f t="shared" si="1"/>
        <v>#REF!</v>
      </c>
      <c s="274">
        <v>345</v>
      </c>
      <c s="276" t="e">
        <f>+P7-O7</f>
        <v>#REF!</v>
      </c>
      <c s="8"/>
      <c s="8"/>
    </row>
    <row r="8" spans="2:19" ht="15">
      <c r="B8" s="9" t="s">
        <v>36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278" t="e">
        <f>+#REF!</f>
        <v>#REF!</v>
      </c>
      <c s="5" t="e">
        <f>+#REF!</f>
        <v>#REF!</v>
      </c>
      <c s="5" t="e">
        <f>+#REF!</f>
        <v>#REF!</v>
      </c>
      <c s="275" t="e">
        <f t="shared" si="1"/>
        <v>#REF!</v>
      </c>
      <c s="275">
        <v>308</v>
      </c>
      <c s="276" t="e">
        <f>+P8-O8</f>
        <v>#REF!</v>
      </c>
      <c s="8"/>
      <c s="8"/>
    </row>
    <row r="9" spans="2:19" ht="15">
      <c r="B9" s="9" t="s">
        <v>23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+#REF!*0</f>
        <v>#REF!</v>
      </c>
      <c s="131" t="e">
        <f>+#REF!</f>
        <v>#REF!</v>
      </c>
      <c s="279" t="e">
        <f>+#REF!</f>
        <v>#REF!</v>
      </c>
      <c s="131" t="e">
        <f>+#REF!</f>
        <v>#REF!</v>
      </c>
      <c s="131" t="e">
        <f>+#REF!</f>
        <v>#REF!</v>
      </c>
      <c s="281" t="e">
        <f t="shared" si="1"/>
        <v>#REF!</v>
      </c>
      <c s="274">
        <v>1500</v>
      </c>
      <c s="276" t="e">
        <f>+P9-O9</f>
        <v>#REF!</v>
      </c>
      <c s="8"/>
      <c s="8"/>
    </row>
    <row r="10" spans="2:18" ht="15">
      <c r="B10" s="268" t="s">
        <v>50</v>
      </c>
      <c s="269" t="e">
        <f>+SUM(C5:C9)</f>
        <v>#REF!</v>
      </c>
      <c s="269" t="e">
        <f t="shared" si="2" ref="D10:J10">+SUM(D5:D9)</f>
        <v>#REF!</v>
      </c>
      <c s="269" t="e">
        <f t="shared" si="2"/>
        <v>#REF!</v>
      </c>
      <c s="269" t="e">
        <f t="shared" si="2"/>
        <v>#REF!</v>
      </c>
      <c s="269" t="e">
        <f t="shared" si="2"/>
        <v>#REF!</v>
      </c>
      <c s="269" t="e">
        <f t="shared" si="2"/>
        <v>#REF!</v>
      </c>
      <c s="269" t="e">
        <f t="shared" si="2"/>
        <v>#REF!</v>
      </c>
      <c s="269" t="e">
        <f t="shared" si="2"/>
        <v>#REF!</v>
      </c>
      <c s="269" t="e">
        <f>+SUM(K5:K9)</f>
        <v>#REF!</v>
      </c>
      <c s="280" t="e">
        <f>+SUM(L5:L9)</f>
        <v>#REF!</v>
      </c>
      <c s="269" t="e">
        <f>+SUM(M5:M9)</f>
        <v>#REF!</v>
      </c>
      <c s="269" t="e">
        <f>+SUM(N5:N9)</f>
        <v>#REF!</v>
      </c>
      <c s="277" t="e">
        <f t="shared" si="1"/>
        <v>#REF!</v>
      </c>
      <c s="277">
        <f>+SUM(P5:P9)</f>
        <v>3803</v>
      </c>
      <c s="277" t="e">
        <f>+SUM(Q5:Q9)</f>
        <v>#REF!</v>
      </c>
      <c t="s">
        <v>416</v>
      </c>
    </row>
    <row r="11" spans="2:21" ht="15">
      <c r="B11" s="270" t="s">
        <v>405</v>
      </c>
      <c s="778" t="e">
        <f>+E10+F10+J10+K10</f>
        <v>#REF!</v>
      </c>
      <c s="779"/>
      <c s="779"/>
      <c s="779"/>
      <c s="779"/>
      <c s="779"/>
      <c s="779"/>
      <c s="779"/>
      <c s="780"/>
      <c s="778" t="e">
        <f>+L10+M10+N10</f>
        <v>#REF!</v>
      </c>
      <c s="781"/>
      <c s="782"/>
      <c s="131"/>
      <c s="271"/>
      <c s="271"/>
      <c s="271"/>
      <c s="271"/>
      <c s="271"/>
      <c s="271"/>
    </row>
    <row r="12" spans="16:17" ht="15">
      <c r="P12" s="8"/>
      <c s="277"/>
    </row>
    <row r="13" spans="16:16" ht="15">
      <c r="P13" s="8"/>
    </row>
    <row r="14" spans="16:16" ht="15">
      <c r="P14" s="8" t="s">
        <v>436</v>
      </c>
    </row>
    <row r="15" spans="2:16" ht="15">
      <c r="B15" s="8"/>
      <c s="776">
        <v>2022</v>
      </c>
      <c s="776"/>
      <c s="776"/>
      <c s="776"/>
      <c s="776"/>
      <c s="776"/>
      <c s="776"/>
      <c s="776"/>
      <c s="776"/>
      <c s="776"/>
      <c s="776"/>
      <c s="776"/>
      <c s="777"/>
      <c s="8"/>
    </row>
    <row r="16" spans="2:17" ht="15">
      <c r="B16" s="8"/>
      <c s="266" t="s">
        <v>111</v>
      </c>
      <c s="266" t="s">
        <v>100</v>
      </c>
      <c s="266" t="s">
        <v>101</v>
      </c>
      <c s="266" t="s">
        <v>102</v>
      </c>
      <c s="266" t="s">
        <v>103</v>
      </c>
      <c s="266" t="s">
        <v>104</v>
      </c>
      <c s="266" t="s">
        <v>105</v>
      </c>
      <c s="266" t="s">
        <v>106</v>
      </c>
      <c s="266" t="s">
        <v>107</v>
      </c>
      <c s="266" t="s">
        <v>108</v>
      </c>
      <c s="266" t="s">
        <v>109</v>
      </c>
      <c s="266" t="s">
        <v>110</v>
      </c>
      <c s="274" t="s">
        <v>50</v>
      </c>
      <c s="5" t="s">
        <v>663</v>
      </c>
      <c s="275" t="s">
        <v>415</v>
      </c>
    </row>
    <row r="17" spans="2:17" ht="15">
      <c r="B17" s="9" t="s">
        <v>404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76" t="e">
        <f t="shared" si="3" ref="O17:O22">+SUM(C17:N17)</f>
        <v>#REF!</v>
      </c>
      <c s="267" t="e">
        <f>+SUM(C17:J17)</f>
        <v>#REF!</v>
      </c>
      <c s="276" t="e">
        <f>+P17-O17</f>
        <v>#REF!</v>
      </c>
    </row>
    <row r="18" spans="2:17" ht="15">
      <c r="B18" s="9" t="s">
        <v>33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265" t="e">
        <f t="shared" si="3"/>
        <v>#REF!</v>
      </c>
      <c s="267" t="e">
        <f>+SUM(C18:J18)</f>
        <v>#REF!</v>
      </c>
      <c s="276" t="e">
        <f>+P18-O18</f>
        <v>#REF!</v>
      </c>
    </row>
    <row r="19" spans="2:17" ht="15">
      <c r="B19" s="9" t="s">
        <v>34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274" t="e">
        <f t="shared" si="3"/>
        <v>#REF!</v>
      </c>
      <c s="267" t="e">
        <f>+SUM(C19:J19)</f>
        <v>#REF!</v>
      </c>
      <c s="276" t="e">
        <f>+P19-O19</f>
        <v>#REF!</v>
      </c>
    </row>
    <row r="20" spans="2:17" ht="15">
      <c r="B20" s="9" t="s">
        <v>36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275" t="e">
        <f t="shared" si="3"/>
        <v>#REF!</v>
      </c>
      <c s="267" t="e">
        <f>+SUM(C20:J20)</f>
        <v>#REF!</v>
      </c>
      <c s="276" t="e">
        <f>+P20-O20</f>
        <v>#REF!</v>
      </c>
    </row>
    <row r="21" spans="2:17" ht="15">
      <c r="B21" s="9" t="s">
        <v>23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281" t="e">
        <f t="shared" si="3"/>
        <v>#REF!</v>
      </c>
      <c s="267" t="e">
        <f>+SUM(C21:J21)</f>
        <v>#REF!</v>
      </c>
      <c s="276" t="e">
        <f>+P21-O21</f>
        <v>#REF!</v>
      </c>
    </row>
    <row r="22" spans="2:17" ht="15">
      <c r="B22" s="268" t="s">
        <v>50</v>
      </c>
      <c s="269" t="e">
        <f>+SUM(C17:C21)</f>
        <v>#REF!</v>
      </c>
      <c s="269" t="e">
        <f t="shared" si="4" ref="D22:N22">+SUM(D17:D21)</f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77" t="e">
        <f t="shared" si="3"/>
        <v>#REF!</v>
      </c>
      <c s="595" t="e">
        <f>+SUM(P17:P21)</f>
        <v>#REF!</v>
      </c>
      <c s="277" t="e">
        <f>+SUM(Q17:Q21)</f>
        <v>#REF!</v>
      </c>
    </row>
    <row r="23" spans="2:17" ht="15">
      <c r="B23" s="270" t="s">
        <v>405</v>
      </c>
      <c s="778" t="e">
        <f>+E22+F22+J22+K22</f>
        <v>#REF!</v>
      </c>
      <c s="779"/>
      <c s="779"/>
      <c s="779"/>
      <c s="779"/>
      <c s="779"/>
      <c s="779"/>
      <c s="779"/>
      <c s="780"/>
      <c s="778" t="e">
        <f>+L22+M22+N22</f>
        <v>#REF!</v>
      </c>
      <c s="781"/>
      <c s="782"/>
      <c s="131"/>
      <c s="271"/>
      <c s="271"/>
    </row>
    <row r="24" spans="2:17" ht="15">
      <c r="B24" s="9" t="s">
        <v>664</v>
      </c>
      <c s="8"/>
      <c s="8"/>
      <c s="8"/>
      <c s="8"/>
      <c s="8"/>
      <c s="8"/>
      <c s="8"/>
      <c s="8"/>
      <c s="8"/>
      <c s="8"/>
      <c s="8"/>
      <c s="8"/>
      <c s="8"/>
      <c s="8">
        <v>2165</v>
      </c>
      <c s="277"/>
    </row>
    <row r="25" spans="16:16" ht="15">
      <c r="P25" s="596" t="e">
        <f>+P22-P24</f>
        <v>#REF!</v>
      </c>
    </row>
    <row r="27" spans="10:10" ht="1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orientation="portrait" paperSize="9" r:id="rId3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Burbano Robalino, Silvia Alicia</dc:creator>
  <cp:keywords/>
  <dc:description/>
  <cp:lastModifiedBy>Suárez Maya, Jessica Alexandra</cp:lastModifiedBy>
  <cp:lastPrinted>2023-08-29T13:34:17Z</cp:lastPrinted>
  <dcterms:created xsi:type="dcterms:W3CDTF">2020-08-01T14:22:58Z</dcterms:created>
  <dcterms:modified xsi:type="dcterms:W3CDTF">2025-03-07T16:32:23Z</dcterms:modified>
  <cp:category/>
</cp:coreProperties>
</file>